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5.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ml.chartshape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7.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omments2.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drawings/drawing10.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drawings/drawing11.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omments3.xml" ContentType="application/vnd.openxmlformats-officedocument.spreadsheetml.comments+xml"/>
  <Override PartName="/xl/drawings/drawing12.xml" ContentType="application/vnd.openxmlformats-officedocument.drawing+xml"/>
  <Override PartName="/xl/activeX/activeX28.xml" ContentType="application/vnd.ms-office.activeX+xml"/>
  <Override PartName="/xl/activeX/activeX2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G:\Franco Ing\VBA files FF\OGIP_v2\"/>
    </mc:Choice>
  </mc:AlternateContent>
  <bookViews>
    <workbookView xWindow="0" yWindow="0" windowWidth="14430" windowHeight="8730" tabRatio="885" activeTab="8"/>
  </bookViews>
  <sheets>
    <sheet name="Composition" sheetId="12" r:id="rId1"/>
    <sheet name="Gas Properties PR EOS" sheetId="13" r:id="rId2"/>
    <sheet name="Reservoir Properties" sheetId="14" r:id="rId3"/>
    <sheet name="Reservoir" sheetId="15" r:id="rId4"/>
    <sheet name="Input_Data" sheetId="1" r:id="rId5"/>
    <sheet name="Statistics" sheetId="4" r:id="rId6"/>
    <sheet name="CB_DATA_" sheetId="7" r:id="rId7"/>
    <sheet name="PHI_Sw Corr" sheetId="11" r:id="rId8"/>
    <sheet name="Forecast_Variables_CB" sheetId="6" r:id="rId9"/>
    <sheet name="Charts" sheetId="8" r:id="rId10"/>
  </sheets>
  <functionGroups builtInGroupCount="18"/>
  <externalReferences>
    <externalReference r:id="rId11"/>
    <externalReference r:id="rId12"/>
  </externalReferences>
  <definedNames>
    <definedName name="CB_06013314272a4ecd97496dbb5dfe4313" localSheetId="8" hidden="1">Forecast_Variables_CB!$E$28</definedName>
    <definedName name="CB_0a5124f9b34f40e4a5059aabbb72baf4" localSheetId="4" hidden="1">Input_Data!$C$27</definedName>
    <definedName name="CB_11cdc03c96414b14af91cac8f5fafa53" localSheetId="8" hidden="1">Forecast_Variables_CB!$E$19</definedName>
    <definedName name="CB_208b638a660c40e8b11a9dbe19c9e15f" localSheetId="4" hidden="1">Input_Data!$C$30</definedName>
    <definedName name="CB_2493cd49a9624f7eac6c5012019f32ed" localSheetId="4" hidden="1">Input_Data!$C$14</definedName>
    <definedName name="CB_262843e21e8144198232c143b5be0376" localSheetId="4" hidden="1">Input_Data!$C$28</definedName>
    <definedName name="CB_28b69b933c9e4fda8cfe97b1aebbe3b0" localSheetId="8" hidden="1">Forecast_Variables_CB!$E$27</definedName>
    <definedName name="CB_2bf730ab432f48ebb6ad3f97ec55efe9" localSheetId="8" hidden="1">Forecast_Variables_CB!$E$14</definedName>
    <definedName name="CB_3379cf9f8b7446c9abaf544e40a2e3e0" localSheetId="8" hidden="1">Forecast_Variables_CB!$E$18</definedName>
    <definedName name="CB_40d10c09955c4361aacbd174c14f4e59" localSheetId="8" hidden="1">Forecast_Variables_CB!$E$11</definedName>
    <definedName name="CB_605bb85b9ff041c0bb220c191ab1d13e" localSheetId="6" hidden="1">#N/A</definedName>
    <definedName name="CB_61575739de3f47f686f8229b97b162de" localSheetId="4" hidden="1">Input_Data!$C$4</definedName>
    <definedName name="CB_673943afd5704163829ab41528049b51" localSheetId="6" hidden="1">#N/A</definedName>
    <definedName name="CB_6b995cd8c2ea4853a7fab9359d72a1f2" localSheetId="6" hidden="1">#N/A</definedName>
    <definedName name="CB_723db26b478346b6b6987fb86116e307" localSheetId="4" hidden="1">Input_Data!$C$15</definedName>
    <definedName name="CB_77c0481a17504977821b6386985a1739" localSheetId="8" hidden="1">Forecast_Variables_CB!$E$12</definedName>
    <definedName name="CB_90bc98622fe143fea058e99e2e74b5e1" localSheetId="4" hidden="1">Input_Data!$C$23</definedName>
    <definedName name="CB_91e0ac315cf242ad88b28f0003d44ed5" localSheetId="8" hidden="1">Forecast_Variables_CB!$E$16</definedName>
    <definedName name="CB_9dfeaeb8d1cc4972bdd9d41edf22b86b" localSheetId="8" hidden="1">Forecast_Variables_CB!$E$26</definedName>
    <definedName name="CB_9e702b82d7e642168be6155150e776bd" localSheetId="8" hidden="1">Forecast_Variables_CB!$E$13</definedName>
    <definedName name="CB_a2291b72bec142daaa257fed5ad2566f" localSheetId="8" hidden="1">Forecast_Variables_CB!$E$23</definedName>
    <definedName name="CB_a702ad16e3e04cb29d3cabf9b650bd5d" localSheetId="8" hidden="1">Forecast_Variables_CB!$E$24</definedName>
    <definedName name="CB_a98a704704e546f58f882043020efc61" localSheetId="8" hidden="1">Forecast_Variables_CB!$E$20</definedName>
    <definedName name="CB_bf486282c8cc46489c2b105263d029ca" localSheetId="8" hidden="1">Forecast_Variables_CB!$E$15</definedName>
    <definedName name="CB_Block_00000000000000000000000000000000" localSheetId="6" hidden="1">"'7.0.0.0"</definedName>
    <definedName name="CB_Block_00000000000000000000000000000000" localSheetId="8" hidden="1">"'7.0.0.0"</definedName>
    <definedName name="CB_Block_00000000000000000000000000000000" localSheetId="4" hidden="1">"'7.0.0.0"</definedName>
    <definedName name="CB_Block_00000000000000000000000000000000" localSheetId="7" hidden="1">"'7.0.0.0"</definedName>
    <definedName name="CB_Block_00000000000000000000000000000001" localSheetId="6" hidden="1">"'638153530164922502"</definedName>
    <definedName name="CB_Block_00000000000000000000000000000001" localSheetId="8" hidden="1">"'638153530165665846"</definedName>
    <definedName name="CB_Block_00000000000000000000000000000001" localSheetId="4" hidden="1">"'638153530440772705"</definedName>
    <definedName name="CB_Block_00000000000000000000000000000001" localSheetId="7" hidden="1">"'636929978368924223"</definedName>
    <definedName name="CB_Block_00000000000000000000000000000003" localSheetId="6" hidden="1">"'11.1.2926.0"</definedName>
    <definedName name="CB_Block_00000000000000000000000000000003" localSheetId="8" hidden="1">"'11.1.2926.0"</definedName>
    <definedName name="CB_Block_00000000000000000000000000000003" localSheetId="4" hidden="1">"'11.1.2926.0"</definedName>
    <definedName name="CB_Block_00000000000000000000000000000003" localSheetId="7" hidden="1">"'11.1.2391.0"</definedName>
    <definedName name="CB_BlockExt_00000000000000000000000000000003" localSheetId="6" hidden="1">"'11.1.2.2.000"</definedName>
    <definedName name="CB_BlockExt_00000000000000000000000000000003" localSheetId="8" hidden="1">"'11.1.2.2.000"</definedName>
    <definedName name="CB_BlockExt_00000000000000000000000000000003" localSheetId="4" hidden="1">"'11.1.2.2.000"</definedName>
    <definedName name="CB_BlockExt_00000000000000000000000000000003" localSheetId="7" hidden="1">"'11.1.2.1.000"</definedName>
    <definedName name="CB_c065f055b8a64a93b5f08377d5b1cf27" localSheetId="4" hidden="1">Input_Data!$C$16</definedName>
    <definedName name="CB_c114cf6646f5437fa8bef9ce1d67aaa7" localSheetId="8" hidden="1">Forecast_Variables_CB!$E$25</definedName>
    <definedName name="CB_d3b4210b59654931a5d9f57cb39dcfb7" localSheetId="8" hidden="1">Forecast_Variables_CB!$E$17</definedName>
    <definedName name="CB_d8eafb6cd23649e9bda9eef3db5018ea" localSheetId="4" hidden="1">Input_Data!$C$22</definedName>
    <definedName name="CB_e080c51885ad4688934d1ea61a429132" localSheetId="6" hidden="1">#N/A</definedName>
    <definedName name="CB_eb2fedc52da54f20b7ee7e8eb1def838" localSheetId="6" hidden="1">#N/A</definedName>
    <definedName name="CBCR_025004cd53a64bb1baff07fff83a4e1f" localSheetId="8" hidden="1">Forecast_Variables_CB!$C$19</definedName>
    <definedName name="CBCR_0aa1a63ca69b4236a20a5d8fd9dd94c4" localSheetId="8" hidden="1">Forecast_Variables_CB!$C$24</definedName>
    <definedName name="CBCR_134fe4d8f2814c7e9e812aa401728a32" localSheetId="4" hidden="1">Input_Data!$F$27</definedName>
    <definedName name="CBCR_2c743e7ba60745a198f16f64d1a96e92" localSheetId="4" hidden="1">Input_Data!$D$23</definedName>
    <definedName name="CBCR_2cd02b7856934446928d5b31b2418076" localSheetId="4" hidden="1">Input_Data!$D$14</definedName>
    <definedName name="CBCR_2f99f46360f34cbdbc19b57ef9be3fa8" localSheetId="4" hidden="1">Input_Data!$F$15</definedName>
    <definedName name="CBCR_35b2f3b05ddb475b8b2aca5a03c255fb" localSheetId="8" hidden="1">Forecast_Variables_CB!$C$17</definedName>
    <definedName name="CBCR_35c8cbaa585541e19f2318f3734d04ed" localSheetId="4" hidden="1">Input_Data!$F$30</definedName>
    <definedName name="CBCR_37ec53aabe0c454d9e683d889224e8c8" localSheetId="4" hidden="1">Input_Data!$F$4</definedName>
    <definedName name="CBCR_42063034b11a4ab68a549dfa5c0039d1" localSheetId="4" hidden="1">Input_Data!$D$22</definedName>
    <definedName name="CBCR_4319e631b714428bacfdf72075c2b9d6" localSheetId="8" hidden="1">Forecast_Variables_CB!$C$23</definedName>
    <definedName name="CBCR_5093db7d73d4410f832e6bef79fa819e" localSheetId="4" hidden="1">Input_Data!$D$4</definedName>
    <definedName name="CBCR_56f9675d4ae649e0806efc942d23b010" localSheetId="4" hidden="1">Input_Data!$F$14</definedName>
    <definedName name="CBCR_5750fcd70f5d4853ae7118f6a53a18e7" localSheetId="8" hidden="1">Forecast_Variables_CB!$C$18</definedName>
    <definedName name="CBCR_5df4b2c537f14072941af8962407851c" localSheetId="4" hidden="1">Input_Data!$D$28</definedName>
    <definedName name="CBCR_651bde2d819144d9822afbf1f29d514e" localSheetId="4" hidden="1">Input_Data!$F$23</definedName>
    <definedName name="CBCR_69ab8fa6d6aa410681652888daf58bef" localSheetId="8" hidden="1">Forecast_Variables_CB!$D$27</definedName>
    <definedName name="CBCR_6a3c8f40d741491cac58d0a53e9521f2" localSheetId="8" hidden="1">Forecast_Variables_CB!$C$27</definedName>
    <definedName name="CBCR_76c001cb17af46b9ab63b0696abf7a43" localSheetId="4" hidden="1">Input_Data!$F$4</definedName>
    <definedName name="CBCR_8019b658d48b4fdab9a25a0b9e0997cd" localSheetId="4" hidden="1">Input_Data!$D$27</definedName>
    <definedName name="CBCR_80e33026b3ba467a89fef59276461d3a" localSheetId="4" hidden="1">Input_Data!$D$4</definedName>
    <definedName name="CBCR_86d88ca4b09149ddbd4532b59c8b7ebf" localSheetId="8" hidden="1">Forecast_Variables_CB!$C$26</definedName>
    <definedName name="CBCR_880eb5e0824440a180ab1a8cb0863615" localSheetId="8" hidden="1">Forecast_Variables_CB!$D$26</definedName>
    <definedName name="CBCR_9492f7f39ec8470487e987a41f267007" localSheetId="4" hidden="1">Input_Data!$F$28</definedName>
    <definedName name="CBCR_9c8f5a4a83cc42eebcfcc2bc86dd608b" localSheetId="8" hidden="1">Forecast_Variables_CB!$C$15</definedName>
    <definedName name="CBCR_9fa64698989b4d64abab9cf2192448c3" localSheetId="8" hidden="1">Forecast_Variables_CB!$D$25</definedName>
    <definedName name="CBCR_a198e12c3aac48eca625f4e75d3cdf8f" localSheetId="8" hidden="1">Forecast_Variables_CB!$D$28</definedName>
    <definedName name="CBCR_aac63d7f616549e38e890334dccb8290" localSheetId="4" hidden="1">Input_Data!$F$16</definedName>
    <definedName name="CBCR_c7d49e51fc97429aa1e913e5e3278f03" localSheetId="4" hidden="1">Input_Data!$F$22</definedName>
    <definedName name="CBCR_d1d7948d27564055bbd2fa908b2b9842" localSheetId="4" hidden="1">Input_Data!$D$30</definedName>
    <definedName name="CBCR_d40eff08e1a448389a6583218ea7a222" localSheetId="8" hidden="1">Forecast_Variables_CB!$D$16</definedName>
    <definedName name="CBCR_e27eb4f7bbfa49b6814347c8b68ca887" localSheetId="4" hidden="1">Input_Data!$D$15</definedName>
    <definedName name="CBCR_e8f94b222d5c4ea8b205c79d940bd41e" localSheetId="8" hidden="1">Forecast_Variables_CB!$D$23</definedName>
    <definedName name="CBCR_e9a0b3e13ae141758fc35d216fdd76d2" localSheetId="8" hidden="1">Forecast_Variables_CB!$C$25</definedName>
    <definedName name="CBCR_f2344847400e48578bb68259a319d380" localSheetId="8" hidden="1">Forecast_Variables_CB!$C$28</definedName>
    <definedName name="CBCR_f3a1fcd624624296b7047f78a5cdfd02" localSheetId="4" hidden="1">Input_Data!$E$4</definedName>
    <definedName name="CBCR_fa65e572e20a4cc1ad47c76366074985" localSheetId="4" hidden="1">Input_Data!$D$16</definedName>
    <definedName name="CBWorkbookPriority" localSheetId="6" hidden="1">-1119536523</definedName>
    <definedName name="CBx_9b6b6d25f49b4508a212a6ba9f793f11" localSheetId="6" hidden="1">"'Input_Data'!$A$1"</definedName>
    <definedName name="CBx_ab931052731f4ec38d9a21f5c863cacb" localSheetId="6" hidden="1">"'Forecast_Variables_CB'!$A$1"</definedName>
    <definedName name="CBx_adc4d60abc6040bf99961cff3119142d" localSheetId="6" hidden="1">"'CB_DATA_'!$A$1"</definedName>
    <definedName name="CBx_f52f9d40610d4c85bb205758f73db2bd" localSheetId="6" hidden="1">"'Poro vs Sw Corr'!$A$1"</definedName>
    <definedName name="CBx_Sheet_Guid" localSheetId="6" hidden="1">"'adc4d60a-bc60-40bf-9996-1cff3119142d"</definedName>
    <definedName name="CBx_Sheet_Guid" localSheetId="8" hidden="1">"'ab931052-731f-4ec3-8d9a-21f5c863cacb"</definedName>
    <definedName name="CBx_Sheet_Guid" localSheetId="4" hidden="1">"'9b6b6d25-f49b-4508-a212-a6ba9f793f11"</definedName>
    <definedName name="CBx_Sheet_Guid" localSheetId="7" hidden="1">"'f52f9d40-610d-4c85-bb20-5758f73db2bd"</definedName>
    <definedName name="CBx_SheetRef" localSheetId="6" hidden="1">CB_DATA_!$A$14</definedName>
    <definedName name="CBx_SheetRef" localSheetId="8" hidden="1">CB_DATA_!$E$14</definedName>
    <definedName name="CBx_SheetRef" localSheetId="4" hidden="1">CB_DATA_!$G$14</definedName>
    <definedName name="CBx_SheetRef" localSheetId="7" hidden="1">CB_DATA_!$F$14</definedName>
    <definedName name="CBx_StorageType" localSheetId="6" hidden="1">2</definedName>
    <definedName name="CBx_StorageType" localSheetId="8" hidden="1">2</definedName>
    <definedName name="CBx_StorageType" localSheetId="4" hidden="1">2</definedName>
    <definedName name="CBx_StorageType" localSheetId="7" hidden="1">2</definedName>
    <definedName name="factor_z">[2]Solution_Tables!$D$10:$D$59</definedName>
    <definedName name="func_pressure">[2]Solution_Tables!$C$10:$C$59</definedName>
    <definedName name="func_pseudo_pressure">[2]Solution_Tables!$J$10:$J$59</definedName>
    <definedName name="gas_viscosity">[2]Solution_Tables!$G$10:$G$59</definedName>
    <definedName name="Lista_Grupos">[2]GAP_model_Summary_OP!$E$7</definedName>
    <definedName name="Lista_Reservorios">[2]GAP_model_Summary_OP!$I$7:$I$8</definedName>
    <definedName name="Lista_separadores_plant_capacity">[2]GAP_model_Summary_OP!$G$7</definedName>
    <definedName name="Lista_Trans">[2]GAP_model_Summary_OP!$L$7</definedName>
    <definedName name="p_z">[2]Solution_Tables!$K$10:$K$59</definedName>
    <definedName name="pressure">[2]Solution_Tables!$C$10:$C$59</definedName>
  </definedNames>
  <calcPr calcId="152511"/>
</workbook>
</file>

<file path=xl/calcChain.xml><?xml version="1.0" encoding="utf-8"?>
<calcChain xmlns="http://schemas.openxmlformats.org/spreadsheetml/2006/main">
  <c r="D11" i="7" l="1"/>
  <c r="C11" i="7"/>
  <c r="B11" i="7"/>
  <c r="A11" i="7"/>
  <c r="Y42" i="6" l="1"/>
  <c r="Y43" i="6"/>
  <c r="N24" i="4"/>
  <c r="O21" i="4"/>
  <c r="N23" i="4"/>
  <c r="D17" i="4"/>
  <c r="Q8" i="4"/>
  <c r="N5" i="4"/>
  <c r="Q5" i="4" l="1"/>
  <c r="P5" i="4"/>
  <c r="G11" i="7"/>
  <c r="F11" i="7"/>
  <c r="D16" i="4" l="1"/>
  <c r="C17" i="1" l="1"/>
  <c r="E17" i="1"/>
  <c r="F17" i="1"/>
  <c r="Y44" i="6" s="1"/>
  <c r="D17" i="1"/>
  <c r="E12" i="6" l="1"/>
  <c r="E13" i="6"/>
  <c r="E21" i="15" l="1"/>
  <c r="D21" i="15"/>
  <c r="E16" i="15"/>
  <c r="E17" i="15" s="1"/>
  <c r="E18" i="15" s="1"/>
  <c r="E19" i="15" s="1"/>
  <c r="D16" i="15"/>
  <c r="D17" i="15" s="1"/>
  <c r="D18" i="15" s="1"/>
  <c r="D19" i="15" s="1"/>
  <c r="E12" i="15"/>
  <c r="D12" i="15"/>
  <c r="E10" i="15"/>
  <c r="D10" i="15"/>
  <c r="D21" i="12"/>
  <c r="P17" i="12"/>
  <c r="P14" i="12"/>
  <c r="P11" i="12"/>
  <c r="T13" i="12" s="1"/>
  <c r="T6" i="12"/>
  <c r="T9" i="12" s="1"/>
  <c r="T5" i="12"/>
  <c r="P5" i="12"/>
  <c r="P8" i="12" s="1"/>
  <c r="D20" i="15" l="1"/>
  <c r="D22" i="15" s="1"/>
  <c r="E20" i="15"/>
  <c r="E22" i="15" s="1"/>
  <c r="T7" i="12"/>
  <c r="T11" i="12" s="1"/>
  <c r="T14" i="12" s="1"/>
  <c r="D24" i="15" l="1"/>
  <c r="E24" i="15" s="1"/>
  <c r="T17" i="12"/>
  <c r="E25" i="15"/>
  <c r="D3" i="14"/>
  <c r="E23" i="15"/>
  <c r="D25" i="15"/>
  <c r="D23" i="15"/>
  <c r="C3" i="14"/>
  <c r="E26" i="15"/>
  <c r="E27" i="15"/>
  <c r="D26" i="15"/>
  <c r="E28" i="15" l="1"/>
  <c r="D22" i="1" s="1"/>
  <c r="D21" i="1" s="1"/>
  <c r="D27" i="15"/>
  <c r="D28" i="15" l="1"/>
  <c r="F22" i="1" s="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F21" i="1" l="1"/>
  <c r="D80" i="4"/>
  <c r="B85" i="4" s="1"/>
  <c r="C80" i="4"/>
  <c r="B80" i="4"/>
  <c r="F85" i="4" l="1"/>
  <c r="F80" i="4"/>
  <c r="E80" i="4"/>
  <c r="A83" i="4"/>
  <c r="B83" i="4" s="1"/>
  <c r="D75" i="4"/>
  <c r="B75" i="4"/>
  <c r="C81" i="4"/>
  <c r="B76" i="4" s="1"/>
  <c r="B74" i="4" s="1"/>
  <c r="E81" i="4" l="1"/>
  <c r="F81" i="4" s="1"/>
  <c r="B73" i="4"/>
  <c r="D85" i="4" s="1"/>
  <c r="D76" i="4"/>
  <c r="D74" i="4" s="1"/>
  <c r="E82" i="4" l="1"/>
  <c r="B86" i="4" s="1"/>
  <c r="D73" i="4"/>
  <c r="C85" i="4" s="1"/>
  <c r="E85" i="4" s="1"/>
  <c r="F82" i="4" l="1"/>
  <c r="F83" i="4" s="1"/>
  <c r="E83" i="4"/>
  <c r="D86" i="4"/>
  <c r="C86" i="4"/>
  <c r="E86" i="4" s="1"/>
  <c r="F86" i="4"/>
  <c r="B87" i="4"/>
  <c r="F87" i="4" l="1"/>
  <c r="B88" i="4"/>
  <c r="L46" i="6"/>
  <c r="L45" i="6"/>
  <c r="K46" i="6"/>
  <c r="K45" i="6"/>
  <c r="J46" i="6"/>
  <c r="J52" i="6" s="1"/>
  <c r="J45" i="6"/>
  <c r="L44" i="6"/>
  <c r="L43" i="6"/>
  <c r="L42" i="6"/>
  <c r="L41" i="6"/>
  <c r="K44" i="6"/>
  <c r="K43" i="6"/>
  <c r="K42" i="6"/>
  <c r="K41" i="6"/>
  <c r="J44" i="6"/>
  <c r="J51" i="6" s="1"/>
  <c r="J43" i="6"/>
  <c r="J42" i="6"/>
  <c r="J41" i="6"/>
  <c r="T44" i="6"/>
  <c r="S44" i="6"/>
  <c r="T43" i="6"/>
  <c r="T42" i="6"/>
  <c r="B89" i="4" l="1"/>
  <c r="F89" i="4" s="1"/>
  <c r="F88" i="4"/>
  <c r="U44" i="6"/>
  <c r="E20" i="6"/>
  <c r="L51" i="6"/>
  <c r="K51" i="6"/>
  <c r="K52" i="6"/>
  <c r="L52" i="6"/>
  <c r="B90" i="4" l="1"/>
  <c r="B91" i="4" l="1"/>
  <c r="B92" i="4" l="1"/>
  <c r="F91" i="4"/>
  <c r="Z49" i="6"/>
  <c r="Z48" i="6"/>
  <c r="B93" i="4" l="1"/>
  <c r="Z55" i="6"/>
  <c r="Z54" i="6"/>
  <c r="Z42" i="6"/>
  <c r="Z44" i="6"/>
  <c r="Z43" i="6"/>
  <c r="T56" i="6"/>
  <c r="T55" i="6"/>
  <c r="T54" i="6"/>
  <c r="S56" i="6"/>
  <c r="S55" i="6"/>
  <c r="S54" i="6"/>
  <c r="T50" i="6"/>
  <c r="T49" i="6"/>
  <c r="T48" i="6"/>
  <c r="S50" i="6"/>
  <c r="S49" i="6"/>
  <c r="S48" i="6"/>
  <c r="S43" i="6"/>
  <c r="U43" i="6" s="1"/>
  <c r="V43" i="6" s="1"/>
  <c r="S42" i="6"/>
  <c r="B94" i="4" l="1"/>
  <c r="F93" i="4"/>
  <c r="U42" i="6"/>
  <c r="V42" i="6" s="1"/>
  <c r="V44" i="6"/>
  <c r="E16" i="6"/>
  <c r="U56" i="6"/>
  <c r="V56" i="6" s="1"/>
  <c r="U55" i="6"/>
  <c r="V55" i="6" s="1"/>
  <c r="U54" i="6"/>
  <c r="V54" i="6" s="1"/>
  <c r="U50" i="6"/>
  <c r="V50" i="6" s="1"/>
  <c r="U49" i="6"/>
  <c r="V49" i="6" s="1"/>
  <c r="U48" i="6"/>
  <c r="V48" i="6" s="1"/>
  <c r="B95" i="4" l="1"/>
  <c r="F94" i="4"/>
  <c r="B96" i="4" l="1"/>
  <c r="F95" i="4"/>
  <c r="B97" i="4" l="1"/>
  <c r="F96" i="4"/>
  <c r="Y54" i="6"/>
  <c r="AA54" i="6" s="1"/>
  <c r="AB54" i="6" s="1"/>
  <c r="Y55" i="6"/>
  <c r="AA55" i="6" s="1"/>
  <c r="AB55" i="6" s="1"/>
  <c r="B98" i="4" l="1"/>
  <c r="F97" i="4"/>
  <c r="E14" i="6"/>
  <c r="B99" i="4" l="1"/>
  <c r="F98" i="4"/>
  <c r="B100" i="4" l="1"/>
  <c r="F99" i="4"/>
  <c r="B101" i="4" l="1"/>
  <c r="F100" i="4"/>
  <c r="AA44" i="6"/>
  <c r="AB44" i="6" s="1"/>
  <c r="AA43" i="6"/>
  <c r="AB43" i="6" s="1"/>
  <c r="B102" i="4" l="1"/>
  <c r="F101" i="4"/>
  <c r="D5" i="4"/>
  <c r="M5" i="4" s="1"/>
  <c r="B103" i="4" l="1"/>
  <c r="F102" i="4"/>
  <c r="B104" i="4" l="1"/>
  <c r="B105" i="4" s="1"/>
  <c r="F103" i="4"/>
  <c r="Y49" i="6"/>
  <c r="AA49" i="6" s="1"/>
  <c r="AB49" i="6" s="1"/>
  <c r="Y48" i="6"/>
  <c r="AA48" i="6" s="1"/>
  <c r="AB48" i="6" s="1"/>
  <c r="D6" i="4"/>
  <c r="D7" i="4"/>
  <c r="D8" i="4"/>
  <c r="D9" i="4"/>
  <c r="D10" i="4"/>
  <c r="L5" i="4" s="1"/>
  <c r="D11" i="4"/>
  <c r="D12" i="4"/>
  <c r="D13" i="4"/>
  <c r="D14" i="4"/>
  <c r="D15" i="4"/>
  <c r="F105" i="4" l="1"/>
  <c r="D105" i="4"/>
  <c r="E105" i="4" s="1"/>
  <c r="C105" i="4"/>
  <c r="K5" i="4"/>
  <c r="O5" i="4"/>
  <c r="F104" i="4"/>
  <c r="C21" i="1" l="1"/>
  <c r="E17" i="6"/>
  <c r="E18" i="6" l="1"/>
  <c r="E19" i="6" l="1"/>
  <c r="E15" i="6"/>
  <c r="E11" i="6"/>
  <c r="E24" i="6" l="1"/>
  <c r="E23" i="6" s="1"/>
  <c r="O10" i="4"/>
  <c r="Q10" i="4" s="1"/>
  <c r="O9" i="4"/>
  <c r="Q9" i="4" s="1"/>
  <c r="N9" i="4"/>
  <c r="P9" i="4" s="1"/>
  <c r="O8" i="4"/>
  <c r="N8" i="4"/>
  <c r="P8" i="4" s="1"/>
  <c r="O7" i="4"/>
  <c r="Q7" i="4" s="1"/>
  <c r="N7" i="4"/>
  <c r="R9" i="4" l="1"/>
  <c r="R8" i="4"/>
  <c r="S8" i="4" s="1"/>
  <c r="P7" i="4"/>
  <c r="R7" i="4" s="1"/>
  <c r="V7" i="4" s="1"/>
  <c r="J9" i="4"/>
  <c r="I9" i="4"/>
  <c r="E25" i="6"/>
  <c r="E26" i="6" s="1"/>
  <c r="E27" i="6"/>
  <c r="E28" i="6" s="1"/>
  <c r="N10" i="4"/>
  <c r="P10" i="4" s="1"/>
  <c r="AA42" i="6"/>
  <c r="AB42" i="6" s="1"/>
  <c r="S7" i="4" l="1"/>
  <c r="T7" i="4" s="1"/>
  <c r="U7" i="4" s="1"/>
  <c r="W7" i="4"/>
  <c r="T23" i="4"/>
  <c r="R10" i="4"/>
  <c r="S10" i="4" s="1"/>
  <c r="V9" i="4"/>
  <c r="S9" i="4"/>
  <c r="T9" i="4" s="1"/>
  <c r="U9" i="4" s="1"/>
  <c r="T8" i="4"/>
  <c r="U8" i="4" s="1"/>
  <c r="W8" i="4"/>
  <c r="V8" i="4"/>
  <c r="J10" i="4"/>
  <c r="I10" i="4"/>
  <c r="K9" i="4"/>
  <c r="M9" i="4"/>
  <c r="L9" i="4"/>
  <c r="U23" i="4" l="1"/>
  <c r="V23" i="4"/>
  <c r="W9" i="4"/>
  <c r="V10" i="4"/>
  <c r="W10" i="4"/>
  <c r="T10" i="4"/>
  <c r="U10" i="4" s="1"/>
  <c r="L10" i="4"/>
  <c r="K10" i="4"/>
  <c r="M10" i="4"/>
  <c r="U21" i="4" s="1"/>
  <c r="T24" i="4" s="1"/>
  <c r="V24" i="4" l="1"/>
  <c r="U24" i="4"/>
  <c r="T25" i="4"/>
  <c r="V25" i="4" s="1"/>
  <c r="C87" i="4"/>
  <c r="E87" i="4" s="1"/>
  <c r="D87" i="4"/>
  <c r="T26" i="4" l="1"/>
  <c r="V26" i="4" s="1"/>
  <c r="U25" i="4"/>
  <c r="C88" i="4"/>
  <c r="D88" i="4"/>
  <c r="T27" i="4" l="1"/>
  <c r="V27" i="4" s="1"/>
  <c r="U26" i="4"/>
  <c r="E88" i="4"/>
  <c r="D89" i="4"/>
  <c r="C89" i="4"/>
  <c r="E89" i="4" s="1"/>
  <c r="T28" i="4" l="1"/>
  <c r="V28" i="4" s="1"/>
  <c r="U27" i="4"/>
  <c r="D90" i="4"/>
  <c r="C90" i="4"/>
  <c r="E90" i="4" s="1"/>
  <c r="F90" i="4" s="1"/>
  <c r="T29" i="4" l="1"/>
  <c r="V29" i="4" s="1"/>
  <c r="U28" i="4"/>
  <c r="C91" i="4"/>
  <c r="D91" i="4"/>
  <c r="T30" i="4" l="1"/>
  <c r="V30" i="4" s="1"/>
  <c r="U29" i="4"/>
  <c r="E91" i="4"/>
  <c r="D92" i="4"/>
  <c r="E92" i="4" s="1"/>
  <c r="F92" i="4" s="1"/>
  <c r="C92" i="4"/>
  <c r="T31" i="4" l="1"/>
  <c r="V31" i="4" s="1"/>
  <c r="U30" i="4"/>
  <c r="C93" i="4"/>
  <c r="D93" i="4"/>
  <c r="E93" i="4"/>
  <c r="T32" i="4" l="1"/>
  <c r="V32" i="4" s="1"/>
  <c r="U31" i="4"/>
  <c r="C94" i="4"/>
  <c r="D94" i="4"/>
  <c r="E94" i="4" s="1"/>
  <c r="T33" i="4" l="1"/>
  <c r="V33" i="4" s="1"/>
  <c r="U32" i="4"/>
  <c r="D95" i="4"/>
  <c r="C95" i="4"/>
  <c r="E95" i="4"/>
  <c r="T34" i="4" l="1"/>
  <c r="V34" i="4" s="1"/>
  <c r="U33" i="4"/>
  <c r="D96" i="4"/>
  <c r="C96" i="4"/>
  <c r="E96" i="4"/>
  <c r="T35" i="4" l="1"/>
  <c r="V35" i="4" s="1"/>
  <c r="U34" i="4"/>
  <c r="C97" i="4"/>
  <c r="D97" i="4"/>
  <c r="E97" i="4" s="1"/>
  <c r="T36" i="4" l="1"/>
  <c r="V36" i="4" s="1"/>
  <c r="U35" i="4"/>
  <c r="C98" i="4"/>
  <c r="D98" i="4"/>
  <c r="E98" i="4" s="1"/>
  <c r="T37" i="4" l="1"/>
  <c r="V37" i="4" s="1"/>
  <c r="U36" i="4"/>
  <c r="D99" i="4"/>
  <c r="C99" i="4"/>
  <c r="E99" i="4"/>
  <c r="T38" i="4" l="1"/>
  <c r="V38" i="4" s="1"/>
  <c r="U37" i="4"/>
  <c r="C100" i="4"/>
  <c r="D100" i="4"/>
  <c r="E100" i="4" s="1"/>
  <c r="T39" i="4" l="1"/>
  <c r="V39" i="4" s="1"/>
  <c r="U38" i="4"/>
  <c r="D101" i="4"/>
  <c r="C101" i="4"/>
  <c r="E101" i="4"/>
  <c r="T40" i="4" l="1"/>
  <c r="V40" i="4" s="1"/>
  <c r="U39" i="4"/>
  <c r="D102" i="4"/>
  <c r="E102" i="4" s="1"/>
  <c r="C102" i="4"/>
  <c r="T41" i="4" l="1"/>
  <c r="V41" i="4" s="1"/>
  <c r="U40" i="4"/>
  <c r="D103" i="4"/>
  <c r="C103" i="4"/>
  <c r="E103" i="4"/>
  <c r="T42" i="4" l="1"/>
  <c r="V42" i="4" s="1"/>
  <c r="U41" i="4"/>
  <c r="D104" i="4"/>
  <c r="E104" i="4" s="1"/>
  <c r="C104" i="4"/>
  <c r="T43" i="4" l="1"/>
  <c r="V43" i="4" s="1"/>
  <c r="U42" i="4"/>
  <c r="I7" i="4"/>
  <c r="J7" i="4"/>
  <c r="L7" i="4" s="1"/>
  <c r="T44" i="4" l="1"/>
  <c r="V44" i="4" s="1"/>
  <c r="U43" i="4"/>
  <c r="K7" i="4"/>
  <c r="M7" i="4"/>
  <c r="H23" i="4" s="1"/>
  <c r="I23" i="4" s="1"/>
  <c r="I21" i="4" l="1"/>
  <c r="H24" i="4" s="1"/>
  <c r="I24" i="4" s="1"/>
  <c r="T45" i="4"/>
  <c r="V45" i="4" s="1"/>
  <c r="U44" i="4"/>
  <c r="J23" i="4"/>
  <c r="I8" i="4"/>
  <c r="J8" i="4"/>
  <c r="T46" i="4" l="1"/>
  <c r="V46" i="4" s="1"/>
  <c r="U45" i="4"/>
  <c r="L8" i="4"/>
  <c r="H25" i="4"/>
  <c r="I25" i="4" s="1"/>
  <c r="K8" i="4"/>
  <c r="M8" i="4"/>
  <c r="T47" i="4" l="1"/>
  <c r="V47" i="4" s="1"/>
  <c r="U46" i="4"/>
  <c r="P23" i="4"/>
  <c r="O23" i="4"/>
  <c r="H26" i="4"/>
  <c r="T48" i="4" l="1"/>
  <c r="V48" i="4" s="1"/>
  <c r="U47" i="4"/>
  <c r="P24" i="4"/>
  <c r="N25" i="4"/>
  <c r="O24" i="4"/>
  <c r="H27" i="4"/>
  <c r="I26" i="4"/>
  <c r="J24" i="4"/>
  <c r="T49" i="4" l="1"/>
  <c r="V49" i="4" s="1"/>
  <c r="U48" i="4"/>
  <c r="N26" i="4"/>
  <c r="P25" i="4"/>
  <c r="O25" i="4"/>
  <c r="H28" i="4"/>
  <c r="I27" i="4"/>
  <c r="J25" i="4"/>
  <c r="T50" i="4" l="1"/>
  <c r="V50" i="4" s="1"/>
  <c r="U49" i="4"/>
  <c r="O26" i="4"/>
  <c r="N27" i="4"/>
  <c r="P26" i="4"/>
  <c r="H29" i="4"/>
  <c r="I28" i="4"/>
  <c r="J26" i="4"/>
  <c r="T51" i="4" l="1"/>
  <c r="V51" i="4" s="1"/>
  <c r="U50" i="4"/>
  <c r="P27" i="4"/>
  <c r="N28" i="4"/>
  <c r="O27" i="4"/>
  <c r="H30" i="4"/>
  <c r="I29" i="4"/>
  <c r="J27" i="4"/>
  <c r="T52" i="4" l="1"/>
  <c r="V52" i="4" s="1"/>
  <c r="U51" i="4"/>
  <c r="P28" i="4"/>
  <c r="N29" i="4"/>
  <c r="O28" i="4"/>
  <c r="H31" i="4"/>
  <c r="I30" i="4"/>
  <c r="J28" i="4"/>
  <c r="T53" i="4" l="1"/>
  <c r="V53" i="4" s="1"/>
  <c r="U52" i="4"/>
  <c r="P29" i="4"/>
  <c r="N30" i="4"/>
  <c r="O29" i="4"/>
  <c r="H32" i="4"/>
  <c r="I31" i="4"/>
  <c r="J29" i="4"/>
  <c r="T54" i="4" l="1"/>
  <c r="V54" i="4" s="1"/>
  <c r="U53" i="4"/>
  <c r="P30" i="4"/>
  <c r="N31" i="4"/>
  <c r="O30" i="4"/>
  <c r="H33" i="4"/>
  <c r="I32" i="4"/>
  <c r="J30" i="4"/>
  <c r="T55" i="4" l="1"/>
  <c r="V55" i="4" s="1"/>
  <c r="U54" i="4"/>
  <c r="P31" i="4"/>
  <c r="N32" i="4"/>
  <c r="O31" i="4"/>
  <c r="H34" i="4"/>
  <c r="I33" i="4"/>
  <c r="J31" i="4"/>
  <c r="T56" i="4" l="1"/>
  <c r="V56" i="4" s="1"/>
  <c r="U55" i="4"/>
  <c r="P32" i="4"/>
  <c r="N33" i="4"/>
  <c r="O32" i="4"/>
  <c r="H35" i="4"/>
  <c r="I34" i="4"/>
  <c r="J32" i="4"/>
  <c r="T57" i="4" l="1"/>
  <c r="V57" i="4" s="1"/>
  <c r="U56" i="4"/>
  <c r="P33" i="4"/>
  <c r="N34" i="4"/>
  <c r="O33" i="4"/>
  <c r="H36" i="4"/>
  <c r="I35" i="4"/>
  <c r="J33" i="4"/>
  <c r="T58" i="4" l="1"/>
  <c r="V58" i="4" s="1"/>
  <c r="U57" i="4"/>
  <c r="P34" i="4"/>
  <c r="N35" i="4"/>
  <c r="O34" i="4"/>
  <c r="H37" i="4"/>
  <c r="I36" i="4"/>
  <c r="J34" i="4"/>
  <c r="T59" i="4" l="1"/>
  <c r="V59" i="4" s="1"/>
  <c r="U58" i="4"/>
  <c r="P35" i="4"/>
  <c r="N36" i="4"/>
  <c r="O35" i="4"/>
  <c r="H38" i="4"/>
  <c r="I37" i="4"/>
  <c r="J35" i="4"/>
  <c r="T60" i="4" l="1"/>
  <c r="V60" i="4" s="1"/>
  <c r="U59" i="4"/>
  <c r="P36" i="4"/>
  <c r="N37" i="4"/>
  <c r="O36" i="4"/>
  <c r="H39" i="4"/>
  <c r="I38" i="4"/>
  <c r="J36" i="4"/>
  <c r="T61" i="4" l="1"/>
  <c r="V61" i="4" s="1"/>
  <c r="U60" i="4"/>
  <c r="P37" i="4"/>
  <c r="N38" i="4"/>
  <c r="O37" i="4"/>
  <c r="H40" i="4"/>
  <c r="I39" i="4"/>
  <c r="J37" i="4"/>
  <c r="T62" i="4" l="1"/>
  <c r="V62" i="4" s="1"/>
  <c r="U61" i="4"/>
  <c r="P38" i="4"/>
  <c r="N39" i="4"/>
  <c r="O38" i="4"/>
  <c r="H41" i="4"/>
  <c r="I40" i="4"/>
  <c r="J38" i="4"/>
  <c r="T63" i="4" l="1"/>
  <c r="V63" i="4" s="1"/>
  <c r="U62" i="4"/>
  <c r="P39" i="4"/>
  <c r="N40" i="4"/>
  <c r="O39" i="4"/>
  <c r="H42" i="4"/>
  <c r="I41" i="4"/>
  <c r="J39" i="4"/>
  <c r="T64" i="4" l="1"/>
  <c r="V64" i="4" s="1"/>
  <c r="U63" i="4"/>
  <c r="P40" i="4"/>
  <c r="N41" i="4"/>
  <c r="O40" i="4"/>
  <c r="H43" i="4"/>
  <c r="I42" i="4"/>
  <c r="J40" i="4"/>
  <c r="T65" i="4" l="1"/>
  <c r="V65" i="4" s="1"/>
  <c r="U64" i="4"/>
  <c r="P41" i="4"/>
  <c r="N42" i="4"/>
  <c r="O41" i="4"/>
  <c r="H44" i="4"/>
  <c r="I43" i="4"/>
  <c r="J41" i="4"/>
  <c r="T66" i="4" l="1"/>
  <c r="V66" i="4" s="1"/>
  <c r="U65" i="4"/>
  <c r="P42" i="4"/>
  <c r="N43" i="4"/>
  <c r="O42" i="4"/>
  <c r="H45" i="4"/>
  <c r="I44" i="4"/>
  <c r="J42" i="4"/>
  <c r="T67" i="4" l="1"/>
  <c r="V67" i="4" s="1"/>
  <c r="U66" i="4"/>
  <c r="P43" i="4"/>
  <c r="N44" i="4"/>
  <c r="O43" i="4"/>
  <c r="H46" i="4"/>
  <c r="I45" i="4"/>
  <c r="J43" i="4"/>
  <c r="T68" i="4" l="1"/>
  <c r="V68" i="4" s="1"/>
  <c r="U67" i="4"/>
  <c r="P44" i="4"/>
  <c r="N45" i="4"/>
  <c r="O44" i="4"/>
  <c r="H47" i="4"/>
  <c r="I46" i="4"/>
  <c r="J44" i="4"/>
  <c r="T69" i="4" l="1"/>
  <c r="V69" i="4" s="1"/>
  <c r="U68" i="4"/>
  <c r="P45" i="4"/>
  <c r="N46" i="4"/>
  <c r="O45" i="4"/>
  <c r="H48" i="4"/>
  <c r="I47" i="4"/>
  <c r="J45" i="4"/>
  <c r="T70" i="4" l="1"/>
  <c r="V70" i="4" s="1"/>
  <c r="U69" i="4"/>
  <c r="P46" i="4"/>
  <c r="N47" i="4"/>
  <c r="O46" i="4"/>
  <c r="H49" i="4"/>
  <c r="I48" i="4"/>
  <c r="J46" i="4"/>
  <c r="T71" i="4" l="1"/>
  <c r="V71" i="4" s="1"/>
  <c r="U70" i="4"/>
  <c r="P47" i="4"/>
  <c r="N48" i="4"/>
  <c r="O47" i="4"/>
  <c r="H50" i="4"/>
  <c r="I49" i="4"/>
  <c r="J47" i="4"/>
  <c r="T72" i="4" l="1"/>
  <c r="V72" i="4" s="1"/>
  <c r="U71" i="4"/>
  <c r="P48" i="4"/>
  <c r="N49" i="4"/>
  <c r="O48" i="4"/>
  <c r="H51" i="4"/>
  <c r="I50" i="4"/>
  <c r="J48" i="4"/>
  <c r="T73" i="4" l="1"/>
  <c r="V73" i="4" s="1"/>
  <c r="U72" i="4"/>
  <c r="P49" i="4"/>
  <c r="N50" i="4"/>
  <c r="O49" i="4"/>
  <c r="H52" i="4"/>
  <c r="I51" i="4"/>
  <c r="J49" i="4"/>
  <c r="T74" i="4" l="1"/>
  <c r="V74" i="4" s="1"/>
  <c r="U73" i="4"/>
  <c r="P50" i="4"/>
  <c r="N51" i="4"/>
  <c r="O50" i="4"/>
  <c r="H53" i="4"/>
  <c r="I52" i="4"/>
  <c r="J50" i="4"/>
  <c r="T75" i="4" l="1"/>
  <c r="V75" i="4" s="1"/>
  <c r="U74" i="4"/>
  <c r="P51" i="4"/>
  <c r="N52" i="4"/>
  <c r="O51" i="4"/>
  <c r="H54" i="4"/>
  <c r="I53" i="4"/>
  <c r="J51" i="4"/>
  <c r="T76" i="4" l="1"/>
  <c r="V76" i="4" s="1"/>
  <c r="U75" i="4"/>
  <c r="P52" i="4"/>
  <c r="N53" i="4"/>
  <c r="O52" i="4"/>
  <c r="H55" i="4"/>
  <c r="I54" i="4"/>
  <c r="J52" i="4"/>
  <c r="T77" i="4" l="1"/>
  <c r="V77" i="4" s="1"/>
  <c r="U76" i="4"/>
  <c r="P53" i="4"/>
  <c r="N54" i="4"/>
  <c r="O53" i="4"/>
  <c r="H56" i="4"/>
  <c r="I55" i="4"/>
  <c r="J53" i="4"/>
  <c r="T78" i="4" l="1"/>
  <c r="V78" i="4" s="1"/>
  <c r="U77" i="4"/>
  <c r="P54" i="4"/>
  <c r="N55" i="4"/>
  <c r="O54" i="4"/>
  <c r="H57" i="4"/>
  <c r="I56" i="4"/>
  <c r="J54" i="4"/>
  <c r="T79" i="4" l="1"/>
  <c r="V79" i="4" s="1"/>
  <c r="U78" i="4"/>
  <c r="P55" i="4"/>
  <c r="N56" i="4"/>
  <c r="O55" i="4"/>
  <c r="H58" i="4"/>
  <c r="I57" i="4"/>
  <c r="J55" i="4"/>
  <c r="T80" i="4" l="1"/>
  <c r="V80" i="4" s="1"/>
  <c r="U79" i="4"/>
  <c r="P56" i="4"/>
  <c r="N57" i="4"/>
  <c r="O56" i="4"/>
  <c r="H59" i="4"/>
  <c r="I58" i="4"/>
  <c r="J56" i="4"/>
  <c r="T81" i="4" l="1"/>
  <c r="V81" i="4" s="1"/>
  <c r="U80" i="4"/>
  <c r="P57" i="4"/>
  <c r="N58" i="4"/>
  <c r="O57" i="4"/>
  <c r="H60" i="4"/>
  <c r="I59" i="4"/>
  <c r="J57" i="4"/>
  <c r="T82" i="4" l="1"/>
  <c r="V82" i="4" s="1"/>
  <c r="U81" i="4"/>
  <c r="P58" i="4"/>
  <c r="N59" i="4"/>
  <c r="O58" i="4"/>
  <c r="H61" i="4"/>
  <c r="I60" i="4"/>
  <c r="J58" i="4"/>
  <c r="T83" i="4" l="1"/>
  <c r="V83" i="4" s="1"/>
  <c r="U82" i="4"/>
  <c r="P59" i="4"/>
  <c r="N60" i="4"/>
  <c r="O59" i="4"/>
  <c r="H62" i="4"/>
  <c r="I61" i="4"/>
  <c r="J59" i="4"/>
  <c r="T84" i="4" l="1"/>
  <c r="V84" i="4" s="1"/>
  <c r="U83" i="4"/>
  <c r="P60" i="4"/>
  <c r="N61" i="4"/>
  <c r="O60" i="4"/>
  <c r="H63" i="4"/>
  <c r="I62" i="4"/>
  <c r="J60" i="4"/>
  <c r="T85" i="4" l="1"/>
  <c r="V85" i="4" s="1"/>
  <c r="U84" i="4"/>
  <c r="P61" i="4"/>
  <c r="N62" i="4"/>
  <c r="O61" i="4"/>
  <c r="H64" i="4"/>
  <c r="I63" i="4"/>
  <c r="J61" i="4"/>
  <c r="T86" i="4" l="1"/>
  <c r="V86" i="4" s="1"/>
  <c r="U85" i="4"/>
  <c r="P62" i="4"/>
  <c r="N63" i="4"/>
  <c r="O62" i="4"/>
  <c r="H65" i="4"/>
  <c r="I64" i="4"/>
  <c r="J62" i="4"/>
  <c r="T87" i="4" l="1"/>
  <c r="V87" i="4" s="1"/>
  <c r="U86" i="4"/>
  <c r="P63" i="4"/>
  <c r="N64" i="4"/>
  <c r="O63" i="4"/>
  <c r="H66" i="4"/>
  <c r="I65" i="4"/>
  <c r="J63" i="4"/>
  <c r="T88" i="4" l="1"/>
  <c r="V88" i="4" s="1"/>
  <c r="U87" i="4"/>
  <c r="P64" i="4"/>
  <c r="N65" i="4"/>
  <c r="O64" i="4"/>
  <c r="H67" i="4"/>
  <c r="I66" i="4"/>
  <c r="J64" i="4"/>
  <c r="T89" i="4" l="1"/>
  <c r="V89" i="4" s="1"/>
  <c r="U88" i="4"/>
  <c r="P65" i="4"/>
  <c r="N66" i="4"/>
  <c r="O65" i="4"/>
  <c r="H68" i="4"/>
  <c r="I67" i="4"/>
  <c r="J65" i="4"/>
  <c r="T90" i="4" l="1"/>
  <c r="V90" i="4" s="1"/>
  <c r="U89" i="4"/>
  <c r="P66" i="4"/>
  <c r="N67" i="4"/>
  <c r="O66" i="4"/>
  <c r="H69" i="4"/>
  <c r="I68" i="4"/>
  <c r="J66" i="4"/>
  <c r="T91" i="4" l="1"/>
  <c r="V91" i="4" s="1"/>
  <c r="U90" i="4"/>
  <c r="P67" i="4"/>
  <c r="N68" i="4"/>
  <c r="O67" i="4"/>
  <c r="H70" i="4"/>
  <c r="I69" i="4"/>
  <c r="J67" i="4"/>
  <c r="T92" i="4" l="1"/>
  <c r="V92" i="4" s="1"/>
  <c r="U91" i="4"/>
  <c r="P68" i="4"/>
  <c r="N69" i="4"/>
  <c r="O68" i="4"/>
  <c r="H71" i="4"/>
  <c r="I70" i="4"/>
  <c r="J68" i="4"/>
  <c r="T93" i="4" l="1"/>
  <c r="V93" i="4" s="1"/>
  <c r="U92" i="4"/>
  <c r="P69" i="4"/>
  <c r="N70" i="4"/>
  <c r="O69" i="4"/>
  <c r="H72" i="4"/>
  <c r="I71" i="4"/>
  <c r="J69" i="4"/>
  <c r="T94" i="4" l="1"/>
  <c r="V94" i="4" s="1"/>
  <c r="U93" i="4"/>
  <c r="P70" i="4"/>
  <c r="N71" i="4"/>
  <c r="O70" i="4"/>
  <c r="H73" i="4"/>
  <c r="I72" i="4"/>
  <c r="J70" i="4"/>
  <c r="T95" i="4" l="1"/>
  <c r="V95" i="4" s="1"/>
  <c r="U94" i="4"/>
  <c r="P71" i="4"/>
  <c r="N72" i="4"/>
  <c r="O71" i="4"/>
  <c r="H74" i="4"/>
  <c r="I73" i="4"/>
  <c r="J71" i="4"/>
  <c r="T96" i="4" l="1"/>
  <c r="V96" i="4" s="1"/>
  <c r="U95" i="4"/>
  <c r="P72" i="4"/>
  <c r="N73" i="4"/>
  <c r="O72" i="4"/>
  <c r="H75" i="4"/>
  <c r="I74" i="4"/>
  <c r="J72" i="4"/>
  <c r="T97" i="4" l="1"/>
  <c r="V97" i="4" s="1"/>
  <c r="U96" i="4"/>
  <c r="P73" i="4"/>
  <c r="N74" i="4"/>
  <c r="O73" i="4"/>
  <c r="H76" i="4"/>
  <c r="I75" i="4"/>
  <c r="J73" i="4"/>
  <c r="T98" i="4" l="1"/>
  <c r="V98" i="4" s="1"/>
  <c r="U97" i="4"/>
  <c r="P74" i="4"/>
  <c r="N75" i="4"/>
  <c r="O74" i="4"/>
  <c r="H77" i="4"/>
  <c r="I76" i="4"/>
  <c r="J74" i="4"/>
  <c r="T99" i="4" l="1"/>
  <c r="V99" i="4" s="1"/>
  <c r="U98" i="4"/>
  <c r="P75" i="4"/>
  <c r="N76" i="4"/>
  <c r="O75" i="4"/>
  <c r="H78" i="4"/>
  <c r="I77" i="4"/>
  <c r="J75" i="4"/>
  <c r="T100" i="4" l="1"/>
  <c r="V100" i="4" s="1"/>
  <c r="U99" i="4"/>
  <c r="P76" i="4"/>
  <c r="N77" i="4"/>
  <c r="O76" i="4"/>
  <c r="H79" i="4"/>
  <c r="I78" i="4"/>
  <c r="J76" i="4"/>
  <c r="T101" i="4" l="1"/>
  <c r="V101" i="4" s="1"/>
  <c r="U100" i="4"/>
  <c r="P77" i="4"/>
  <c r="N78" i="4"/>
  <c r="O77" i="4"/>
  <c r="H80" i="4"/>
  <c r="I79" i="4"/>
  <c r="J77" i="4"/>
  <c r="T102" i="4" l="1"/>
  <c r="V102" i="4" s="1"/>
  <c r="U101" i="4"/>
  <c r="P78" i="4"/>
  <c r="N79" i="4"/>
  <c r="O78" i="4"/>
  <c r="H81" i="4"/>
  <c r="I80" i="4"/>
  <c r="J78" i="4"/>
  <c r="T103" i="4" l="1"/>
  <c r="V103" i="4" s="1"/>
  <c r="U102" i="4"/>
  <c r="P79" i="4"/>
  <c r="N80" i="4"/>
  <c r="O79" i="4"/>
  <c r="H82" i="4"/>
  <c r="I81" i="4"/>
  <c r="J79" i="4"/>
  <c r="T104" i="4" l="1"/>
  <c r="V104" i="4" s="1"/>
  <c r="U103" i="4"/>
  <c r="P80" i="4"/>
  <c r="N81" i="4"/>
  <c r="O80" i="4"/>
  <c r="H83" i="4"/>
  <c r="I82" i="4"/>
  <c r="J80" i="4"/>
  <c r="T105" i="4" l="1"/>
  <c r="V105" i="4" s="1"/>
  <c r="U104" i="4"/>
  <c r="P81" i="4"/>
  <c r="N82" i="4"/>
  <c r="O81" i="4"/>
  <c r="H84" i="4"/>
  <c r="I83" i="4"/>
  <c r="J81" i="4"/>
  <c r="T106" i="4" l="1"/>
  <c r="V106" i="4" s="1"/>
  <c r="U105" i="4"/>
  <c r="P82" i="4"/>
  <c r="N83" i="4"/>
  <c r="O82" i="4"/>
  <c r="H85" i="4"/>
  <c r="I84" i="4"/>
  <c r="J82" i="4"/>
  <c r="T107" i="4" l="1"/>
  <c r="V107" i="4" s="1"/>
  <c r="U106" i="4"/>
  <c r="P83" i="4"/>
  <c r="N84" i="4"/>
  <c r="O83" i="4"/>
  <c r="H86" i="4"/>
  <c r="I85" i="4"/>
  <c r="J83" i="4"/>
  <c r="T108" i="4" l="1"/>
  <c r="V108" i="4" s="1"/>
  <c r="U107" i="4"/>
  <c r="P84" i="4"/>
  <c r="N85" i="4"/>
  <c r="O84" i="4"/>
  <c r="H87" i="4"/>
  <c r="I86" i="4"/>
  <c r="J84" i="4"/>
  <c r="T109" i="4" l="1"/>
  <c r="V109" i="4" s="1"/>
  <c r="U108" i="4"/>
  <c r="P85" i="4"/>
  <c r="N86" i="4"/>
  <c r="O85" i="4"/>
  <c r="H88" i="4"/>
  <c r="I87" i="4"/>
  <c r="J85" i="4"/>
  <c r="T110" i="4" l="1"/>
  <c r="V110" i="4" s="1"/>
  <c r="U109" i="4"/>
  <c r="P86" i="4"/>
  <c r="N87" i="4"/>
  <c r="O86" i="4"/>
  <c r="H89" i="4"/>
  <c r="I88" i="4"/>
  <c r="J86" i="4"/>
  <c r="T111" i="4" l="1"/>
  <c r="V111" i="4" s="1"/>
  <c r="U110" i="4"/>
  <c r="P87" i="4"/>
  <c r="N88" i="4"/>
  <c r="O87" i="4"/>
  <c r="H90" i="4"/>
  <c r="I89" i="4"/>
  <c r="J87" i="4"/>
  <c r="T112" i="4" l="1"/>
  <c r="V112" i="4" s="1"/>
  <c r="U111" i="4"/>
  <c r="P88" i="4"/>
  <c r="N89" i="4"/>
  <c r="O88" i="4"/>
  <c r="H91" i="4"/>
  <c r="I90" i="4"/>
  <c r="J88" i="4"/>
  <c r="T113" i="4" l="1"/>
  <c r="V113" i="4" s="1"/>
  <c r="U112" i="4"/>
  <c r="P89" i="4"/>
  <c r="N90" i="4"/>
  <c r="O89" i="4"/>
  <c r="H92" i="4"/>
  <c r="I91" i="4"/>
  <c r="J89" i="4"/>
  <c r="T114" i="4" l="1"/>
  <c r="V114" i="4" s="1"/>
  <c r="U113" i="4"/>
  <c r="P90" i="4"/>
  <c r="N91" i="4"/>
  <c r="O90" i="4"/>
  <c r="H93" i="4"/>
  <c r="I92" i="4"/>
  <c r="J90" i="4"/>
  <c r="T115" i="4" l="1"/>
  <c r="V115" i="4" s="1"/>
  <c r="U114" i="4"/>
  <c r="P91" i="4"/>
  <c r="N92" i="4"/>
  <c r="O91" i="4"/>
  <c r="H94" i="4"/>
  <c r="I93" i="4"/>
  <c r="J91" i="4"/>
  <c r="T116" i="4" l="1"/>
  <c r="V116" i="4" s="1"/>
  <c r="U115" i="4"/>
  <c r="P92" i="4"/>
  <c r="N93" i="4"/>
  <c r="O92" i="4"/>
  <c r="H95" i="4"/>
  <c r="I94" i="4"/>
  <c r="J92" i="4"/>
  <c r="T117" i="4" l="1"/>
  <c r="V117" i="4" s="1"/>
  <c r="U116" i="4"/>
  <c r="P93" i="4"/>
  <c r="N94" i="4"/>
  <c r="O93" i="4"/>
  <c r="H96" i="4"/>
  <c r="I95" i="4"/>
  <c r="J93" i="4"/>
  <c r="T118" i="4" l="1"/>
  <c r="V118" i="4" s="1"/>
  <c r="U117" i="4"/>
  <c r="P94" i="4"/>
  <c r="N95" i="4"/>
  <c r="O94" i="4"/>
  <c r="H97" i="4"/>
  <c r="I96" i="4"/>
  <c r="J94" i="4"/>
  <c r="T119" i="4" l="1"/>
  <c r="V119" i="4" s="1"/>
  <c r="U118" i="4"/>
  <c r="P95" i="4"/>
  <c r="N96" i="4"/>
  <c r="O95" i="4"/>
  <c r="H98" i="4"/>
  <c r="I97" i="4"/>
  <c r="J95" i="4"/>
  <c r="T120" i="4" l="1"/>
  <c r="V120" i="4" s="1"/>
  <c r="U119" i="4"/>
  <c r="P96" i="4"/>
  <c r="N97" i="4"/>
  <c r="O96" i="4"/>
  <c r="H99" i="4"/>
  <c r="I98" i="4"/>
  <c r="J96" i="4"/>
  <c r="T121" i="4" l="1"/>
  <c r="V121" i="4" s="1"/>
  <c r="U120" i="4"/>
  <c r="P97" i="4"/>
  <c r="N98" i="4"/>
  <c r="O97" i="4"/>
  <c r="H100" i="4"/>
  <c r="I99" i="4"/>
  <c r="J97" i="4"/>
  <c r="T122" i="4" l="1"/>
  <c r="V122" i="4" s="1"/>
  <c r="U121" i="4"/>
  <c r="P98" i="4"/>
  <c r="N99" i="4"/>
  <c r="O98" i="4"/>
  <c r="H101" i="4"/>
  <c r="I100" i="4"/>
  <c r="J98" i="4"/>
  <c r="T123" i="4" l="1"/>
  <c r="V123" i="4" s="1"/>
  <c r="U122" i="4"/>
  <c r="P99" i="4"/>
  <c r="N100" i="4"/>
  <c r="O99" i="4"/>
  <c r="H102" i="4"/>
  <c r="I101" i="4"/>
  <c r="J99" i="4"/>
  <c r="T124" i="4" l="1"/>
  <c r="V124" i="4" s="1"/>
  <c r="U123" i="4"/>
  <c r="P100" i="4"/>
  <c r="N101" i="4"/>
  <c r="O100" i="4"/>
  <c r="H103" i="4"/>
  <c r="I102" i="4"/>
  <c r="J100" i="4"/>
  <c r="T125" i="4" l="1"/>
  <c r="V125" i="4" s="1"/>
  <c r="U124" i="4"/>
  <c r="P101" i="4"/>
  <c r="N102" i="4"/>
  <c r="O101" i="4"/>
  <c r="H104" i="4"/>
  <c r="I103" i="4"/>
  <c r="J101" i="4"/>
  <c r="T126" i="4" l="1"/>
  <c r="V126" i="4" s="1"/>
  <c r="U125" i="4"/>
  <c r="P102" i="4"/>
  <c r="N103" i="4"/>
  <c r="O102" i="4"/>
  <c r="H105" i="4"/>
  <c r="I104" i="4"/>
  <c r="J102" i="4"/>
  <c r="T127" i="4" l="1"/>
  <c r="V127" i="4" s="1"/>
  <c r="U126" i="4"/>
  <c r="P103" i="4"/>
  <c r="N104" i="4"/>
  <c r="O103" i="4"/>
  <c r="H106" i="4"/>
  <c r="I105" i="4"/>
  <c r="J103" i="4"/>
  <c r="T128" i="4" l="1"/>
  <c r="V128" i="4" s="1"/>
  <c r="U127" i="4"/>
  <c r="P104" i="4"/>
  <c r="N105" i="4"/>
  <c r="O104" i="4"/>
  <c r="H107" i="4"/>
  <c r="I106" i="4"/>
  <c r="J104" i="4"/>
  <c r="T129" i="4" l="1"/>
  <c r="V129" i="4" s="1"/>
  <c r="U128" i="4"/>
  <c r="P105" i="4"/>
  <c r="N106" i="4"/>
  <c r="O105" i="4"/>
  <c r="H108" i="4"/>
  <c r="I107" i="4"/>
  <c r="J105" i="4"/>
  <c r="T130" i="4" l="1"/>
  <c r="V130" i="4" s="1"/>
  <c r="U129" i="4"/>
  <c r="P106" i="4"/>
  <c r="N107" i="4"/>
  <c r="O106" i="4"/>
  <c r="H109" i="4"/>
  <c r="I108" i="4"/>
  <c r="J106" i="4"/>
  <c r="T131" i="4" l="1"/>
  <c r="V131" i="4" s="1"/>
  <c r="U130" i="4"/>
  <c r="P107" i="4"/>
  <c r="N108" i="4"/>
  <c r="O107" i="4"/>
  <c r="H110" i="4"/>
  <c r="I109" i="4"/>
  <c r="J107" i="4"/>
  <c r="T132" i="4" l="1"/>
  <c r="V132" i="4" s="1"/>
  <c r="U131" i="4"/>
  <c r="P108" i="4"/>
  <c r="N109" i="4"/>
  <c r="O108" i="4"/>
  <c r="H111" i="4"/>
  <c r="I110" i="4"/>
  <c r="J108" i="4"/>
  <c r="T133" i="4" l="1"/>
  <c r="V133" i="4" s="1"/>
  <c r="U132" i="4"/>
  <c r="P109" i="4"/>
  <c r="N110" i="4"/>
  <c r="O109" i="4"/>
  <c r="H112" i="4"/>
  <c r="I111" i="4"/>
  <c r="J109" i="4"/>
  <c r="T134" i="4" l="1"/>
  <c r="V134" i="4" s="1"/>
  <c r="U133" i="4"/>
  <c r="P110" i="4"/>
  <c r="N111" i="4"/>
  <c r="O110" i="4"/>
  <c r="H113" i="4"/>
  <c r="I112" i="4"/>
  <c r="J110" i="4"/>
  <c r="T135" i="4" l="1"/>
  <c r="V135" i="4" s="1"/>
  <c r="U134" i="4"/>
  <c r="P111" i="4"/>
  <c r="N112" i="4"/>
  <c r="O111" i="4"/>
  <c r="H114" i="4"/>
  <c r="I113" i="4"/>
  <c r="J111" i="4"/>
  <c r="T136" i="4" l="1"/>
  <c r="V136" i="4" s="1"/>
  <c r="U135" i="4"/>
  <c r="P112" i="4"/>
  <c r="N113" i="4"/>
  <c r="O112" i="4"/>
  <c r="H115" i="4"/>
  <c r="I114" i="4"/>
  <c r="J112" i="4"/>
  <c r="T137" i="4" l="1"/>
  <c r="V137" i="4" s="1"/>
  <c r="U136" i="4"/>
  <c r="P113" i="4"/>
  <c r="N114" i="4"/>
  <c r="O113" i="4"/>
  <c r="H116" i="4"/>
  <c r="I115" i="4"/>
  <c r="J113" i="4"/>
  <c r="T138" i="4" l="1"/>
  <c r="V138" i="4" s="1"/>
  <c r="U137" i="4"/>
  <c r="P114" i="4"/>
  <c r="N115" i="4"/>
  <c r="O114" i="4"/>
  <c r="H117" i="4"/>
  <c r="I116" i="4"/>
  <c r="J114" i="4"/>
  <c r="T139" i="4" l="1"/>
  <c r="V139" i="4" s="1"/>
  <c r="U138" i="4"/>
  <c r="P115" i="4"/>
  <c r="N116" i="4"/>
  <c r="O115" i="4"/>
  <c r="H118" i="4"/>
  <c r="I117" i="4"/>
  <c r="J115" i="4"/>
  <c r="T140" i="4" l="1"/>
  <c r="V140" i="4" s="1"/>
  <c r="U139" i="4"/>
  <c r="P116" i="4"/>
  <c r="N117" i="4"/>
  <c r="O116" i="4"/>
  <c r="H119" i="4"/>
  <c r="I118" i="4"/>
  <c r="J116" i="4"/>
  <c r="T141" i="4" l="1"/>
  <c r="V141" i="4" s="1"/>
  <c r="U140" i="4"/>
  <c r="P117" i="4"/>
  <c r="N118" i="4"/>
  <c r="O117" i="4"/>
  <c r="H120" i="4"/>
  <c r="I119" i="4"/>
  <c r="J117" i="4"/>
  <c r="U141" i="4" l="1"/>
  <c r="T21" i="4"/>
  <c r="T20" i="4"/>
  <c r="P118" i="4"/>
  <c r="N119" i="4"/>
  <c r="O118" i="4"/>
  <c r="H121" i="4"/>
  <c r="I120" i="4"/>
  <c r="J118" i="4"/>
  <c r="P119" i="4" l="1"/>
  <c r="N120" i="4"/>
  <c r="O119" i="4"/>
  <c r="H122" i="4"/>
  <c r="I121" i="4"/>
  <c r="J119" i="4"/>
  <c r="P120" i="4" l="1"/>
  <c r="N121" i="4"/>
  <c r="O120" i="4"/>
  <c r="H123" i="4"/>
  <c r="I122" i="4"/>
  <c r="J120" i="4"/>
  <c r="P121" i="4" l="1"/>
  <c r="N122" i="4"/>
  <c r="O121" i="4"/>
  <c r="H124" i="4"/>
  <c r="I123" i="4"/>
  <c r="J121" i="4"/>
  <c r="P122" i="4" l="1"/>
  <c r="N123" i="4"/>
  <c r="O122" i="4"/>
  <c r="H125" i="4"/>
  <c r="I124" i="4"/>
  <c r="J122" i="4"/>
  <c r="P123" i="4" l="1"/>
  <c r="N124" i="4"/>
  <c r="O123" i="4"/>
  <c r="H126" i="4"/>
  <c r="I125" i="4"/>
  <c r="J123" i="4"/>
  <c r="P124" i="4" l="1"/>
  <c r="N125" i="4"/>
  <c r="O124" i="4"/>
  <c r="H127" i="4"/>
  <c r="I126" i="4"/>
  <c r="J124" i="4"/>
  <c r="P125" i="4" l="1"/>
  <c r="N126" i="4"/>
  <c r="O125" i="4"/>
  <c r="H128" i="4"/>
  <c r="I127" i="4"/>
  <c r="J125" i="4"/>
  <c r="P126" i="4" l="1"/>
  <c r="N127" i="4"/>
  <c r="O126" i="4"/>
  <c r="H129" i="4"/>
  <c r="I128" i="4"/>
  <c r="J126" i="4"/>
  <c r="P127" i="4" l="1"/>
  <c r="N128" i="4"/>
  <c r="O127" i="4"/>
  <c r="H130" i="4"/>
  <c r="I129" i="4"/>
  <c r="J127" i="4"/>
  <c r="P128" i="4" l="1"/>
  <c r="N129" i="4"/>
  <c r="O128" i="4"/>
  <c r="H131" i="4"/>
  <c r="I130" i="4"/>
  <c r="J128" i="4"/>
  <c r="P129" i="4" l="1"/>
  <c r="N130" i="4"/>
  <c r="O129" i="4"/>
  <c r="H132" i="4"/>
  <c r="I131" i="4"/>
  <c r="J129" i="4"/>
  <c r="P130" i="4" l="1"/>
  <c r="N131" i="4"/>
  <c r="O130" i="4"/>
  <c r="H133" i="4"/>
  <c r="I132" i="4"/>
  <c r="J130" i="4"/>
  <c r="P131" i="4" l="1"/>
  <c r="N132" i="4"/>
  <c r="O131" i="4"/>
  <c r="H134" i="4"/>
  <c r="I133" i="4"/>
  <c r="J131" i="4"/>
  <c r="P132" i="4" l="1"/>
  <c r="N133" i="4"/>
  <c r="O132" i="4"/>
  <c r="H135" i="4"/>
  <c r="I134" i="4"/>
  <c r="J132" i="4"/>
  <c r="P133" i="4" l="1"/>
  <c r="N134" i="4"/>
  <c r="O133" i="4"/>
  <c r="H136" i="4"/>
  <c r="I135" i="4"/>
  <c r="J133" i="4"/>
  <c r="P134" i="4" l="1"/>
  <c r="N135" i="4"/>
  <c r="O134" i="4"/>
  <c r="H137" i="4"/>
  <c r="I136" i="4"/>
  <c r="J134" i="4"/>
  <c r="P135" i="4" l="1"/>
  <c r="N136" i="4"/>
  <c r="O135" i="4"/>
  <c r="H138" i="4"/>
  <c r="I137" i="4"/>
  <c r="J135" i="4"/>
  <c r="P136" i="4" l="1"/>
  <c r="N137" i="4"/>
  <c r="O136" i="4"/>
  <c r="H139" i="4"/>
  <c r="I138" i="4"/>
  <c r="J136" i="4"/>
  <c r="P137" i="4" l="1"/>
  <c r="N138" i="4"/>
  <c r="O137" i="4"/>
  <c r="H140" i="4"/>
  <c r="I139" i="4"/>
  <c r="J137" i="4"/>
  <c r="P138" i="4" l="1"/>
  <c r="N139" i="4"/>
  <c r="O138" i="4"/>
  <c r="H141" i="4"/>
  <c r="I141" i="4" s="1"/>
  <c r="I140" i="4"/>
  <c r="J138" i="4"/>
  <c r="P139" i="4" l="1"/>
  <c r="N140" i="4"/>
  <c r="O139" i="4"/>
  <c r="J139" i="4"/>
  <c r="P140" i="4" l="1"/>
  <c r="N141" i="4"/>
  <c r="O140" i="4"/>
  <c r="J140" i="4"/>
  <c r="P141" i="4" l="1"/>
  <c r="O141" i="4"/>
  <c r="N21" i="4"/>
  <c r="N20" i="4"/>
  <c r="H20" i="4"/>
  <c r="H21" i="4"/>
  <c r="J141" i="4"/>
</calcChain>
</file>

<file path=xl/comments1.xml><?xml version="1.0" encoding="utf-8"?>
<comments xmlns="http://schemas.openxmlformats.org/spreadsheetml/2006/main">
  <authors>
    <author>Franco</author>
  </authors>
  <commentList>
    <comment ref="H2" authorId="0" shapeId="0">
      <text>
        <r>
          <rPr>
            <b/>
            <sz val="9"/>
            <color indexed="81"/>
            <rFont val="Tahoma"/>
            <family val="2"/>
          </rPr>
          <t>Franco:</t>
        </r>
        <r>
          <rPr>
            <sz val="9"/>
            <color indexed="81"/>
            <rFont val="Tahoma"/>
            <family val="2"/>
          </rPr>
          <t xml:space="preserve">
Pitzer  Accentric  Factor:    This  factor  (symbol ω),  is  a  parameter  used  in non-ideal equations of state that takes into account the geometry and polarity of a molecule</t>
        </r>
      </text>
    </comment>
  </commentList>
</comments>
</file>

<file path=xl/comments2.xml><?xml version="1.0" encoding="utf-8"?>
<comments xmlns="http://schemas.openxmlformats.org/spreadsheetml/2006/main">
  <authors>
    <author>Franco Sivila</author>
  </authors>
  <commentList>
    <comment ref="B65" authorId="0" shapeId="0">
      <text>
        <r>
          <rPr>
            <b/>
            <sz val="9"/>
            <color indexed="81"/>
            <rFont val="Tahoma"/>
            <family val="2"/>
          </rPr>
          <t>This section helps to check the P99 and P1 for the assumption variables. Example: Rock volume, water saturation, etc.
P99 should be just large enough to be consistent with a very small possible value.
P1 should be just large enough that it is physcally possible. 
P99 must not be negative!</t>
        </r>
      </text>
    </comment>
  </commentList>
</comments>
</file>

<file path=xl/comments3.xml><?xml version="1.0" encoding="utf-8"?>
<comments xmlns="http://schemas.openxmlformats.org/spreadsheetml/2006/main">
  <authors>
    <author>Sivila, Franco F.</author>
    <author>Franco Sivila</author>
  </authors>
  <commentList>
    <comment ref="C20" authorId="0" shapeId="0">
      <text>
        <r>
          <rPr>
            <b/>
            <sz val="9"/>
            <color indexed="81"/>
            <rFont val="Tahoma"/>
            <family val="2"/>
          </rPr>
          <t>Sivila, Franco F.:</t>
        </r>
        <r>
          <rPr>
            <sz val="9"/>
            <color indexed="81"/>
            <rFont val="Tahoma"/>
            <family val="2"/>
          </rPr>
          <t xml:space="preserve">
Merma</t>
        </r>
      </text>
    </comment>
    <comment ref="G31" authorId="0" shapeId="0">
      <text>
        <r>
          <rPr>
            <sz val="9"/>
            <color indexed="81"/>
            <rFont val="Tahoma"/>
            <family val="2"/>
          </rPr>
          <t>*Coefficient of Variability</t>
        </r>
      </text>
    </comment>
    <comment ref="B39" authorId="1" shapeId="0">
      <text>
        <r>
          <rPr>
            <b/>
            <sz val="9"/>
            <color indexed="81"/>
            <rFont val="Tahoma"/>
            <family val="2"/>
          </rPr>
          <t xml:space="preserve">Franco Sivila: </t>
        </r>
        <r>
          <rPr>
            <sz val="9"/>
            <color indexed="81"/>
            <rFont val="Tahoma"/>
            <family val="2"/>
          </rPr>
          <t>Filtering removes values outside the range from charts and statistical calculations.</t>
        </r>
      </text>
    </comment>
    <comment ref="B43" authorId="1" shapeId="0">
      <text>
        <r>
          <rPr>
            <b/>
            <sz val="8"/>
            <color indexed="81"/>
            <rFont val="Tahoma"/>
            <family val="2"/>
          </rPr>
          <t>Franco Sivila:</t>
        </r>
        <r>
          <rPr>
            <sz val="9"/>
            <color indexed="81"/>
            <rFont val="Tahoma"/>
            <family val="2"/>
          </rPr>
          <t xml:space="preserve">
</t>
        </r>
        <r>
          <rPr>
            <sz val="8"/>
            <color indexed="81"/>
            <rFont val="Tahoma"/>
            <family val="2"/>
          </rPr>
          <t xml:space="preserve">Select which forecast variables will be extracted [data and charts] at the end of each CB simulation. The data extraction is executed when CB simulation is Run using the botton on sheet "OGIP_Volumetric_Estimation_CB" [VBA code].
</t>
        </r>
      </text>
    </comment>
  </commentList>
</comments>
</file>

<file path=xl/sharedStrings.xml><?xml version="1.0" encoding="utf-8"?>
<sst xmlns="http://schemas.openxmlformats.org/spreadsheetml/2006/main" count="746" uniqueCount="305">
  <si>
    <t>Assumption</t>
  </si>
  <si>
    <t>P10</t>
  </si>
  <si>
    <t>P50</t>
  </si>
  <si>
    <t>P90</t>
  </si>
  <si>
    <t>Unit</t>
  </si>
  <si>
    <t>Distribution</t>
  </si>
  <si>
    <t>Variable</t>
  </si>
  <si>
    <t>Area</t>
  </si>
  <si>
    <t>Thickness</t>
  </si>
  <si>
    <t>Rock Volume</t>
  </si>
  <si>
    <t>Porosity</t>
  </si>
  <si>
    <t>Water Saturation</t>
  </si>
  <si>
    <t>[m]</t>
  </si>
  <si>
    <t>[decimal]</t>
  </si>
  <si>
    <t>Fluid Properties</t>
  </si>
  <si>
    <t>[scf/STB]</t>
  </si>
  <si>
    <t>Uniform</t>
  </si>
  <si>
    <t>Recovery</t>
  </si>
  <si>
    <t>Gas Shrinkage</t>
  </si>
  <si>
    <t>Log Normal</t>
  </si>
  <si>
    <t>Triangular</t>
  </si>
  <si>
    <t>Gas</t>
  </si>
  <si>
    <t>Labels</t>
  </si>
  <si>
    <t>X</t>
  </si>
  <si>
    <t>Y</t>
  </si>
  <si>
    <t>Sw</t>
  </si>
  <si>
    <t>Gas Expansion Factor, Egi</t>
  </si>
  <si>
    <t>P1</t>
  </si>
  <si>
    <t>P99</t>
  </si>
  <si>
    <t>c</t>
  </si>
  <si>
    <t>b</t>
  </si>
  <si>
    <t>Percentile</t>
  </si>
  <si>
    <t>y</t>
  </si>
  <si>
    <t>P100</t>
  </si>
  <si>
    <t>P80</t>
  </si>
  <si>
    <t>P70</t>
  </si>
  <si>
    <t>P60</t>
  </si>
  <si>
    <t>P40</t>
  </si>
  <si>
    <t>P30</t>
  </si>
  <si>
    <t>P20</t>
  </si>
  <si>
    <t>P0</t>
  </si>
  <si>
    <t>Original</t>
  </si>
  <si>
    <t>Gas In-Place</t>
  </si>
  <si>
    <t>Reserves</t>
  </si>
  <si>
    <t>[BCF]</t>
  </si>
  <si>
    <t>Mean</t>
  </si>
  <si>
    <t>*Vertical Axis is nonlinear probability scale.</t>
  </si>
  <si>
    <t>Oil</t>
  </si>
  <si>
    <t>Forecast Status</t>
  </si>
  <si>
    <t>Input [Crystal Ball]</t>
  </si>
  <si>
    <t>Forecast Variables</t>
  </si>
  <si>
    <t>***</t>
  </si>
  <si>
    <r>
      <t>[Km</t>
    </r>
    <r>
      <rPr>
        <vertAlign val="superscript"/>
        <sz val="8"/>
        <color theme="1"/>
        <rFont val="Calibri"/>
        <family val="2"/>
        <scheme val="minor"/>
      </rPr>
      <t>2</t>
    </r>
    <r>
      <rPr>
        <sz val="8"/>
        <color theme="1"/>
        <rFont val="Calibri"/>
        <family val="2"/>
        <scheme val="minor"/>
      </rPr>
      <t>]</t>
    </r>
  </si>
  <si>
    <t>Active</t>
  </si>
  <si>
    <r>
      <t>[MM m</t>
    </r>
    <r>
      <rPr>
        <vertAlign val="superscript"/>
        <sz val="8"/>
        <rFont val="Calibri"/>
        <family val="2"/>
        <scheme val="minor"/>
      </rPr>
      <t>3</t>
    </r>
    <r>
      <rPr>
        <sz val="8"/>
        <rFont val="Calibri"/>
        <family val="2"/>
        <scheme val="minor"/>
      </rPr>
      <t>]</t>
    </r>
  </si>
  <si>
    <t>Net/Gross</t>
  </si>
  <si>
    <t>Trials Output [Crystal Ball Forecast]</t>
  </si>
  <si>
    <t>From</t>
  </si>
  <si>
    <t>To</t>
  </si>
  <si>
    <t>Filter Status</t>
  </si>
  <si>
    <t>Original Gas In-Place</t>
  </si>
  <si>
    <t>Gas Reserves</t>
  </si>
  <si>
    <t>Original Oil In-Place</t>
  </si>
  <si>
    <t>[MMSTB]</t>
  </si>
  <si>
    <t>Oil Reserves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</si>
  <si>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</si>
  <si>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</si>
  <si>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</si>
  <si>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</si>
  <si>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</si>
  <si>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</si>
  <si>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</si>
  <si>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</si>
  <si>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</si>
  <si>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</si>
  <si>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</si>
  <si>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</si>
  <si>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ab931052-731f-4ec3-8d9a-21f5c863cacb</t>
  </si>
  <si>
    <t>CB_Block_7.0.0.0:1</t>
  </si>
  <si>
    <t>Decisioneering:7.0.0.0</t>
  </si>
  <si>
    <t>CB_Block_0</t>
  </si>
  <si>
    <t>adc4d60a-bc60-40bf-9996-1cff3119142d</t>
  </si>
  <si>
    <t>Oil Recovery Factor, RF</t>
  </si>
  <si>
    <t>9b6b6d25-f49b-4508-a212-a6ba9f793f11</t>
  </si>
  <si>
    <t>Max.</t>
  </si>
  <si>
    <t>Min.</t>
  </si>
  <si>
    <t>Likeliest</t>
  </si>
  <si>
    <t>Constant</t>
  </si>
  <si>
    <t>Gas Recovery Factor, RF</t>
  </si>
  <si>
    <t>Original Oil</t>
  </si>
  <si>
    <t>In-Place</t>
  </si>
  <si>
    <t>STATISTICS</t>
  </si>
  <si>
    <t>Trials</t>
  </si>
  <si>
    <t>Median</t>
  </si>
  <si>
    <t>Mode</t>
  </si>
  <si>
    <t>Variance</t>
  </si>
  <si>
    <t>Skewness</t>
  </si>
  <si>
    <t>Kurtosis</t>
  </si>
  <si>
    <t>Minimum</t>
  </si>
  <si>
    <t>Maximum</t>
  </si>
  <si>
    <t>Range width</t>
  </si>
  <si>
    <t>Base Case</t>
  </si>
  <si>
    <t>PERCENTILES RESULTS</t>
  </si>
  <si>
    <t>Crystal Ball No. Trials for simulation:</t>
  </si>
  <si>
    <t>Filter [Exclude values in the specified range]</t>
  </si>
  <si>
    <t>Volume</t>
  </si>
  <si>
    <t>Water</t>
  </si>
  <si>
    <t>Saturation</t>
  </si>
  <si>
    <t>RF</t>
  </si>
  <si>
    <t>Shrinkage</t>
  </si>
  <si>
    <r>
      <t>[Km</t>
    </r>
    <r>
      <rPr>
        <b/>
        <vertAlign val="superscript"/>
        <sz val="8"/>
        <rFont val="Calibri"/>
        <family val="2"/>
        <scheme val="minor"/>
      </rPr>
      <t>2</t>
    </r>
    <r>
      <rPr>
        <b/>
        <sz val="8"/>
        <rFont val="Calibri"/>
        <family val="2"/>
        <scheme val="minor"/>
      </rPr>
      <t>]</t>
    </r>
  </si>
  <si>
    <r>
      <t>[MM m</t>
    </r>
    <r>
      <rPr>
        <b/>
        <vertAlign val="superscript"/>
        <sz val="8"/>
        <rFont val="Calibri"/>
        <family val="2"/>
        <scheme val="minor"/>
      </rPr>
      <t>3</t>
    </r>
    <r>
      <rPr>
        <b/>
        <sz val="8"/>
        <rFont val="Calibri"/>
        <family val="2"/>
        <scheme val="minor"/>
      </rPr>
      <t>]</t>
    </r>
  </si>
  <si>
    <t>Petrophysics</t>
  </si>
  <si>
    <t>Gas Volume Factor, Bgi</t>
  </si>
  <si>
    <t>CGR</t>
  </si>
  <si>
    <t>[bbl/MMscf]</t>
  </si>
  <si>
    <t>[cf/scf]</t>
  </si>
  <si>
    <t>Gas Saturation</t>
  </si>
  <si>
    <t>m</t>
  </si>
  <si>
    <t>x</t>
  </si>
  <si>
    <t>Ln(P90)</t>
  </si>
  <si>
    <t>Ln(P10)</t>
  </si>
  <si>
    <t>f(x)</t>
  </si>
  <si>
    <t>SD</t>
  </si>
  <si>
    <t>Zp</t>
  </si>
  <si>
    <t>P2</t>
  </si>
  <si>
    <t>P3</t>
  </si>
  <si>
    <t>Factor, Egi</t>
  </si>
  <si>
    <t>Sg</t>
  </si>
  <si>
    <t>Rock</t>
  </si>
  <si>
    <t>CV</t>
  </si>
  <si>
    <t>SD Error</t>
  </si>
  <si>
    <t>[scf/cf]</t>
  </si>
  <si>
    <t>Component</t>
  </si>
  <si>
    <t>Formula</t>
  </si>
  <si>
    <t>A</t>
  </si>
  <si>
    <t>decimal</t>
  </si>
  <si>
    <t>%</t>
  </si>
  <si>
    <t>MW</t>
  </si>
  <si>
    <t>B</t>
  </si>
  <si>
    <t>CARBON DIOXIDE</t>
  </si>
  <si>
    <t>HYDROGEN SULFIDE</t>
  </si>
  <si>
    <t>NITROGEN</t>
  </si>
  <si>
    <t>METHANE</t>
  </si>
  <si>
    <t>ETHANE</t>
  </si>
  <si>
    <t>PROPANE</t>
  </si>
  <si>
    <t>N-BUTANE</t>
  </si>
  <si>
    <t>ISOBUTANE</t>
  </si>
  <si>
    <t>N-PENTANE</t>
  </si>
  <si>
    <t>ISOPENTANE</t>
  </si>
  <si>
    <t>N-HEXANE</t>
  </si>
  <si>
    <t>N-HEPTANE</t>
  </si>
  <si>
    <t>N-OCTANE</t>
  </si>
  <si>
    <t>N-NONANE</t>
  </si>
  <si>
    <t>N-DECANE</t>
  </si>
  <si>
    <t>Tc</t>
  </si>
  <si>
    <t>Pc</t>
  </si>
  <si>
    <t>w</t>
  </si>
  <si>
    <t>Composition</t>
  </si>
  <si>
    <t>ºR</t>
  </si>
  <si>
    <t>Tpc</t>
  </si>
  <si>
    <t>psi</t>
  </si>
  <si>
    <t>Pressure</t>
  </si>
  <si>
    <t>Temperature</t>
  </si>
  <si>
    <t>k</t>
  </si>
  <si>
    <t>a</t>
  </si>
  <si>
    <t>Real Roots</t>
  </si>
  <si>
    <t>Factor-z</t>
  </si>
  <si>
    <t>Bg</t>
  </si>
  <si>
    <t>bbl/scf</t>
  </si>
  <si>
    <t>cf/scf</t>
  </si>
  <si>
    <t>Density</t>
  </si>
  <si>
    <t>Viscosity</t>
  </si>
  <si>
    <t>:</t>
  </si>
  <si>
    <t>Max</t>
  </si>
  <si>
    <t>Min</t>
  </si>
  <si>
    <t>psi/ft</t>
  </si>
  <si>
    <t>Pressure @ GWC</t>
  </si>
  <si>
    <t>Pressure @ Top</t>
  </si>
  <si>
    <t>Average Pressure</t>
  </si>
  <si>
    <t>unit</t>
  </si>
  <si>
    <t>Pore pressure gradient</t>
  </si>
  <si>
    <t>scf/cf</t>
  </si>
  <si>
    <t>ºF</t>
  </si>
  <si>
    <t>Temp. @ GWC</t>
  </si>
  <si>
    <t>Temp. @ Top</t>
  </si>
  <si>
    <t>ºF/100ft</t>
  </si>
  <si>
    <t>Average Temperature</t>
  </si>
  <si>
    <t>Gas Volume</t>
  </si>
  <si>
    <t>Factor, Bgi</t>
  </si>
  <si>
    <t>QC Input vs Output</t>
  </si>
  <si>
    <t>NTG</t>
  </si>
  <si>
    <t>Bgi</t>
  </si>
  <si>
    <t>Input</t>
  </si>
  <si>
    <t>Output</t>
  </si>
  <si>
    <t>Difference</t>
  </si>
  <si>
    <t>[%]</t>
  </si>
  <si>
    <t>Egi</t>
  </si>
  <si>
    <t>Error</t>
  </si>
  <si>
    <t>Gas Expansion</t>
  </si>
  <si>
    <t>Decimal</t>
  </si>
  <si>
    <t>Gas Shrinkage (Merma)</t>
  </si>
  <si>
    <t>Gas Produced (Separator)</t>
  </si>
  <si>
    <t>Gas Fraction, fg</t>
  </si>
  <si>
    <t>Hydrocarbon</t>
  </si>
  <si>
    <t>Hydrocarbon Volume</t>
  </si>
  <si>
    <t>Gas Produced</t>
  </si>
  <si>
    <t>Separator</t>
  </si>
  <si>
    <t>Decisioneering:7.3.0.0</t>
  </si>
  <si>
    <t>Units</t>
  </si>
  <si>
    <t>Percentiles</t>
  </si>
  <si>
    <t>Resume Percentiles</t>
  </si>
  <si>
    <t>Resume Reserves</t>
  </si>
  <si>
    <t>CB_Block_7.0.0.0:2</t>
  </si>
  <si>
    <t>CB_Block_7.3.0.0:1</t>
  </si>
  <si>
    <t>dY</t>
  </si>
  <si>
    <t>dX</t>
  </si>
  <si>
    <t>f52f9d40-610d-4c85-bb20-5758f73db2bd</t>
  </si>
  <si>
    <t>Correlation Coefficient</t>
  </si>
  <si>
    <t>Gas press. gradient (reservoir)</t>
  </si>
  <si>
    <t>PowerPoint Template Location</t>
  </si>
  <si>
    <t>Folder:</t>
  </si>
  <si>
    <t>File:</t>
  </si>
  <si>
    <t>X:\01 RD TOOLS\_VISION\_PPT_Templates</t>
  </si>
  <si>
    <t>06. Template Resultados - OGIP - CB.pptx</t>
  </si>
  <si>
    <t>cp</t>
  </si>
  <si>
    <t>Eg</t>
  </si>
  <si>
    <t>ºC</t>
  </si>
  <si>
    <t>Reservoir, Top Depth</t>
  </si>
  <si>
    <t>GWC Depth</t>
  </si>
  <si>
    <t>Hydrocarbon Column</t>
  </si>
  <si>
    <t>Input Variable</t>
  </si>
  <si>
    <t>Surface Temperature</t>
  </si>
  <si>
    <t>Temperature Gradient</t>
  </si>
  <si>
    <t>ºC/100m</t>
  </si>
  <si>
    <t>Calculated Variable</t>
  </si>
  <si>
    <t>㜸〱敤㕣㕢㙣ㅣ㔷ㄹ摥㌳摥㔹敦慣敤搸㡤搳㑢㑡㘹つ愱ㄴ敡攰挶㘹㐳㈹㄰㠲㉦捤つ㈷㜶㘳㈷攵扥ㄹ敦㥥㠹愷搹㤹㜱㘷㘶㥤戸㔴㙡㔵㕡㉥攲㔲㔴㉥愲㔰㉥慡〰㠹ㄷ㉥㉦摣㕦㤰㤰㐰愸㐸㐸挰〳ㄲて〵㈱㜸〰愱㐸扣㈰㠴〴摦㜷㘶㘶㜷㜶搷㍢㜶户㉤戸挸㈷摤摦㘷捥㙤捥㌹晦昵晣晦㤹收㐴㉥㤷晢㌷ㄲ晦㌲攵㤹戹㘱㜱㍤〸愵㌳㌱攳搵㙡戲ㄲ摡㥥ㅢ㑣㑣昹扥戹㍥㘷〷㘱ㅦㅡㄴ捡㌶敡〳扤ㅣ搸て挸㘲㜹㑤晡〱ㅡ改戹㕣戱㘸㘸愸攷㈰晣㡤㈴て〶㝢つ收〱㤶㘶愶攷㤷敦挳愸㡢愱攷换晤㘳攷愲扥㠷㈷㈷㈷㈶㈷敥戸㜳昲昵ㄳ〷昶㡦捤搴㙢㘱摤㤷㠷㕤㔹て㝤戳戶㝦㙣愱扥㕣戳㉢㙦㤳敢㑢摥㐵改ㅥ㤶换〷㙥㕦㌶敦㜸挳攴ㅤ㠷づ㔹㜷摤昵㠶㐱扣㍡㜷㝡㘶㝡挱㤷㔶昰〲㡤愹㜳捡㜷捣捡㡡捤戵㐹改摢敥㠵㠹㤹㘹晣㤷㥡㍦㥥敥㥣㔸㕣㤱㌲攴慢愵㉦摤㡡っっ㜴ㅣ㜰愶㠲愰敥慣㜲昳っ攷㈸㤶㕡㌱㠳㔰㜷㘶㘴慤㘶㌸挹愸㐵㘷ㅥ㝢㔷㌳搷〷㥤㐵改〶㜶㘸慦搹攱㝡挱㔹挲㐰搵㈱攷㙣㈰捦㤸敥〵㜹摡㜴愴敥ㅣ慢摢搵㝣㤴㜲㝤户㈴㐳愴㈷愶㤶㍦㌱ㄵ㌸㌳㉢愶慦㘶ㄴ㜰㘳㌲摡ㅥ昵㉢慤㙤昷㜵ㅦ㤷㔳㔷㙦攰㤸㌷㜷㙦㠷㥡㜳愶摦㘸㌹摥扤㘵扣昸搶ㄹ摣搶扤㝤㙡㡦㕡晢扣戶㝢ㅦ戵㤵慤慤挵㐰㑣摦㙡㐷戱ㄸ愳㐰搰㑦㔰㈴㈰〲㡤ㄲ挱〰挱㈰㠰挸晦ㅤ㕣㤲敥挸㉡慤㙣㙡攵㘵慤㕣搱捡㔵慤㉣戵戲愵㤵㉦㘸攵ㄵ慤㙣㙢攵晢戴昲㐵戴㐹㔲戱扦㕦㡢搳慦晥昹昱慦扥昳㔳敦㍤昹㠹㝤㘷㙦㝡捣ㅦ㉥っ敥㐲愳㝢攲㐹捤晡收㈵㤰㕡㤳㡡て㑥ㅣ攰扦捤戹〲㑣㘱ㅤ戲敥戴㈶㈷慢㠷づ㤸户㥢㍡㤷㤵㠱晣ㄶ㐲ㄹ㐱摢㐱敢㕥摢慤㝡㤷ㄴ敥㙥㤸㌶〳搹摣戸昱戸㙥摡慢扢搵攰㘵ㅢ㔷㉥㠶㘶㈸慦㙦慦㙢づ搲搱㙤ㄱ㙣㈵〳昵扥ㅢ摢扢㥤㌳㙢㜵㌹㜵搹㡥慡㕦摥㔶敤㉣昸摥㜲昷摡愳扥扣扦㔱摢㌱愳㈹〸戵㌵㌵㜶挷㉡愳慡㘸㕥㘳㌳㉢㕥㈰㕤㌵扤㜱㘷挱慥㕣㤴晥愲愴㐸㤴㔵戵搴慢㔹ㄵ㜳晤昸扣㡢㠵㠲㕢慢慦㑣㤷㕡㜷㕦づ挱捣戲㡡昹慥㑡㍦㕣㕦㌲㤷㙢昲㥡㤶㈶搱㍢㔱戱户愵昸愸㔷愹〷㌳㥥ㅢ晡㕥慤戵㘶慡扡㘶㐲搲㔴㑦㜹㔵㤹捦攷㤴㔰㠰挰敤敢ㄳ㈲㜷㙢㜷㕥㔰㠸㐸愱㤸㡣㝣㕤㉢搹㑤㥣挱敡戰㡡㥡㈴㑤㙡慦摡㘴㌰捥㔷挹㤸っづ㑣慤㠹晡㠳㉦㝤捤㈶挳㌶㌰昷攲㌶搶戴搱㜸昵㜷慦㐹㌷㍣㙥扡搵㥡昴㌳戵㥦攰㡣㡣㘱〰晤ち〴㐲搷摤愳慡ㄳ㤷挵扡㝥挹慥㠶㉢㠵ㄵ㘹㕦㔸〹㔱〶つ㔹㉣㜲㙢㍢㤲㜱ㄵ㡡㡣摤〴愳〰愵㔲慥戰㠷㡤ち㈵愴㥣㑥改㤴挱换㉤㠲㥣晤㕡㜸㜹搰㍡㙡搷㐲ㄹ〹攵㘱ぢㄸ㠹戴㥡㐲摦㄰㐹搴㌷㉢㤱挲搸㘳捤㠰㑡㑤摢つ搷㥢㝣摢挱㈵ㄱㄱ敤挸㠲㙤㈷ぢ㈸ち㕡攵㐱〶慦㠱㘸摡愴㐱㜶攳ㄴㄱ㤱つ㌲㌴㍢㐶㙥㈵㌲戶捦㤰ㄱ㘸㥦㈶㐲戶㍥搰㕤㐶㤰搸㍢㠹㤴㥤扡昲攳㡥㌴摢挸㤶㡦愴搹搵搸㌸攳ㅡ㠲㙢〹慥㈳搸ぢ㈰晥〴〹㐷㈹㠷㝣㙢㌲㕥㠶㘷攳〶㠲㤷〳㐰㍥ㄹ㤴㌹戱愸愲つ戵ㄵ㍢㤲敤㠶㘰㈷㉢愳㌸ㄲ㐵戴㡣ㅢ㜶收㤰愳㄰ㅤ㕢㥤摢㐳搷收㤵㡥㝤㜵㜷摡㑣㉦㠷ㄴ㤹搱㌴扤搶㑤㥡愶㌷㠲㑤㝢搴㕢㌷愱慢㌱㐶昰ち㠰㤲昱㑡㐲㈸ㄷㅡ扣㕢戳攸㘹㔲扥㈴捣愲挸ㄸ敡㔱挱挷㠴捣㈳㐰㠶㤰敢㌸扥散搸搰㌴〷挷慤㤷扣つ扤扦㍢㝦挷㐸㙦搳㥢㍢㝡㠷晥愲攷㘸㐵敦〳㝢㠹摦㜵搵㌱㌷愳摡㜸㌵挱㉤〰㙤㍡㠶愷敦攷敡㈹㔰㘶戱㤳挲摣㙥㝡㕤㤴㤵扢戴扥㉡㤵〶ㅡ戴㤶㑣晦㠲っ攱挱㌸㌱ぢ㕢搸昳㝤㔹挳愱戶慡ち㜸㝥戹戶戵㌰㌸敡㝢づ换㜷㙣攴攰㈵愱ㄸ昲㜹慤㉦搷㘶㈳㘷搸㥡㈹㥦㔳㡡㜲愸㠳㙦敦㉥㈴㔲㥤㕡挹㡢晤戲捦㤷㍢㤲愴〷㐹昲㕡㙣慢㜱㉢〰愴㠴昸㑤㔷㠹戲㥦捤㕥愷㥡戵㕡慣昴昰㘵㥣㑥摡㝣㠸ㅤ㜲㘴㈰㜲搸㑥挳㝦㄰っ㌹㡢戶搳㄰ㄶ〳捥㠲昴㉢昰㉤搸㌵㔹㡡摣戲ㄴ㌵㍢戲攲㈵㈲㉢晡晡㍡捥搳ㄹ晥㌵㐵㈷㙤㔲㈲㤳摢㌳㉢㌳捥攲㑤愲愲ㅢ㤲㐲㈵挳㌵搴㤰㐰愴㍣戶摤ㄱ㌱㍤㠸㤸摢戰㜱挶〱㠲㐹㠲㠳〰晡㉦㈰㘹戶扡昱っ㠷昵慦搱愵㕤㉥攷㡡㐴㠳㜲ㄱ㍥搳㔵㔸ㅤ攲㙢㕥㑦㜰㈷㐰㥢昹㐳〷㘴〶㈱㉡㤴愷〸㔱㠵㌱慣㜳戶扣㐴ㅡ搸㘵㈱戰㌴㔳て㐲捦㘱㘴㘹挸㥡昵㑥㝢攱慣ㅤ慣㈲ㄲ㌵㙡挵㤹㝢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挵㍥㙦〴㌸㜹散散㠹㘶㘴敥㜹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㥦攸搱戱〴〱愳㍣愵挶㥢㌱㥡慥㙥㐷㐰攴愸㜴㈵戹㠳㜱攵㈱㤴㐴㐲㠸㔸捦㈰ㄱ㜸〵㔳㐲㥥㉥敥㠲㜵搶戵㐳㘰㡦ㄸ㍢㙡㠷戳〱㔰づ㠰慣㍡摥㕥慦戰㥡敡㌴摥搰ち㌷㜵㔶戵愸㠹ㅢ㍢敢搳㝡攳㔵ㅢ㔴㐷ㅡ㈵愵㐸㌶㙢愴㌴换〶㜳摣㑥慡㐶㈸挵㥤㘸ㅢ㤱攵㌶㙤敥㍢愵挸昳㔰㑣㡡㘶㜲挶㕢ㄴ愱㈰搰ㅢ敢㈸晡散戳挹㈳ㄵ戱愱つ㔰愲㥥㡡捡㠶攲㤰攰〹㕣㍢愹捡㔲晣〴晥摥ㄵ㘷攷敢㘱㑢㡤㜹㜹㌴慥㤹慡搵收㕤㔸〹ㄵ搳慦㙥ㄳ㤶挶摡㈲つ愳戸戳㔷敤ㅦ㙤㙦㡡ㄱ㘳㌶㘴㔸㈴挳てっ㌶〴㜳愵㈲慡戴捥㠶戸搵㡤攲㈲㥦㑥㐹搳㔵ㄸ㔸っ慢戳㜲㑤㤹㘱㑤㑢㝥㔴㜵㘸㥣ㄶ㤵ㅣ㌵慣愹攵〰㉡㍤愴ㅣ㡦㜳㡡挱つ敢っ摤㔲戸挴〰戱ㅢ攷ㄶ㉡㈱㐲扢㡤〱㜸㌲搸㍥搸挱㡥㐴愱ㄳ㕡㘷㤴愰㠵っ挲㙤㕤〴㜹愷㐷㡣㐲㤰㕡㉡晤敤㠸昸摣㤳㑣㕦㍦㤲㑢㌲㌱ㄳ㌱摣㤵㘱㍤〰戹改挸㈴戹㘸㌴〹㤸㐷㤲㑤〹慤挱愴㡣㈶挶㄰㑤㍥㍦挴㉤ㅥ挶戲㠶挹㌶㌵摣㜳ぢ㙤㘸搳摡晡㉥敢㠴㕢愹搵慢㔲愹攲㐴㔶㉢㡤扣㉤昰愵慥〰㐶摣㤴戱㉦昱愶㥣挰㔱㡡㑢㈶㤲㝡户扢㡤㈳攸慥㠴ㅣ挶㠸㔴ㅦ〳㤰ㄹ㙥㌹ㄵ㄰敢戸愷㐰晢㜰㜷昳〲㠳扡㍣〷㤱搶㔱㐴㔹㌶㠷晢㜸㡤㈸戲攲戶㔴戳㌹㙦捥愳捤㥥㉡㍡㙥㐷㐵摢〲㐷㔸㘷㈴昰ち〵ㄸ㈳㍤㜲〷〷挹㕤㠹愳扢㔷ㅥ㔲㡦戹㉢㐰㠵挲㠰㘰㡣㤷愷愰ㅣ㜶ㄵ㡣㐴㠳㕢㙢㕡摤㠲搱㕦㕡摥挶ㄴ㠰㘰ㄸ㤸〶㉤㕡㐶〶捥っ昲㥢ㅢ㌸㌷愱㔵㐶㠴㌴ㅤ㑣㘵㡣㜲ㄴづ㝢㈰つ摣挴㠳昴㤲〷㈵ㄴ敥㔱ㄷ挳㤲扢㠹攳づ㡥㐰㥥㝦㑤㕢攱㠲ㄹ攲晡㡢扢户慤㜸慡㕡愵戹ぢ晦摣戶挰㉡慥㙥㐴收攸㥥戶㑢㔹㙡㑤戴敦昶戵㔵挴㤷〵て捥㑥ㅣ㌷挳捡捡㘲戸ㅥ㕤摣敡㤵㈴昴ㅦ挱ㅦ戱攱摢㘹㌳攷㕤㕥㐴㕤攳摥㤷㉥扡摥㈵㔷捤㑢て㜸敢てㄴ㠲㉢㤴晤㥣㘴㈹昷㙦晣㔳㐹换改㍦挴㠸㕢㤹㌶〷㘸㍡㐸㌸㡥㑡㤱㌴ㄸ㐳㍥㠳㑥㘰扢㌷㙥つ㤰㑥昶戴搱㠹ㄲ〴㍢㠴攲㕥㜸挱〸㐵晣〰㘸㈵戱㐴㐷㜲散昹搷挰晡攲晢㈸㈱挲昱ㅣ㡢ㄱ晤ㄵ挸㘵愰㑥〹昲昸㡡〷㉦㠴晣晦㘰㈹攱收つ搹改扦挰捣攲㝢敤㈸扡㤱㈸晡㙥〷㡡〴慦㠱㈸晥㍤㠹㑣㤲㜴㠶㘷㥦㔳㈰㥣㙢摡㌹㠰扥攸ㄷ㝥晦㠷〷搰戹㤸㌸㤴㡤㠶㔰摢捤㜸㙥㤸〸㝤ㅤ㈶〲㠳昷捡㐴㌸㠵㡣㘰ㄴ㍦㌲ㄱ㘲ㅦ挸㍣ち㌶㌷ㄱㄸ摢换㌰〴㔳愱搶㤴㕢㠳㈷戰㙢ㅣ晡挷㡥攳攲慤っ㄰捦㠷搲ち㘶攰㤱扡戶戳㜸挱昴㑤㘷慦㉡㍦收㑢㈸㌳㝦〹㌷戹㔵ㄷ昶戸㝥挳ㅡ搵㘹〳㕦㐵攲㘵摦昱愷㙣敤晥㍡㌰ㄵ愵挸㝤㉦㡡愲昰㍣㍣㈵㠲攷㠶摣晢昶㝣攳搸敦ㅦ㜸昴〸㙦慢挵戴慡摦㡡㝣㉦㈱㝢摡ㄳ〸敡愶㉥㡡㕣捤て㜳㑥攱ㄳ㈵㝢戵㈶愷㑤㕦㔹㐱㠱攱㈴搹㠸昰㔲㠴ㄹㄱ摦㜶㌰㌱㜱敦㈱㌲㌱㈷摡摣㥤敡挳㈶攵㈲㥣㐸㑤㕣昹昴㤲戰愱攸慡挸㝡戴㌶昵㙦㐱ㄵ㍤挷㠹戴㕡㠹㍣㜵㌲〹昱捤㜶㕤㜷㠸扡㉥㍡挸㌰散㥦㐸㈹挴ㅦ㐸㈱改㠳っ㉦〴㈸㈹㜵〶ㄹ晤㌶㠰㡣挸㕡㝢㠸㤷晥㠰ㅤ㈱㈰ㅢ㤷晥㝡晣㠸〵扢〸㉣㈶扥昸㕥㑦戴戴㐵ㄳ搵挴㔰慤戲㘹ㄶ㤱㔱㠷ㄷㄶ㑣㈶愵㑢挸㈴㐹㍦㠸摣㤶摤㔱㝣挹㤰ㄳ〵摥㈲挶搶ㅤ晡摡㑡捥摤㙥ㅤ㌷㍦愰㘷ち㑡㘱戸扢㔹㡣〳愹㡡搱㐵㑤㑢㔱ㄱ攱㜰㤴㙤㜴ㅡ㠸慢愰戳摣扤㌸㤵㈲昸挷㉦㠵㔸㍦摥ㅣ晡敡昶ㅡ敡㌸户ㅦぢ攴て昶搷㡤ㄹ㡣㡤户㤲㘳㈰㘱户搴慡ㄸ㕤て㍦㡢㉥㕣㜴㑥ㄸ捤慣㝡ㄶ㠷昰㈷攱慣㍥慤㐳晦㌳㝡慤㌸敢ㅣ㝢㌳㡣摤愲晦摦㡥㠲㑤昵扦㘰散㑤㈱昲ㅤ㜱㠶て㍡攳㈷㥢㠶㙣戸㈳昰㙣㈳㜸愳づ挶㠶捡㌲攴ㅤ攵ㄶ昱昱㙡㔴慤㈴㌸晣㕥昹昶慢ㄱ㡤扥戴㙤〷扡ち㐰挶㠶昴慦㐱〴㜵敤摦㉡户㤲搳㙤攱㕤攸戸攷㤴㕤昱扤挰戳挲戱㐵〴㝤挷昸敤㤹〵㥢㘷㑡㝣愵㕤愸敤挳㑥っ扥〷㝤㑥捦㐳㘰㥦㤶攱ぢㄵ㡢㘴㘴㘱㙢㤱っ㝥㠷㌴㤲ち㉦㔱㍢〴㔷㔹昷搴捤ㅡ㍥㕤㥤㠷慦㌳㘴搱戶㔰㜶㤱挷戹晤㠶〶户づ㜷戴摥〶㝦㤰慣㑤㈰㌸愶㤶昰慥昷㜰㕦摢昷愰戵㙤扣戶㠰㉤㝢昳戹㤵昴愷㠱搳慤扤愵㤵㘴昸㑥㝥㤱㕣㌲捡㠴戸戴㝦〴㝦户敥愰攵㘸愳愰昳昸㠳㙥㍡挲挶㙢㜰㥦㙤㈱晡㝤ㅥ㕤挵ㄴ〱㝥㠶ㄹ㘷昸㈰攸攵㈳㉢㡡㉦㘲㔹㘴〰攴㜳㠵ち㐰㜷慡㝥㙡㈳慡ㅥ㌹挹㥥㐸㠲㘷っ㤲㘳㐹㝣ㅥつ戹㕤搱戲挱ㄲ㕣戶㔰㘷〹攴㡤愴〷昲㌹挱戳㠴㥡挸㘷搱愱㌱ㄱㅢ愵摤㈷昲㤹㡤㈶㈲㘸〵愸㠵愶挷ㅦ㐹戴㠸㔱㐳戵攱㄰戸〴ㅥ挰㐸愲㑣㠶㈹ㅦ㈹㜴ち㔱㡣攱晢㐴ㄱ搲㉦攳扦捦ㅥ昹挵㌳㑣㝦㍤㈲㤴㐴㐴㔵敢㉡㈸ㄱ搵㉡ㅥ㑦慦挲㐷㘹昷㔵㝣㙣愳㔵㡣㔰㔸㜲㈶㐶〸㌰搴㈷捡昸愳㔶㔵㐷㠶ㅢ捡㥦㌸㑦㠰㕦换㉣㐶㑣㤴愸扥㤷㤰㐱㕦敥扣㙡㜵ㄹ㤹愴慦捥㡤挸昸捡㐷ㄹ㑡扣ㄱ㐹愷㑥㈱昲捡ㄶ㈲昵㔸㜴㘲㜷散戶㄰ㄲ㔸ㄲ㍦㥢敤㉡摢ぢ㍤㠶晡挵〷ㄳ挴ㅣ㍦㥥㝣㐲愵挵挱㈷㄰㐶㘴㥡㤲㤰戸㤱攲〳㐹攳㙦㝦愷改㍢㐵〵ㄲ愸㈷㙡㑣㠲㔳㡤ㅦ㑢ㅡㅦ挴攷㔹慡㑤㡥㔷〹㤸㥥㑤ㅡ㤳㌰㔵攳㐷㤳挶㝦㌹戸户搱㌸愱挳㘸㘴㥤㐴㤲㘱昴慡㘳㐰敡㔳敤㘱㌴搷㉤㉡搲〱㉢㉡愶〸㔵㌱攴㥡㔲愵㠳戸ㄵ攲攳㘳改㌹㕣㜲挲㕤㄰㐸摢攸晦㤹㜰〲㤷㥦㘶捤搰挴户搰㙢㠸㍡晢㠶㝡㘲攷㠲㌵敦愳愰摦㍡ㄱ攰㜰㔵摤㔶㈴〲扢㈰ㅦ敤敦㈶摥昹っㅢ戲戹ㅦ㐹戴㑣攳㘵㤲摥戴㠸㡡戰攴挵㈳〹㘶㜳て㌷㘹挶㜸〸挸㠱㤸〴㘴挶㜸ㄸ㌰㡡挸散㘱挱〸昹㕦㌱昷㈳慣㜸㍦挱愳〰㈵㐱㘶㈷ㅤㄴㅥ〳ㄸ㑥晥㡦ㄵ㘳㙢捡㜱愲㠹〷㤲㤷愵挹挸昸㈰㍢㝣〸愰て㝥㕣ㄱㄳ㘱挹昸㌰㑡搲㉦愵攰㔰㉦晤〸㉢㍥㑡昰㌱㠰㤲捥挹㙥㜹搷戸愶ㅥ㔵搸挷搱㔵㍣㑣㠰㥦昱㜸㥣攱㠳捥㝤㜸㔳㜷愳㤹㘷攲攴ぢ㝦挴㍣㕢㍥攵扦ㅢ㥦收慦㜳搱㝤昸㍦㤳攸捡挲捦㙢㙦散㙤㉣㌲〱㡤㜳昵㕢挵㘶㍦㡦㜱戸慥㘶㈸㠵㈳㔲愹ㄴ戵㠲㈰扥戹㘰攱攱つ㝣换㘱㔵㈱〴㘹㐰㔵戸㜱挵ㄱㄴㄸ㥦㘴㔳攲㤸㜸㌲㍥挵㈷愲㔶㙤攲愷攳っㅦ〴昱慡扡摦ㄷ㜷㑦㕥㐸㕣慢ち扢敤㠵挴扦慡㔸㐹扦昰㐹づ愶㤰㠵㑣慢㔶㈲搲ㄴつ㝤ㅥ㤹愱扥㘱捥敤㕥晣戴换愲㜲扥㝡晥晣㍦㠶昳㘳搷攷摦晥搶挱㈷㥦晤昹ㅦ㥥昸昵扢て晦昹㕦㑦㍤昵敢㍦㍥昱捣扦㝥戴㝣昸愷㑦㍦晤㤳㤳㕦㝡收て扢慤㉦㙢摦昹挷摣㤷ㅦ㥣扣昸攰晤搶搹㕢㡦㍤昸㡥晢敥㤹㕣戸㙡扣慦慦扦晦㤶搱㥦㕤昷㥡㤱㠷敦晦㥥昸昱㙦慦㜵㠵㕡㉥㕥搰㍡つ㉥㕢㑤攳ぢ挸㘰ㅡ㥣昱㡢㍡つ㉥㔷㙤搴㜲扣㔱搳㈸㈸挲戹挱〹愸ち戳戵㘲攰㍦搶㘱戲㠲</t>
  </si>
  <si>
    <t>㜸〱敤㕣㕢㙣ㅣ㔷ㄹ摥ㄹ敦慣㜷搶㜶散挶改㈵愵ㄴ昷摥攲㘸ㅢ愷㐹㉦㤴㤰晡㔲㈷㘹㜳㜱㘳㈷愵㉡㘵㍢摥㍤㘳㑦㌲㌳敢捥捣㍡㌱ㄴ㐸戹户㠰㔰换〳戴摣㉡㠴㉡㜸愹㔴㈴㉡㉥㐵〲〹〹㠴ち攲愱㐲㐲攲㔲ち㠲〷㄰㡡挴㑢㤱㉡㤵敦㍢㌳戳㍢扢敢ㅤ扢摢ㄶ㕣攴㐹昶捦㤹㜳㍦攷扦㥥晦㍦㤳㡣㤲挹㘴㕥挵挳㝦昹㘴㤹戸㘴㜶挵て㠴㔳㥣慣摡戶㈸〷㔶搵昵㡢攳㥥㘷慣ㅣ戲晣愰〷ㄵ㜲㈵ぢ攵扥㔶昲慤て㠸㝣㘹㔹㜸㍥㉡㘹㤹㑣㍥慦慢㈸㘷㈷晣つ挵㉦㍡㕢昵㘷〱收㈶㈷㡥捥㥦㐴慦戳㐱搵ㄳ㍢㐶㑥㠴㙤昷㡥㡤ㄵ挷㡡扢㙦ㅡ扢戱戸㜳挷挸㘴捤づ㙡㥥搸敢㡡㕡攰ㄹ昶㡥㤱㤹摡扣㙤㤵敦ㄴ㉢㜳搵㔳挲摤㉢收㜷摥㌰㙦散扥㜹㙣昷㥥㍤收㉤户摣摣㡦愱㌳㐷㈶㈷㘶㍣㘱晡㙦㔰㥦ㅡ愷扣㝢㑡㤴㉤慥㑤〸捦㜲ㄷ㡡㤳ㄳ昸㥢㤸㍦摥㙥㉡捥㉥ちㄱ㜰㘸攱〹户㉣㝣ㅤつ晢㥣㜱摦慦㌹㑢摣㍣摤㤹挶㔲换㠶ㅦ㘸捥愴戰㙤摤㠹㝢捤㍢㐷戱㜷戶戱搲敦捣ち搷户〲㙢搹ち㔶㜲捥ㅣ㍡慡っ㌸挷㝤㜱捣㜰ㄷ挴ㄱ挳ㄱ㥡戳扦㘶㔵戲攱㤳改戹㈶敥㈲㌹㌱戹晣攲戸敦㑣㉥ㅡ㥥㥣㤱捦㡤㐹愹㍢敤㤵㥢敢㕥搱戹㕦㑥㕤㡥挰㍥慦敡㕣て㈵㈷っ慦㕥㜳戴㜳捤㘸昱捤㌳戸扥㜳晤挴ㅥ㌵户戹慥㜳ㅢ戹㤵捤戵㤵扥㠸扥攵㡥㘲㌱㝡㡥愰㤷㈰㑦㐰〴敡〵㠲㍥㠲㝥〰㈵晢㉦㜰㐹戲㈱㡢搴㤲愱㤶收搵㔲㔹㉤㔵搴㤲㔰㑢愶㕡㕡㔰㑢㡢㙡挹㔲㑢㈷搵搲㈹搴㠹㥦㝣㙦慦ㅡ㍤㝦㥥㉥搸㍦扥攲摦搳㑦晦攱扣㐷扥扢攳㡦扦敢摦㠲㑡㜷㐵㤳㥡昲㡣搳㈰戵〶ㄵ敦㉡敥攴㥦戵戹〲㑣㘱敥㌱㙦㌲挷挶㉡㝢㜶ㅡ㌷ㄸㅡ㤷㤵㠲晣㈶㐲ㄹ㐲摤㝥昳㙥换慤㔴㑦㑢摣㕤㌲㘱昸愲戱㜱愳㔱搹㐴戵收㔶晣户慤㕥㌸ㅢㄸ㠱戸戸戵慣搱㐹㕢戳㔹戰㤵昰攵㜸㤷戶㌶㍢㘱搸㌵㌱㝥挶ち㡢摦摥㔲散捣㜸搵昹捥愵搳㥥㜸愰㕥摡㌶愳㜱〸戵㘵搹㜷摢㉡挳愲㜰㕥㈳㤳㡢㔵㕦戸㜲㝡愳捥㡣㔵㍥㈵扣㔹㐱㤱㈸㉡㜲愹攷戳㈸攲晡搱愳㉥ㄶち㙥慤㕣㥥捣㌵㙦㍦ㄳ㠰㤹㐵〵昳㕤ㄲ㕥戰㌲㘷捣摢攲㠲愶㉡攱㤸㈸搸摥㤴㍤㕤㉤搷晣挹慡ㅢ㜸㔵扢戹㘴扣戲㙣㐰搲㔴づ㔷㉢㈲㥢捤㐸愱〰㠱摢搳愳㈸㤹㜷㜶收〵㠹㠸〴㡡挹挸ㄷ㌵㤳㕤昱ㄸ㔶㠷㔵搸㠲㌴愹㕥戹㐶㘷㥣慦㤴㌱㈹ㅣ㤸㔸ㄳ昵〷〷扤㜶㡤㙥敢㤸㝢㜳㉢慢敡㜰戴晡摢㤷㠵ㅢㅣ㌰摣㡡㉤扣㔴敤愷㜰㐶晡㈰㠰㜶づ〲愱攳敥㔱搵㈹㘷㤴ㄵ敤戴㔵〹ㄶ㜳㡢挲㕡㔸っ㤰〷つ㤹捦㜳㙢摢ㅥ晤㍣㘴改㕢〹㠶〱ち㠵㑣㙥ㅢ㉢攵ち㜸㌲ㅡ愵㔳ち㉦㌷〹㜲戶㙢攲攵㝥㜳摡戲〳ㄱち攵㐱ㄳㄸ〹戵㥡㐴摦〰㐹搴㌳捡愱挲搸㘶㑥㠲㑡つ换つ㔶ㅡ㝣摢挶㈵㈱ㄱ㙤捡㠲つ㈷ぢ㈸ち㥡攵㐱ち慦㠱㘸㕡愴㐱㝡攵〴ㄱ㤱つ㔲㌴㍢㝡㙥㈶㌲搶㑦㤱ㄱ愸㥦㈴㐲搶摥搹㔹㐶㤰搸摢㠹㤴㡤㍡昲攳愶㌴㕢捤㤶て愵搹昹搸㌸晤〲㠲ぢ〹㉥㈲搸づ愰晣ㄵㄲ㡥㔲づ改收㐷㝦ㅢ摥昵㑢〸摥づ〰昹愴㔳收㐴愲㡡㌶搴㝡散㐸搶ㅢ㠰㥤㉣㡤攲㔰ㄴ搱㌲慥摢㤹〳㡥㐴㜴㘴㜵㙥っ㕤㥢㤵㍡昶敡捥戴㤹㕣づ㈹㌲愵㙡㜲慤㙢㔴㑤㙥〴慢㜶愹户摥㠱愶晡〸挱㘵〰愱㘲愱戱扢㍥㙢㥥收攴㕢挲㈴ちつ愱㉥㤵㝢㐴挴㌴晦㔳〴㕣摢搱㘵搳㝥愶㈹㌸㙡扥攵敤攷ㅤ㥤㜹㍢㐲㝡㡢捥摣搴㌹昴ㄵ扤㐶ぢ晡㜲戰㤷昲晢㡥晡攵㑡ㄴ敢㔷ㄱ㕣つ搰愲㕦㜸昲㝥慤㕥〲㘹ㄲ㍢〹捣㙤愵挷㐵㕡戸㜳㉢㑢㐲㙡㥦㝥㜳捥昰ㄶ㐴〰敦挵挱㈹搸挱㔵捦ㄳ㌶づ戴ㄵ㤹挱戳换㠵捤㤹晥戴㔷㜵㤸扦㘹ㅦ晢㙦〹挵㤰捤慡㍤㤹ㄶ晢㌸挵捥㑣昸㥢ㄲ㤴㐳晤㝢㐳㘷㈱㤱㘸搴㑣㕥㙣㤷㝥戶摣㤴㈴㕤㐸㤲㙢戱慤晡㜵〰㤰ㄲ捡㙦㍡㑡㤴㔱㔶摢㈱慢㌵㕢慢昴敥愵㥣㑣㕡晣㠷㙤㜲愴㉦㜴搶㑥挰㜷攰て㌸戳㤶㔳ㄷㄶ㝤捥㡣昰捡昰㉢㔸戶㈸㠴㉥㔹㡡㥡㑤㔹昱ㄶ㤱ㄵ㍤㍤㙤㘷改ㄴ摦㥡愴㤳ㄶ㈹㤱捡敤愹㠵㈹攷昰〶㔱搱〵㐹愱㤲攲ㄶ慡㑢㈰㔲ㅥ敢㙥㡡㤸㉥㐴㑣ㄱㅢ愷㕦㑦戰㤳㘰っ㐰晢ㄵ㈴捤㝡㌷㥥愱戰摥㘵扡戳㑢愵㑣㥥㘸㤰敥挱㕦㜶ㄴ㔶扢㌹捣ㅥ㠲ㅢ〱㕡捣ㅦ㍡ㅦ㔳〸㔱愲㍣㐱㠸戴㤶㜴昳㠴㈵㑥㤳〶戶㤸〸㉡㑤搶晣愰敡㌰慡㌴㘰㑥㔵㡦㔴㠳㈹换㕦㐲ㄴ㙡搸㡣ㄲ㜷㉦ちㄷ搴攵挱昶㘹挹慢㉥㉤㠹㡡㙥捥㔶㙢㄰㙤〷愷㌶挲愱ㅣ敢㠳㉤㈹捦攵慡㠲愷扢戳㌱扡㔰攴㠹ㄸ扥㔶㝡㘲搷攵昹收愱㙦戰戱愳㜳㔶㘰㡢㍥㌳㘴㍡愶昳㈶㜶ㄱ㔱㠳㑡慦㌹户攸〹㌱㌵㘰敥昷慣㡡㙤戹㠲挸㠰㡤挹㐰摤㈱戱㠰〸挱㑣㤵昱扦慡㍢㘰捥㜹㠶敢㉦ㄹっ㈶慥㙣㙤㝡㤳㈱ㄱ捤㥣戰㕣ㅦ挳㐸㉣㌲㍤㘸捥㉥㔶㑦㈳㕡㕢㜳摣晤挶㤲扦㈱戰㐲愲てㅦ㠹ㅡ㐵㔵㔴㔵挹慢昹㙥昱挳〳㜹㈶戳ぢ扦㉣㠱挴㔵㐶愳扦㍣㐵㝢搳慥㡦攲㌳戴搳㌹愷㝥㐴㡥敡㤹㍤愹㔲㤸㥣慡摦捣㌶户〰摣戱晦昸挱㐶㔴敥㜵挵慢㌵㝡昸㔳㘴扣㈴㡢㝡㄰㠴晥戹㉤㈱愹㌰㡦㤴〳づ〴挶昹搶㑡㝥〵㔳搶㈱昵㙤㘹㈴愷ㄱ㐵敡㌷てㄹ昳挲㐶㉣摡㌱㠲㉤攱ぢ捤㔸挷戰晤愸㙣戲敡㌸〶㐹㡢㘴㌹㕢㌶㐸挱攳戵愰㝡搸㜲㜵ㄳ㐰搲㕦㤴㘵㥣㐱㤶㜱㐶㘶昵㥢挷ㄸㄶ㤴㘹昶㔵㕤㌰㍣㉢㔸㜴慣㜲㥥㉦っ摤㙤〸㥡〴㤳㔳昲挶㑦㉣㌳㐶㕡慣昹攳㌰搹晣㈲搰㕤㠴ㅣ攵搶ㄱ晤愰㕣㔵挹攱㡦搲愵㘳〹〲㐶㝡㐹昵㕢搱㥢㈶㙦㐶㐰攴挸攷㕣㝣晦攲摣㐷㤰ㄳ晡攵㠸昵ㄴㄲ㠱㐷㌰㈱攴改摥捥㤹挷㕤㉢〰昶㠸戱㘹㉢㤸昲㠱㜲〰㈴攵昱昶㘲㠹搵㐴愳搱扡㔶㜸㐷㝢㔱㤳㥡戸戴扤㍣愹㌷慥㕣愵㌸搴㈸〹㐵戲㔶㈵愹㔹㔶㤹攳㐶㔲㌵㡡㔴摣戱戶㔱搲摣愶㡤㝤愷ㄴ㜹ㅤ㡡㐹搲㑣㐶摦㉢〹〵㐱㕥㔲〷㜴ㄴ晤昵改攴㤱㠸搶搰〶㈸㔰㑦㠵㜹〳㔱㌸昰㈰慥㥣㔴㐴㈱㝡〳㝦㙦㠹㤲㐷㙢㐱㔳㠹㜱㘶㌸㉡ㄹ户敤愳㉥慣㠴戲攱㔵㌶〸㑢㘳㙤愱㠶㤱摣搹慤昶て户㌷挱㠸ㄱㅢ㌲㈴㤲攲〷〶ㅢ㠲戹ㄲ搱㔴㕡㘷〳摣敡㝡㜶㥥㙦㠷㠵攱㑡っ捣〶㤵㈹戱㉣捤戰㠶㈵㍦㉣ㅢ搴㑦㡢㔲㡥敡收昸扣て㤵ㅥ㔰㡥㐷㈹挹攰扡㜹㡣㙥㈹㕣㘰㠰搸㡤㔲㌳攵〰㘱摤㝡〷㍣ㄹ㙣ㅣ散㘰㐷挲戰〹慤㌳㑡搰㕣ち攱㌶㉦㠲扣搳㈵㐶㈱㐸㑤昹晣㜳㥦昲挴攳㝣扥扤㉦ㄳ㈷㈲㈶㘲愸㉢挵㝡〰㜲㤳㔱㐹㜲搱㜰ㅣ㉣て㈵㥢ㄴ㕡晤㜱ㅥ㑤㡣〱㥡㝣㕥㠰ㅢ㍣㡣㘳つ㤲㙤㙣摣㜱ぢ㉣㘸㔳㝢㘵㡢㜹搰㉤摢戵㡡㤰慡㌸㤶搵㔲㈳㙦〸㝣挹敢㝦㈱㌷愵散㑢戴㈹〷㜱㤴攲㤲㠹愴敥敤㙥晤㍤㘸㉥㠵ㅣ晡〸㘵ㅢ㠳㡦㈹㙥㌹ㄹっ㙢扢愳㐰晢㜰㙢攳昲㠲扣㌸〷㤱搶㤶㐵㔹㜶〸㜷昱敡ㄱ㘴挹㙤㠹㙡㠷慡㠷慡戴搹ㄳ㔹〷慣㌰㙢㐳攰〸敢っ〵㕥㉥〷㘳愴㑢敥㘰㈷㤹㜳㔱㘴昷摣㐷攴㙢收摣扥挸昸㔰ㄸ摦攵㈹㈸㠳㕤〵㈳搱攰㔶ㅢ㔶户挲挸㉦㉤㙦晤㌶〰㠵㈱㘰ㅡ戴愸ㄹㅡ㌸ㄳ㐸慦㙤攰㌰ㄸ㤹ㄲㅤ㑤〶㔲ㄹ愳ㅣ㠶挳ㅥ㐸〳㌷昱㈰㍤㔷㠵ㄲち戶挹㑢㘱昱扤挴㔱〷㐷愰慡㜷㐱㑢收㡣ㄱ攰敡㡢扢扤㈵㝢扣㔲愱戹ぢ晦摣㠶挰㉡慥㙤㠴收攸戶㤶ぢ㔹㜲㑤戴敦慥㘸㈹㠸㉥ち敥㥡㉡ㅥ㌰㠲昲攲㙣戰ㄲ㕥摡敡㤶㈴戴ㅦ挱ㅦ戱敡攸戴㤹戳㉥㉦愱㉥㜳敦ぢ愷摣敡㘹㔷捥㑢昳㜹攳㡦㔶慣摥摢换㐹ㄶ㌲慦攲㡦㝣搴㡣昶ㅣ㝡㕣捦戴搹㐱挳㐱挲㝥攴ㄳ㑡㠳ㄱ愴㔳攸〴戶㝢晤挶〰改㘴㕢ぢ㥤㐸㐱戰㐹㈸敥挲ㅢ㐶㈸捡て㠱㔶ㄲ㑢㜸㈴挷㥥㍦〵搶㔷㝥㠰ㅣ㈲ㅣ敦㤱ㄸ搱㉥㐳㉡〵㜵㔲㤰㐷搷㍢㜸ㄹ攴晦〷㑢㌱㌷慦捡㑥晦〵㘶㔶扥摦㡡愲㑢㠹愲敦戵愳㠸㠱搸搷ㄴ昲收散㌷㡦㥡㙦晡戵摥晦攱㔱昳づ㘰㤸㡦戴挶㄰㔴㘳㌰扥㙥っ昴戴ㄹ〳㔷愱㔸ㅡ〳㜷戲つ攳昵愱㌱㄰㜹㍢づ㈳㘳㙤㘳㠰㔱扣ㄴ㤳㉦ㄱ㔴㑤㌸㌰㜸搶扡挰愱㈷散〰慥搷ちㅦ㤱㝢愸㈷㝦ㄲ扥愷ぢ摢戳㘷っ捦㜰戶换晣晤㥥㠰摡昲收㜰㕦㕢㌶㘱㡢㡢㔷㉤㤱㡤㔶昱㑡挴晥昴㑤捦挹晡㙥愹〳㔳攱ㄳ㍡敡㤵扣㤲㝢ㅤ㍥ㄱ㠵㈷㠴捣〷户㍤扤晦㑦ㅦ昸昸㍥摥㑢㡢㘸㔵㘳㈰戸㥢攰㍣㉤〷㠴㙦ㄳ㔷㐲捥攷攷㌷㠷昱㈱㤲戵㘴㡢〹挳㤳昶㡥慦㍢㜱㌲㈴扣〴㘱㠶挴户ㄱ㡣㐹摣㜰〸㡤挹㘲㡢㘳㔳㝥扥㈴㥤㠱挵挴挴愵昷㉥づ㄰㉡ㅤ㔵㔶㤷㜶愵昶ㅤ㈸㥤搷㌸㤱㘶㝢㤰攷㑢㍥㡡昲㑣慢㔶摢㐳慤㈶捤㐴㘵ㄴ㌵㘲㈹㠵㐸〳㈹㈴㜹㘴㘱攸㕦㑡愹ㄹ㈴戴㈲㐰㑡っ慤㌵㤸换㤳晦愶㄰㄰昵敢㝤㕤㝥慡㠲㕤〴ㄶ㘳慦㝢户㘷㔷㕡㥤戱㙡㘲㔰㔶㥥㍥敥㐲㐲ㅥ㔳㤸挱㈸慤捣㍤㠶㐴晣㘸㘳㐸慤摢昱挴㐱〶㥣㌰挴ㄶ㌲戶收搰慢㔶㜰㙥㜷㙢戸攳〱㍤㤳㤳ち挳摤捡㙣ㅣ㍤㘵㌴㉥慣㕡〸戳〸〷挳㘴扤㔱㕦㔴〴㥤攵㙥挷昹ㄳ㘱㍥㝥て挴昲搱㐶搷攷户㤶㔰挷戹扤㔸㈰㝦戰扦㉥㑤㘱㙣㡣㑡㡥㠱㠴㕤㔷慤㝣㜸〹㝣ㄶ㑤愴㍤慦攸㡤㈴挷㔲ㄴ㐶愳㘳捥敡㔱摢昴㍦攳搴㤲戳收㔸㥢〱敢㈶晤㝦〲ㄹ㙢敡㝦㠵㔱㌶㠹戲扢愳〴㕦㌴㐶㑡搶っ捥㜰㐷攰挳㐶㤸㐶ㅥ㠱㜵㤹㘴㜰㍢㑣捤攲ㄳ搵戰㔸㑡㜰㜸戸戲慤㤷㈰敡㙤㘹摢昶㜵ㄴ㠰㡣〲㘹摦㠲〸敡搸㥥㤳㙥㍦挷收敥㐱昶戶挳㔶搹慢晡㔵㌳ㄸ㤹㐵㜸㜷㠴㕦㤸㤹戰㜹挶㤵愷㕡㠵摡ㄵ搸㠹晥㝢搱收挸㔱〸散㈳㈲㜸愳愲㡥㡣㈱慣㉦㘶挱慦㡤㠶ㄲ㠱㈴㙡〷晦㍣昳慥㥡㘱攳〳搵愳昰㙡〶捣摡㄰捡㉥昴㉤户摥挵攰搶攱㌶搶㥤昰晣〸扢㠸㌰㤸㕣挲扤昷㜱㕦㕢昷愰戹㙥戴㌶㥦㌵扢昳慥ㄵ戴㙦〲愷敢ㅢ愵㤹㘴㌸㈶扦㍢㉥攸昷ㄱ㈲捥㐳敦攸晡㕤戱散㙤ㄸ㜴ㅥ㝤戶㑤㤷搷愸つ㐷搹㍡攲摣敦㐷㔳攵㌶〲晣昴㔲㤴攰㡢㐲㝦摥慤㑣㍣㠹㘵㤱〱㤰捥攴っ㠰捥㔴晤戵搵愸㕡攱搱㠲㔴㔸㔰扥㡡㜲敥㔲戸摡ち昳㜰搴㤰㐷〸愴㜵〱㄰㍦ち㡦㄰㜲晣㈷搰愰㍥晥〲㜲㍢㡦晦愵㔵挷愷昲㤷敢㑢昶㍦ㄴ㉢て晤㈴㡡昵㔳〴㌶㠱〳㌰ㄴ敢㤰㐱㡡㐵捡㥡㕣ㄸ㐴昸晥㍥愴昱晣㍡晡昷挵㝤扦㝣㥥捦㍦昶㈹㔲㄰愲愸㜹ㄵㄴ㠴㜲ㄵ㡦㈶㔷戱㠴摣捥慢昸晣㙡慢ㄸ愲㡣攴㑣㜴て㘰愰㐷㈱慤挸㔵昹㐸㜰㐳昹㔳㈴㐲㤱㘸㥡挵㄰ㄱ㉢摢搶㤰㐰㕢敥扣㙣扢㡣㐴摣㜶㈸摥ㅥ㡤㍢㤲昲㉤㡦㌴㤴㜸昷㤱敥㥢㕣攸㝦捤㠵敡㌱敦㐴㡥搷つ㈱㈴戰㌶㝥ㅣ摢㔱戶攷扡っ敡㉢て挷ㄸ㍡㜰㈰晥㔰㑡㡤挲㑣愰㤰搰㌴㈵㐵㜱㈳㤵㑦挷㤵㥦㜹戶攱㈵㐵〱ㅥ㤰㔱㔸㤹㤴㈷㉢㝦㉡慥扣ぢㅦ㘱挹㍡ㄹ㕥ㅡ攰昳㘲㕣㤹ㄴ㉡㉢㝦㌲慥晣昷㕤摢敢㤵㘳㠲っ㝢搶㐸㉤㈹㐶慦㍣〶㈴㍥挸收改㕡㌳愹㐸晢捣㌰㥢㈲㔴㐶㡢㙤愹㑡晢㜱晦挳挳㈷搱㠷㜰㥤〹户㍥㈰㙤挳晦ㄹ攱㈰慥㌹㑤ㄹ㠱㠱㉦㥥㤷ㄱ㕦昶㜴昹挶挶㌹昳愸㠷㡣㕥昳愰㡦挳㔵㘵㐳㤱〸散㠲㙣戸扦㙢昸攱㔳㙣挸挶㝥挴㜱㌱㤵搷㐶扡搳㈲㌲㤶㤲㔵㍥ㅥ㘳㌶㜳戶㐱㌳晡㠷㠰ㅣ挸㑢㐰㈶昴て〳㠶戱㤷㙤捣ㄸ愲㈰㤰㕣㝥ㄶ〹晤㈱㠲㡦〲ㄴㄴ㜲㍤改㈰昷㌱㠰挱昸晦愵ㄸ㔹㤶㡥ㄳ㔵㜹㌰ㅥ㉣㐹㐶晡㈷搸攰㤳〰㍤昰搸㉡ㄱㄱㄶ昴㑦㈱㈷㌹㈸㈵㠸ㅣ昴㘱ㄶ㍣㐲昰ㄹ㠰㠲挶挹慥㝢搷戸愶㉥㔵搸㘷搱㔴攱㔶㐸㠱昶戹㈸挱ㄷ敤㉣挰慤㥤㡤㘶㥥㠹攳敦昸ㄱ摤㙣晡㘰晦㜶㝣㠰扦挲㐵昷攰晦ㅦ搱愴㠵㥦㔵摦搵㕤㕦㘴〲㡤昳攱捦挳㘶扦㡥㝥戸慥㠶戱挹ㅥ摦㡤㕦㕥捤㈹て攱摦戳昸㈹て㘰〴㡥㐲㤵㥢㠷扦㠵㌴㈰ぢ㤶愲〲敡㉥晤㔱〰㠵㌸㈶㥥昴挷昸㐶搴戲㝦晤ぢ㔱㠲㉦ち昱㝡㤶〹㍢㙡ㅥて㐸㕣换㠲㔳㉤〳ㄲ晦戲攰㘴㜲挰㉦㈲㔷㤱挸㐲愲㔹㍤ㄱ㘹㔹收㍥づ㌰搰㌳挸戹㔱摤愹㘷㤴昲晤㤵晢敦㝦㜹㌰㍢㜲㜱昶扤户昵㍦晥攲㉦㕥㝡散㠵昷敤晤摢㉢㕦昹捡ぢ㝦㜹散昹㔷㥥㥢摦晢戳㙦㝣攳愷㜷㝣晤昹㤷戶㥡㑦慡捦扥㝣攸挹〷挷㑥㍤昸㠰㜹晣㥤晢ㅦ扣攷攴㕤㘳㌳攷㡤昶昴昴昶㕥㌳晣昳㡢慥ㅤ㍡晢挰昷㤴㥦晣昶㐲㔷㤱换攵㠰〲㈰㝥㠶戸㙣㌹㡤㉦㈳㠱㘹㜰挶㙦敡㌴戸摣戳昸㈹㤵㘸愳㈶昰㤲㠷㜳㠳ㄳ㤰〵攵收㠲扥晦〰㍦㕡戳挶</t>
  </si>
  <si>
    <t>Pseudo-Crital Properties from Gas Composition</t>
  </si>
  <si>
    <t>Pseudo Properties</t>
  </si>
  <si>
    <t>Adjustment for Nonhydrocarbon</t>
  </si>
  <si>
    <t>Wichert &amp; Aziz Correlation</t>
  </si>
  <si>
    <r>
      <t>CO</t>
    </r>
    <r>
      <rPr>
        <vertAlign val="subscript"/>
        <sz val="9"/>
        <color rgb="FF0000FF"/>
        <rFont val="Calibri"/>
        <family val="2"/>
      </rPr>
      <t>2</t>
    </r>
  </si>
  <si>
    <t>Carbon Dioxide</t>
  </si>
  <si>
    <r>
      <t>H</t>
    </r>
    <r>
      <rPr>
        <vertAlign val="subscript"/>
        <sz val="9"/>
        <color rgb="FF0000FF"/>
        <rFont val="Calibri"/>
        <family val="2"/>
      </rPr>
      <t>2</t>
    </r>
    <r>
      <rPr>
        <sz val="9"/>
        <color rgb="FF0000FF"/>
        <rFont val="Calibri"/>
        <family val="2"/>
      </rPr>
      <t>S</t>
    </r>
  </si>
  <si>
    <t>Hydrogen Sulfide</t>
  </si>
  <si>
    <r>
      <t>N</t>
    </r>
    <r>
      <rPr>
        <vertAlign val="subscript"/>
        <sz val="9"/>
        <color rgb="FF0000FF"/>
        <rFont val="Calibri"/>
        <family val="2"/>
      </rPr>
      <t>2</t>
    </r>
  </si>
  <si>
    <r>
      <t>CH</t>
    </r>
    <r>
      <rPr>
        <vertAlign val="subscript"/>
        <sz val="9"/>
        <color theme="1"/>
        <rFont val="Calibri"/>
        <family val="2"/>
      </rPr>
      <t>4</t>
    </r>
  </si>
  <si>
    <r>
      <t>C</t>
    </r>
    <r>
      <rPr>
        <vertAlign val="subscript"/>
        <sz val="9"/>
        <color theme="1"/>
        <rFont val="Calibri"/>
        <family val="2"/>
      </rPr>
      <t>2</t>
    </r>
    <r>
      <rPr>
        <sz val="9"/>
        <color theme="1"/>
        <rFont val="Calibri"/>
        <family val="2"/>
      </rPr>
      <t>H</t>
    </r>
    <r>
      <rPr>
        <vertAlign val="subscript"/>
        <sz val="9"/>
        <color theme="1"/>
        <rFont val="Calibri"/>
        <family val="2"/>
      </rPr>
      <t>6</t>
    </r>
  </si>
  <si>
    <r>
      <t>C</t>
    </r>
    <r>
      <rPr>
        <vertAlign val="subscript"/>
        <sz val="9"/>
        <color theme="1"/>
        <rFont val="Calibri"/>
        <family val="2"/>
      </rPr>
      <t>3</t>
    </r>
    <r>
      <rPr>
        <sz val="9"/>
        <color theme="1"/>
        <rFont val="Calibri"/>
        <family val="2"/>
      </rPr>
      <t>H</t>
    </r>
    <r>
      <rPr>
        <vertAlign val="subscript"/>
        <sz val="9"/>
        <color theme="1"/>
        <rFont val="Calibri"/>
        <family val="2"/>
      </rPr>
      <t>8</t>
    </r>
  </si>
  <si>
    <r>
      <t>C</t>
    </r>
    <r>
      <rPr>
        <vertAlign val="subscript"/>
        <sz val="9"/>
        <color theme="1"/>
        <rFont val="Calibri"/>
        <family val="2"/>
      </rPr>
      <t>4</t>
    </r>
    <r>
      <rPr>
        <sz val="9"/>
        <color theme="1"/>
        <rFont val="Calibri"/>
        <family val="2"/>
      </rPr>
      <t>H</t>
    </r>
    <r>
      <rPr>
        <vertAlign val="subscript"/>
        <sz val="9"/>
        <color theme="1"/>
        <rFont val="Calibri"/>
        <family val="2"/>
      </rPr>
      <t>10</t>
    </r>
  </si>
  <si>
    <r>
      <t>C</t>
    </r>
    <r>
      <rPr>
        <vertAlign val="subscript"/>
        <sz val="9"/>
        <color theme="1"/>
        <rFont val="Calibri"/>
        <family val="2"/>
      </rPr>
      <t>5</t>
    </r>
    <r>
      <rPr>
        <sz val="9"/>
        <color theme="1"/>
        <rFont val="Calibri"/>
        <family val="2"/>
      </rPr>
      <t>H</t>
    </r>
    <r>
      <rPr>
        <vertAlign val="subscript"/>
        <sz val="9"/>
        <color theme="1"/>
        <rFont val="Calibri"/>
        <family val="2"/>
      </rPr>
      <t>12</t>
    </r>
  </si>
  <si>
    <r>
      <t>C</t>
    </r>
    <r>
      <rPr>
        <vertAlign val="subscript"/>
        <sz val="9"/>
        <color theme="1"/>
        <rFont val="Calibri"/>
        <family val="2"/>
      </rPr>
      <t>6</t>
    </r>
    <r>
      <rPr>
        <sz val="9"/>
        <color theme="1"/>
        <rFont val="Calibri"/>
        <family val="2"/>
      </rPr>
      <t>H</t>
    </r>
    <r>
      <rPr>
        <vertAlign val="subscript"/>
        <sz val="9"/>
        <color theme="1"/>
        <rFont val="Calibri"/>
        <family val="2"/>
      </rPr>
      <t>14</t>
    </r>
  </si>
  <si>
    <r>
      <t>C</t>
    </r>
    <r>
      <rPr>
        <vertAlign val="subscript"/>
        <sz val="9"/>
        <color theme="1"/>
        <rFont val="Calibri"/>
        <family val="2"/>
      </rPr>
      <t>7</t>
    </r>
    <r>
      <rPr>
        <sz val="9"/>
        <color theme="1"/>
        <rFont val="Calibri"/>
        <family val="2"/>
      </rPr>
      <t>H</t>
    </r>
    <r>
      <rPr>
        <vertAlign val="subscript"/>
        <sz val="9"/>
        <color theme="1"/>
        <rFont val="Calibri"/>
        <family val="2"/>
      </rPr>
      <t>16</t>
    </r>
  </si>
  <si>
    <r>
      <t>C</t>
    </r>
    <r>
      <rPr>
        <vertAlign val="subscript"/>
        <sz val="9"/>
        <color theme="1"/>
        <rFont val="Calibri"/>
        <family val="2"/>
      </rPr>
      <t>8</t>
    </r>
    <r>
      <rPr>
        <sz val="9"/>
        <color theme="1"/>
        <rFont val="Calibri"/>
        <family val="2"/>
      </rPr>
      <t>H</t>
    </r>
    <r>
      <rPr>
        <vertAlign val="subscript"/>
        <sz val="9"/>
        <color theme="1"/>
        <rFont val="Calibri"/>
        <family val="2"/>
      </rPr>
      <t>18</t>
    </r>
  </si>
  <si>
    <r>
      <t>C</t>
    </r>
    <r>
      <rPr>
        <vertAlign val="subscript"/>
        <sz val="9"/>
        <color theme="1"/>
        <rFont val="Calibri"/>
        <family val="2"/>
      </rPr>
      <t>9</t>
    </r>
    <r>
      <rPr>
        <sz val="9"/>
        <color theme="1"/>
        <rFont val="Calibri"/>
        <family val="2"/>
      </rPr>
      <t>H</t>
    </r>
    <r>
      <rPr>
        <vertAlign val="subscript"/>
        <sz val="9"/>
        <color theme="1"/>
        <rFont val="Calibri"/>
        <family val="2"/>
      </rPr>
      <t>20</t>
    </r>
  </si>
  <si>
    <r>
      <t>C</t>
    </r>
    <r>
      <rPr>
        <vertAlign val="subscript"/>
        <sz val="9"/>
        <color theme="1"/>
        <rFont val="Calibri"/>
        <family val="2"/>
      </rPr>
      <t>10</t>
    </r>
    <r>
      <rPr>
        <sz val="9"/>
        <color theme="1"/>
        <rFont val="Calibri"/>
        <family val="2"/>
      </rPr>
      <t>H</t>
    </r>
    <r>
      <rPr>
        <vertAlign val="subscript"/>
        <sz val="9"/>
        <color theme="1"/>
        <rFont val="Calibri"/>
        <family val="2"/>
      </rPr>
      <t>22</t>
    </r>
  </si>
  <si>
    <t>Pressure Min</t>
  </si>
  <si>
    <t>Pressure Max</t>
  </si>
  <si>
    <t>Press Increment</t>
  </si>
  <si>
    <t>EOS - Peng-Robinson (1976)</t>
  </si>
  <si>
    <t>Cubic Equation Coefficients</t>
  </si>
  <si>
    <t>s</t>
  </si>
  <si>
    <t>Z</t>
  </si>
  <si>
    <t>lbm/ft3</t>
  </si>
  <si>
    <t>to</t>
  </si>
  <si>
    <t>No. of Steps</t>
  </si>
  <si>
    <t>Z Factor</t>
  </si>
  <si>
    <t>lbm/cf</t>
  </si>
  <si>
    <t xml:space="preserve">Temp.: </t>
  </si>
  <si>
    <t xml:space="preserve">Tpr: </t>
  </si>
  <si>
    <t>Ppr</t>
  </si>
  <si>
    <t>Tpr</t>
  </si>
  <si>
    <t>percent</t>
  </si>
  <si>
    <t>bbl/MMscf</t>
  </si>
  <si>
    <t>Rock Vol</t>
  </si>
  <si>
    <t>Nonlinear probability scale charts and Distributions (QC Check)</t>
  </si>
  <si>
    <t>Z Table</t>
  </si>
  <si>
    <r>
      <t>MM m</t>
    </r>
    <r>
      <rPr>
        <vertAlign val="superscript"/>
        <sz val="8"/>
        <color theme="0" tint="-0.499984740745262"/>
        <rFont val="Calibri"/>
        <family val="2"/>
        <scheme val="minor"/>
      </rPr>
      <t>3</t>
    </r>
  </si>
  <si>
    <t>PHI</t>
  </si>
  <si>
    <t>Normal Distribution</t>
  </si>
  <si>
    <t>Log Normal Distribution</t>
  </si>
  <si>
    <t>Mean, m</t>
  </si>
  <si>
    <t>|Current Results|Sensitivity Charts|08. OGIP_FieldDev_EcoVal (20_Marzo_2023).xlsm|Sensitivity Chart 1</t>
  </si>
  <si>
    <t>|Current Results|Sensitivity Charts|08. OGIP_FieldDev_EcoVal (20_Marzo_2023).xlsm|Sensitivity Chart 2</t>
  </si>
  <si>
    <t>|Current Results|Sensitivity Charts|08. OGIP_FieldDev_EcoVal (20_Marzo_2023).xlsm|Sensitivity Chart 3</t>
  </si>
  <si>
    <t>|Current Results|Sensitivity Charts|08. OGIP_FieldDev_EcoVal (20_Marzo_2023).xlsm|Sensitivity Chart 4</t>
  </si>
  <si>
    <t>CDF</t>
  </si>
  <si>
    <t>RF (Gas)</t>
  </si>
  <si>
    <t>RF (Oil)</t>
  </si>
  <si>
    <t>SD, s</t>
  </si>
  <si>
    <t>㜸〱捤㝣ぢ㤸ㅣ㔵㤹㜶㥦㤹改㥡㌹㍤㌳改㈶〹㐸㐴㜱挰㄰〲〹㤳扥㕦㜰㘳收㤶っㄳ㜲㈳ㄳㄲ攴攲愴扡扢㉡搳㐹㕦㘲㜷㑦㉥慣㜲ㄱ〵〱㔹昰戲慢〸㙣〰ㅦ㔱㔶晤昷〱ㄶ㔴扣㉣㉡晣晥慥攲㍥㡢晡慢ぢ扡㐴搰㕦㔸㕤戳㡢愸㈰敡晦扥愷慡㝡慡扢㙢㈶〹敢㍥㡦㤵昴㔷攷㝣攷晤捥㌹昵㥥㔳愷捥㜷敡搴昸㠴捦攷晢㈳づ㥥㜹㜴㌱昰扡挹㠳戵扡㔱ㅡㅣ慤ㄴ㡢㐶慥㕥愸㤴㙢㠳挳搵慡㝥㜰㐳愱㔶敦〴㐰㥢㉡㈰扤收㥦慡ㄵ㉥㌷㝡愶昶ㄹ搵ㅡ㐰㝥㥦慦愷㐷㜶㈰㍤㘰晦㐲㑥㐴搲㑡㜶㔱〰攵㤳ㅡ㐵㌷㐵て㠵愴愰㤱散愵攸㠳攸敢㠷搸㌶㍡戲㌹扢ㅢ㔵㤸慣㔷慡挶捡㠱敤㔶㐱慢㈳㤱挱挸㘰㍣ㄵ㐹づ㠶㔷づ㡣捥ㄴ敢㌳㔵㘳㜵搹㤸愹㔷昵攲捡㠱㉤㌳搹㘲㈱㜷扥㜱㜰㕢㘵㡦㔱㕥㙤㘴挳戱慣ㅥ㑦㐷攲㠹㠴㤹挹愴晢ㄶ㈰攷㑤愳㈳㕢慡㠶㔹晢㔳攵ㄹ㘴㥥㥢㐷㐷〶㌷ㄹ昵㍦㔵㥥㈱攴㠹㉣挷㉡㈵扤㔰晥ㄳ㘵敡㘷㐳㈴挶㡣㕣㠱㉤㘶ㄸ搵㐲㜹搷㈰慡摤㐴㌴㘲愹挱攱㕡㙤愶戴㤷㡤㍦㙡ㄴ㡢㕢つ㔳戵㔴㘹慣㔶摦愲㔷㑢戵扥ㄲ昹㌳慡㐶㌹㘷搴ㄶ㤴搶ㅥ挸ㄹ㐵ㅢ㔸敢㈹㙤搷慢㥢昴㤲搱挵㐰戰㘴戵攱㐴摥㈸搷ぢ昵㠳晤愵ぢ㙢挶㔶扤扣换㈰挴㕦ㅡ㥦㈹攴㐵㔷ㄷ晥晢㍡捦昴慡㤹㙡㈸搴愷㌴㍡慤㔷敢㉡挶㈶㡣㜸㘱㕤摤㐵㕤㐵㔳扤搸愵〶㕡慣搸㘶㤳㠵搲昹㐶戵㙣ㄴ㔹〸㕢㜲㐵ぢ㐸ㄱ㘴戵㐳㠳㈹攷㜲搸㑡愲搷扥㘳㜸㉤㉣㐵㍢〱攲慣ぢ换〵戳㔲㉤慤摣㔰ㄹ㥤愹慦づ慦㍣慦挰㜳㘴攵挶㐲㜹㜵㜸㌰㤳㕡戹㔱㍦挰㐰㕡㉥〴㕣㉥愲攱㘲㠸晥㜱扤㌶㌰㌹㡤戶搹愳敦㌲攴㠹㑣㍣〹㐲㜴㍤㠷㕢搵㕤ㄶ㙦㤷㡥㈹扤㘳㉡摢㌱㤵敢㤸捡㜷㑣ㄹㅤ㔳㘶挷搴慥㡥愹改㡥愹㐲挷搴敥㡥愹㍤挰㌸㐷㑦㜷㜷㠷㝤晣㜸㜴昹戲慢㑦㕤㌲昶捥攸㤷㐷ㅦ晣㔲攷㍥挱扢㔳摤摣㈷㈳㜰㤴扡挷ㄳ㜶摤ㄳ〹戹〴㜰昹㕡〸敤ㄴ㠸㐵㥢ぢ挵㠱慤㐶慥㠲㐱攱攰挰㍡㍤㠷㍢㔷扥㡥㤰搷㐳〸昱㘳㕣〱慦攲愵愵ㄷ〴㌶㍦昰散搰挷晣ㅦ昹攴攷慢て晦㑡㜰㕣㔰挵扦〱㠱戳㌷㔴㜶㙤〲㜵戸㥤挱摢敡㐸㌸扣㌲ㄲ㍥〳昷晤捡っ㑥改㌰㈸捤改散㥢慢挳㜲〰㜸㜹ㅡ㠴㜶㍡挴挹戸〱〷敡㤵㠱昱㙡愵㔶ㅢ搸㑡搰挰㈵㥢㔶㡤㕦㈶摦㐸摣㔲〸㈱㥥戴㉢㌱昱昸〷㤶㘶敦扤㘲昳愷㡡㕢ㄶ㡡㐳搱㕦〸㡥㑢慡ㄲ换㄰㌸戳戹ㄲ〹慢づ㜱慢ち敥ㅡ㥣挹㥣㤷㐳㘸㘷㐱昴㙣愹愰㙣㜴㜴㜹㌶昵㉢㈰㠴昸㡥㕤攲㥥晢㔷㔷慦ㄹ㝦㘸摤㐳ㅦ扥昲戳晡㐹捦㜴ぢづ㠲慡挴㜳㄰ㄸ摥㔶㉤攰挶㤸㈹敡㔵扢搳㐴㔱慡摤㙤挲愹㘸㑣㜵ㅤ敡㌶ㄴ昶ㄸ挵㠲㔱慢慦㡥愵ㄳ㔱搵ㄸㄱ〲攴㈰换㕣〵愱㠵㈱㝡户㔶㜲㝢〶戶㔷㡡㌳㈵㐳㐶㤸ㄴ㠵㄰攲㜱扢㍡㤹ㅤ㍢昴㌵㍦晡昵昸戵扦㍤晤戶て摤㤷晤㤱攰㑤慥慡ㄳ㐷㘰㘲㡥づㅣ挶愱㙡ㄲ㡢㠴㌱っ挷㤳㤱㘴㈶㤲挰㜸㥣㐰〵搱愵攳昱昰㘰㉣ㄳ㑤挴㤲㠹㔴㈶㤹捥愴㔳㌲挱戲㤳㄰㕡ち㘲〹㍢昸摡〳㝢昵㌲㐷㈱扢㤷慣ㅣ㔸扢慢㈰搳〴㘶㈰㠴昸摦㜶㈵㡢扦㝢晥晢挹㈷㥥㥢昸攲扤晦昱挲㤳㕢㑥㝥摥捦挷㐵搴敢ㄶ㙤扤晢㐷㉢搵慡㔱㔴ㅤ〵〳ㄸ捤㤶㤴㘶挷戵挸㡥㑡㜵㑦㙤摡㌰敡扣㙤㐳敥ㄴ㉡摣搰攸㥣搰㈸愱㝤愵搱㡡㘱㥡㠵㕣〱㐳摣㠹㜶〴㘳㉣㘲㈸ㄷて慤㙤㤵㤶㈱搲㙢㄰散挴攱敢挰㈸搸㜴㠷扢㐶㤶戹昴摡慢ㅢち摢㐶㉤昱㤸捤昸ㄹ愵㍤户摤昶慢㥥戵㜷㉦扣攷攱㐳〷搷㥣㈰ㅥ㥤慢晢㝥㜵㉥㡢慦搸〹ㄷㅥ㌱ㅥ戹攷戳ㅦ㔸晦攰㤱㙢昶㝦昷扥㝦收慤㠲攳㘷㙢〲㜲つ〳攲ㄱㅢ昷搰戲摡搳㑦つ晦㜶搳愷扥㜵捦愶攱换ㅦ㍥㈲㌸ㅤ㔰㍤㜱ㄸ㠱攵摥㍤㌱敡㜴挴昰愰㌵㈰㐵攵〸搰㜲ㄴ㐲ㅢ㘳〶愳攳㕢攵㕡慡搶㐱〸昱㌹扢戴散㠷扦㜰换攱㔵㝦ㄸ扤昳愲攷晥㜶戰晥攰㘱挱㠱㔴㤵㜶ㅥ〲挷㌱昸㑤㌰敦昵㄰摡昹㄰㡢搸慦㕢〷扦つ㠴㙣㠴㄰攲㝥扢昸ㅢ㜲㌷づ昴㤹㍦ㅢ扡敦戵㜷㝣㘹挹搷て㑦〹捥㜸㔴昱㥢ㄱ㤸㘳昰㡢㠷搵挸㤳㙡ㅡ晣戶㌰昳ぢ㈰戴慤㄰ぢ搴㠳㐳挷㜴㐸昵㜹㌹挹搴㙤㄰㐲㝣㜲㡥昶攸摢㡥攴ぢ散㑥㌶㔶搵昷㘳㐲㌰㍢搷㠸づ㠶昹敦攸㤳㉣捣戱捣㠴㤹㌲㈳㤱㝣㈲慣挷㜴㍦㥦㘸挷晡㌴攷㈳戴捦摣㔱㈸攷㉢晢搵攳晤㜵㈳㝡捤㤸㝤摡慦戰搳㐶㉡㌳攵㝣敤ㄴ敦挴挹扡㕥㌷㕥摢㥡㌶㥢㐹㥢搹㈴㈶㍦㐶㑤㤵㜷㙡慢搹㜶扤㌸㘳っㅦ㈸㔸挹慦㙦㐹挶搴愷㤲㥤㍢㜵㕤搵㜸㕢㈳戵慤㐶挳㤸㔰敦㔳㜹户㕤愵㤵㘴搵㙢㘰㜴扡㔲㌳捡慡㝡㉢㑡㕢ち戹㍤㐶㜵搲攰㜴摣挸慢㑢㍤㤱㐹昶晣㙢挵收㌲㉥ㄴ㌳慡晣改㙥慤戹昶㐰摤㈸攷㡤㍣敡扢搷愸搶て㙥搳戳㐵攳愴㈶㠸㔵㈶ㄲ㤶㌴愹搷㔵㜲㌳戵搱㑡戹㕥慤ㄴ㥢㔳㠶昳晢㜴捣昹昲ㅢ㉢㜹〳㔳戶㉥ㅥ㍥攱敢散ㄴ挲㜷戶搷愰捣㝣㙢㠳慡㈱㕣㑤捣ㄹ摣挹捤摤㙥㄰㜷㑥ㅤ㔷㔱㌴搸㈷㍢㤶ㅥ㈵㌳㤵㉦戳㌹㙢㙥愰敢㥡攸扢㄰扤㝣㙥戴慡㘳愳攵晥㘷挱ㅤㅤ㡢散慢㕦扢て㡦㠹昳昴㜲扥㘸㔴攷昵扣〴㙢㈴㜷㐰昸㍦㠱扢㜹㑥昶㌸㤱ㄳ〷挴㐱晦晥㐲扥㍥慤㑤ㅢ㠵㕤搳㜵攸攰㥤昵昴㤰摡戶㐳扥〵㉡㜹㌱挵㈵㄰㠱㠰㑦扢㤴㈰㉤㈰㉦戳攲㝥㑥㑥㡦晦㌱㐳晦㑦慡ㄹ㍥摣戱㥡扦戴慥㔲慤㜵㜶㝡㕤攵㜹㝡㙤扡捥敥㌹㙦㈲攷搶昲慤ㄴ㔳㄰㝥捥㡣㡦㘹㐲摦㐵扦愵扦㌴㘶㤸㍡扣㐵㜵㜷ぢ摤㕦戲ㅣ㤰㌱愳㤶㤳昴㔴㈶㜰慦ㅣ搰㄰挲捤捦㐷㝡戹㙥ㅣ愸㡦改㜵扤扢〴㥦〷慤㈴〱㕡愱慣慣㄰㉤晢㤵捥戱づ搸㌱攴㄰㔲㐱㔷㉥扤㑡㘱攵㠴ㅢ〷昷㡢慦搳㤶昳㕦〴敡㑥慦㐴㙢敤攸捤扥ぢ㕣慡晣戸㔱摥㜶㜰慦㔱㈳扣㐷㥢㤷捡搶摢㡢㤹㙤捥㘵㉦慣ㄷ㡡戵㐱搴ㄴㄳ攸㤹扤㝦捡㝣㤸㤷摣〹攱ㅣ晥㐳攸挵挷㝥㑤㕣㤹攸摥挷戶㤹㥡昲昵㌰㌷㙡㈴ㅤ㈶挹摥㡡捣晥㠸㤳㍡㘴ㅥ愷挰㝣㘹晥㤳㠰㌸ㅥ㍦㡦晥㐹㕦〹っ㙤慢ㅡ捡㜳敤㔱ㄱ戰摤㕦攲散㌰㕢愹散㘱㝦㕡愰㘲㡤㘹㘵慦敤晤㜲㥡㈸㠴攸㥣㜳㜲挷㠷愰㌶つ搱㍦㕣㉣づ㌸㌹搶戴〲㔴㥤昰㑢戵摤〸㥣ㄳ㑥てづ㙣ㅥ㥦搸㌲戵慥㘰ㄴ昳㘳挶扥愹戵戹ち㍡散挰昲㘸㜸㙡愳㕥扤扣㌲ㄵつ㐷㘳㘷つㅥ㈸搶㑡攲慦㐱〹㥤慤戶昹摣〷敤㠴㌶㈷㤰捥㥣㜲㐶㑢〸㠸昷〳挶愱〶攱收㐳㔶㄰㤷㝢㈹摥〶㠱〱㐳㌵〱挶㡢㥡ㄵㄵ㜴〸㌹㘶㐸㡥㍣㜲〶㐲搰ぢ㔴扥散㍥〴㥣㐳㕣㡦晣て攱愷ㅡ㤳ㅥ㘴㝢㘳㕥づ㙤㐰捥㤳㈶攸㕢戲㐱㈵〹㤴愴㑣㤲㉥㜱㈵㌲昶㈴攰ち㍢愱捤つㅤ㠰㤹㈲攰ㅡ摡扦ㅤ㌰㙦〲摥㡤㘴㜹㉤挵㜵㄰㉥〲慥户愲攲㌴㥣ㄵ〱㌷㄰㜴㈳㠴㜸㈳㠴㈲攰扤〸㌸㠷愸愱㡣㐳昸㈹〲攸挲戶ㄳ㜰ぢ戴〱㌹㑦㥡愰㕦敢㐵㐰〱ㄹ㝢ㄲ㌰㙤㈷戴戹挰㥣愱㉢〲㙥㐵㐰㤸㠰㜹ㄳ㜰ㅢ㤲攵敤ㄴ㜷㐰戸〸㌸㘴㐵挵㜲㥣ㄵ〱㜷㈲㈰敦㠲㄰㘷㐳㈸〲敥㐶挰㌹挴㘵㈸攳㄰㝥㡡㠰戳愰㙥㈷攰ㅥ㘸〳㜲㥥㌴㐱㌷摢㡢㠰㐹㘴散㐹挰㔶㍢愱捤㈳ㅦ㐴㑥㡡㠰扦㐷㐰㙣〱捣㥢㠰晢㤰㉣敦愷㜸〰挲㐵挰㠳㔶㔴慣挲㔹ㄱ昰㄰㐱㥦㠱㄰㜴挱ㄵ〱㥦㐵挰㌹挴㌸捡㌸㠴㥦㈲㈰っ㜵㍢〱㕦㠰㌶㈰攷㐹ㄳ㔱㈰扣〸㔸㡤㡣㍤〹昸ぢ㍢愱㙤つ㈰㠱㥣ㄴ〱㡦㈱㈰捥〵捣㥢㠰慦㈱㔹晥ㅦ㡡慦㐳戸〸昸㠶ㄵㄵ㐹㥣ㄵ〱摦㈴攸㜱〸㐱昷㕥ㄱ昰㉤〴㥣㐳㐴㔰挶㈱晣ㄴ〱㕣㈰㘸㈷攰〹㘸〳㜲㥥㌴挱㐵〳㉦〲捥㐴挶㥥〴㉣戳ㄳ㕡搷ㄷ挴ㅡ攴愴敡晤㈴慢昲ㄴ㠴ㄸ㠱㔰㥣晣㤰戱搳㘱改捤挹扦搱攲㘹㡡挳㄰㉥㑥㥥戱愲㘲ㄴ㘷㤵昷戳〴晤〴㐲慣㠵㔰㥣晣ㄴ〱攷㄰㑢㔰挶㈱晣ㄴ㈷㘳㔰户㜳昲㍣戴〱㌹㑦㥡愰搷敢挵㐹㄰ㄹ㝢㜲戲挰㑥㘸㜳㤰㈷㤰㤳㈲攰〵〴㐴ㅦ㘰摥〴扣㠸㘴昹㙢㡡摦㐰戸〸㜸挹㡡㡡昵㌸㉢〲㕥㈶攸㜷㄰㠲ㅥ戲㈲攰ㄵ〴㥣㐳㜴愲㡣㐳昸㈹〲攸㕤户ㄳ挰ㄹ㐰㐰捥㤳㈶攸㜷㝢ㄱ昰搲ㅦ收㈰攰户㜶㐲㥢㡢扥〵㌹㈹〲㈴ちㄵ扦〶捣㥢㠰㕥㈴换㍥㡡㝥搶㙥昶挹ㄸ㐴㔴ぢ㔱㔸㙥㔰挰㈷攸戸㉢㉥㑥㈰㝥㈱㠴㤸㠴㑡㜱戱〸㌱攷㄰㍦㐷㜱つ㉥戶㐲摤捥挵㙢㠰て挸㜹搲〴ㄷ〲扣戸昸昱㕣㕣ㅣ戶ㄳ㕡搷㜰晣㍢㤰搳㜱昸㝡扤慣戰戹扤㘰散攷攴㜴㠱㠹昵晦搱㤹㕡扤愲㘶搲晤收㔸㘵㔳愵㍥㔶愸敤㉤敡〷ㄷ㤹㜶㘰挷戴㔱㠶㥦㕢㠵扢摢愲慢散摤㙢攴愵㌹㔹㤹愹收㡣㠹戱㍦〷㍦ㄸ搷㠷愶㔳㉥㜰〷㈶㜹攲搵戹㜶㔸愵ㄱ攸㌰㌸㝣晥户㈰挳搶ㄹ扡㝡ぢ攱昲愶㔵㌰〴㘰㜰㤶搱㙤㠵㝡搱攸㌵㤵㈷慢挲㍤㈶㔸挴攲㐱扥摢摣㌶㡤㤹敢㔸扦㌹㕥㉤攴㡢㠵戲挱挶㔸㙣㐱㌷ㄸ扢戰㔰戰㠵换搶㔸㤰敤㌷户㔵戱㌴扢㤷㍥㑦敥攰挲愶㤸㜲㡥晣收㐸愱㕣㐳㌱慡ㄵㄹづ㥡㤳搳㤵晤㜸㘱㌸㔳㉡㡦敢㝢㙢㝦ㄶ慤㌲㝢〷愹愶ㄱㅤ愲愳㐳昴㜴昴扣摡昶搱〶㤰攳㘲㝢㈹㜲〰ㅤ戵㕥㉤㘴㘷挸ㄸ摢摦ㄷ挵慦㡢㐲㌵愲捦㑦㝦扡搵扤㜱戵㘱换摡〴㉢摢昴㔲捤搳㑤㙥扣㠶㕤〰戸㍣つ㐶㝤愷㐳慣ㅦ扦㜰㘲㜶搵敥扦昵㝡搴㝦〹㜲㍥收㐵ㄲづ㔵ぢ慣㍥挴㠵ㄳ㜶㈹摣㥡攸ち㡣戵昶换㠰愹㌰散愲ぢ㘶㠳敢攰㘷昷㤹ㅢ昴慣㔱挴昲㐰㐹慦㉦戰㈲㕣愷挱ぢ愰㥡㥤㌶㕡㈹㤵㜴昶㌹扥〴㥣捣改㐵愳挷ㅣ㥥愹㔷昰㌲㑤㥡㄰慡㘳摡㉡晤〰㔴晡〱愵敡㌳户㜲搹㔰㠵㤹㔷㘵㤷㕥㉤搴愷㑢㠵㕣て㈳㕣摡晢戳攸慣ㄸ㐰扡㐰愶㜳㌸㠳㐹敢捡㠰攵㥦愳戹〷昱ㄴ㈱㜵㙣㝥㜴改づ愱攱㥦㜸㤵慢㑡ㄸ㝡搴ㄳ㐵㉥㐵㙥晥づ㔴㠲㘳㤱㍡㡥愸〷㌰㠲㐷慥㠴㐶㡤㑥㠲㡢㐲㑣㤶㘷㐰㌲挰㕦ㄷ搷㘵收㕤㜲攸〶㈰戰愱愲攷慤搷㠲摤昶敢晣ㅥ㌴㉤挷㥡㙡㠸㡢㐰愳㔸㔷挴㝡攵扥㐲摥愸昶㔰㌱㠹㍤〶㕤㕣㍥搲慣㌶㠴㍢摣改昳晢㝢㝢扣捡㥡㜰昲㕡㙡慦慥戹昷㌰㑣戴攵晦昳ぢ搲㙢㜸戵㠱㠰㝡㐶㉤挳㜵挸㌳㜹㑤㔳㔰昲㝡㕡〰换〹㌸ぢ挲扦ㄳ㠹慤㙤搳扣ㅥ㠳㔵ㅢ〹㔰㤷㝡ㄱ捥㤵愲ㅥ慣慡愸㈵㈶扦扡㤰㕥搷搲㤰㘶慤ち昵㌸㙦搷戵㐹昴㜲㈳ㅦ戰〶㔸㉥㐱戱㌹㍡昰㜲愸愳㐷㙢㕤㔶㙦㉢ㄶ㤹㤵㈶つ戵㘶㈴戸㑥愲㥤つ攳ㄳ㜹戳㈰晦愹收㤷换㤷㈲ㅤ㤳慣㍦攲愴㡥㐰㐰慥〴摡ㄷ㄰㜹㐸㠷〲㑥ㅤ㙣㡥捥㐱慡ㅣ㠴㄰㕣㈲攰㑣挰昵摣ㄲ㕣ㄷ攰戳换愷慤〲攴㤸挷㑡戱ㄷ㈶ㅣ㉦㘵㤸㌹㜳㑤㠱挳㔰愳㕢㐶愱㍤㝡户慣搱〲㍦ㄹ㘳㈶㜶㐴㜰〱挲戹づ㔷㕢挷〱㤰〹〲㘷扣〱㐹〲㔲〴散〳㘰㈷㝥㕡ㅡ戱㔳ㅣㅥ扤㕥㜴㝢戰㜹㉥㙣挰㈶搷㌰㥣㕡昰㐲㙤㌶摦挴㐲晥㠲㠵㕣〳㘵㉢㥢㕣㘴戰搸㕣つ挸㐹ㄸ慥捡敡愵昸㔱㥦㍤攲㕡㔸㉡㍥摦捣扣戹㐴搱挴攷㄰戴㐷攷昳㝡㤸〱攸㤳挳捣挴㡥〸慥㘷㌸㔷戲ㄸ㘱晢㑡㐶〰㤰愳〴摥攸つㄸ㈳㘰㉤〱㕣晥搸㠹㥦戶づ戱〱㠷捦㌹㕦摣㝢㤰㝡ㅥっ㐱敡㉤㤰㑥㔵搸㡡㜶㔵㈶㔸搲㝡㤶㜴㉢㤴慤愴摥〶㥤㐵敡昹㠰ㅣて愹户挳㔲㤱扡㠱㜹㜳搹愳㠹搴㑤搰ㅥ㥤搴㐳㌰〳搰㈷㌷㌳ㄳ㍢㈲敥㐴挰戹ㄲ㍥摡敤㉢搹〲㠰扣㠰挰扢扣〱㕢〹㤸㈴攰㙥〰㜶攲愷㙤㐳㉣攴㤰摡搸㡢攰㐱攲㜶〰㐱攲㍤㤰㑥搱㥣挸搸㐵敦㘰捥ㄷ㌱㘷慥㠳戴㤲挸挵て㡢挴户〰昲㥡搹㝤ぢ㐷敦㥡昷挳㔴戱㜸㌱㌳㝦〰戱㈶ㄶ㉦㠵昶攸㉣㍥〸㌳〰㝤昲㌲㘶㘲㐷挴㐳〸㌸㤷攲㐷搸扥㤴户〲㈰愷〸晣㡣㌷㘰㈷〱㍡〱㕣㤷搹㠹㥦㤶㐵㙣㤱挳愲㝢ㄷ㠵〷㤱㜹㘰㐱攴ㄷ㈰㥤搲昷㔰㘳㍤㔴っ㘶㙥㌲昳挷愰㙣㈵㤲㡢㈸ㄶ㤱扢〰㌹昶〱㤳敢㉥㡡挵㘹收捣〵㤸㈶ㄶ㜷㐳㝢㜴ㄶ扦〱㌳〰㝤㜲て㌳戱㈳㠲慢㌵捥㜵戸〶捣㈲〰戲㐴㈰㔷㜲㍣〰㘵〲㉡〴㝣ぢ㠰㥤昸㘹㝢ㄱ㍢捤㘱㜱敥㑤ㅦㅥ㥣㔶㘱〹㑥㥦㠰㜴㡡扡㠸ㅡ㡢搳ㅡ㡢慡戳愸㈷㕤〰〴ㅤ挰っ〱晢〸㜸捡ㅢ戰㥦㠰〳〴㜰㐵愷戵㔵戸㡣㘳戵捡㐱㐰㡥扤㔵㥥㠶㥤㙡㤵换㤹昳㘱挴㥡㕡攵敤搰ㅥ扤㔵㥥㠱ㄹ㠰㍥昹づ㘶㘲㐷挴戳〸㌸㑣戸㕡攵ち〰㈴㘷㘶攲㈷摥㠰慢〸戸㥡㠰㥦〲戰ㄳ㍦敤㥤㠸昵㍡慤挲ㅤㄲㅥ晣扦ぢㄸ昰捦㈵㈶愷㔴ㄲ㘲昳晦㙥㘶㝡㉤㌳㝤〱捡㔶昶㕥㠴捥㘲敦㍡㐰㡥㥤扤㕦挳㑥戱昷ㅥ收晣ㅢ挴㥡搸扢〱摡愳戳昷ㄲ捣〰挴㤲㍢㌳戱㈳攲㘵〴㥣敢㜰戱昷㕥〰攴㑤〴晥捥ㅢ昰㔷〴摣㑣挰㉢〰散挴㑦扢〵戱挶㈴挰㙢挳㠷〷㥢敦㠷つ搸㘴㝤㥣㕡㤰㌴㥢捤て㐰㉤㍦〸㈱戸戶搴捡㈶ㄷ㤴㉣㌶晦ㅡ愱攳㜹㕥昵〱慦昸晣ㅢ〴〴㤷愳㥡昸晣㌰ㄴ㐷攷㌳㐸㕢搴㔵摥㙡〷ㄸㄱ㕣戰㜲慥挴挵攷㐷愰㤶户ㄱ戸搰ㅢ㜰㍢〱㜷㄰戰〸㘲㈷戲搲晥ㄶ㠱㤳㥣摥搸戲㠱挵㠳捡㍢〱〷㤵㕣敥㜲㉡㌰㑥㡤㌵㌰摣〵戵扣ㅢ㐲㥣㐶㠱〴昹㔱㍢搰㠹㠸㝦㈹㈲慤搳昶㌶㤷㡡㝥㔸挰愴㜳㌵㔹㍦㔸㠴㐳换㈰愷昱㔶㠸づ㠹㤵っ攷愲㔲敤ㄲ扥慥搶㜷昱つ摢敤挸慡㜷㜱换㍥〷㘵挶㤴搳㔱ㅢ晦愵㔸㘵㥢搳㥥㔷㌰晢搲㤳㌶㍣戴㡦㐱扦㜸㘳㈱㠷㡤㠶ㄵ戳㍥㌰㠹搵㥡〱敥ㅢ㌱㝤扥昰戰晦㘲攴攸㔹㈶㉦慣慢捣㕤户晢昸ㅥ㌵戰愷㕣搹㕦㔶戵昱搷戸㝤㠶愵挹敥㙥ㄶㄳ挰㑦ㅤ㙦〴㡢愱㌳㤰㐲㘳昹㜱〴晡㍢㐳换㜰㘲戳㙢㥦㐰攰㡣搱㤱搱慤㔳㤹㜸㈶㡡つ㐰戱㡣㤱㑢挷㔳攱㜸㍡㘵㘰攳㥦ㅥ㡦㤸搱㘴㉡ㅣ㑥㘹昷㌶愰㠹扣ㄹ捦㐶㜳㠹ㄸ昶ぢ挵戱㙢㌱ㄳ㡦攸㘶㍡㤳㡣㈲㤲㑥㐴㜲㈱扡㘰捣㕥晥ㅤ〲昲㤳㄰愱攵㡥敡㔳㔴㝤㥡㉡晡㘱ち㐵㠰㠲晡㔷㈲㜴慣敥ㄱ慦㐷㘴㐵㑥攴㠵搱搵摤㉤捥㘸搹ㄸ搲收㔶㌵摥慣㙢ㅡ扤㉡晦ㄶ搰㝣㙣㐶愸㤵慢ㄵ㘹㑣㡤扣㡦昵扥ㅦ㈲㄰㍡〷㤲ㄵ搲ㅥ㐰㘰挱攸挸㤴㙢㜵㐸晢〷攸ㄶ㐲㠷户挰捥㝢㘱昶㐶敤㐱攸晢愰㔷敥㈴㌶ㅡ搶戴㠷愰㌹〱㥡收ㅤ搷㈱扡㙢慡昹ㄶ戲搸摤ㄴ㡢㈸ㅥ㠶㕥㈸㡦㡢戱捦㌳㠶㠰晡㐵㈱㜹戳㠸㌱㕣㈵扢㈸ㄲ㝣㤲晤㡥㕤㑣㡣㐰挳㙥搶摣㑤㘲㐸㔶攵晣㈳〲攸㈶㜱㥣㔴㌷㜹〴〱慢㥢愴挳㤱㑣㌶㤹㐸攷攳改㙣摣捣敢搹㡣ㅥ㑤攸攱㙣挶〸㘷㌲愹㕣㕥晢㜲〳ㅡ㠹挵㑤㈳㥥㑦㥢㔱散摤捦愱㍢ㄹ改㐸㔴搷攳攱㐸㉡㥡搶㘳搱㄰扤㌷搵〱扥㠲㠰晣㉡㐴㈸改愸ㅥ愵敡㌱慡攸挲㌵愳挴戹㔰戱慢㠸㌴㉥㠱捤㠸㌰摥㘲㐱捡㝦㠲〸㠴攸㤶愹ぢ㘱㜳㐸昲㉦㐹戶㈴扦㈱扡㙢㉡㜱〹慤ㄴ㥢慦㘵攸〹攸㠵昲户ㄸ晢㌶㘳〸愸摦㄰愴㘲㜳㈵ち㜳搸搴扥ぢ敤㥣㜷戱㌸ㅢ搰㜶㡡㠷㘱愳ち晦ㅥ〲愰㜸〴㈷㐵昱昷ㄱ戰㈸㡥收昲攱㘸ㄶ㜷㔲㌲ㄳ㡢挷攳挹㑣㌴㥤㑦㘴㘳㤱㙣㌴ㅥ㐹㠷㔳㐹敤〷つ㘸㈲㘹㘶㤲愹㐴㍥慥ㅢ挹㌸㥡㈰ㅤ㑥ㅡ㘶㉥ㄳ㡦收愳戱㙣㌸ㄲづ搱愱㔳攴晤㉢〲昲㐹㠸搰㤸愳㝡㡡慡ㅦ㔲戵搶㔱㌵㔰攲㍣愸ㄴ挵〳㌶挵慡搲㠷㘹昲㘳㠸㐰㘸〲㤲㍡敤ㄹ〴㕡㝡扣㘲㕣晢〹ㄲ㥡扢昷㑦愱昱攸摥敢敤慣攴〰㠹㔷つ㜲ㅡ㐳捦㐳㉦㌶㔰㌰昶敦㜶㠰ㄱ㐱㕦㑤㌵挸㘲㔷㠳㐸㌶㠸敡摥ぢ㍤戹愷挷愶㉥攳㤷〸㠰㝢㝡㘷㡡晢㈳〸搸摣攳ぢㄳ㌳㥥㡣㈵挳㘶㉣㥥换收戳㌹㜴昷㐴捡㌰㌳㔹㈳㘶敡㘹敤㍦ㅢ㔰㈳㥡㌲㜰ぢ愴戲㔹㔳㡦攳㥥㐰㈷㡦挵㔳戹㌴㐲㌹㍤㥤㑥㠵攸昷㈹敥晦ぢ〱昹〲㐴㘸慢愳晡ㄵ㔵㉦㔲㌵改愸〸㤰㠴㡡敤㄰㡡晢ㅥ㌷昷㉦㌱晤㘵㠸㐰㘸〷愴扡㄰㜲㙦㜵㙦㤲㉤挹㙦㠸㍥㥦㑡㍣㤳慣㈹㌶昹㉡㕦㜶愰㉥攲㘲㈴攲扦㑦㜶㌲㠶㠰晡㕤ち愹搸㝣攵昷戳摤㝢㤶捤㤷愱㙤敦挹昴摣㔴㌹摤挸ち㙣搲㑢愳搳愶昵㈰敥っㄶ㐶㉣ㄶ㡥㈶戳晣㠰㈷㤹搲搳ㄹ搳㌰ㄳ㤹㘸㉡㠹㍤攷昹㤸慥昱㙢㈳ぢ㙡挶昴㠸㤹换攳ㄹ㠲晦搱㑣㌲㡢㐷㔰捡㑣愵昵㐴㉥㙦攲㝥搰〲つ㘸㈲㥣㠹攵戳愹㝣㉡㤶㡦挷㈳㘱㌳ㅤ㡢ㅡ挹慣㘱愶㌲㘸愰㐸挶搰㝡ㅢ搰㔸捡挰㘳㑡挷摡㜴㌸ㄷ㑦挴昳ㄹ㈳㤹㡥攵搳改㑣㌴ㅡ㌷搲戹戴搶搷㠰愶㤲戹㜰㌸㤲换㐶㔲㍡㍡〰㠶戵㙣ㄲ户㔰㌲㤳搴戳㈶ㅥ㠳戱㄰ㅤ㔰㕥㥦散㠷㡤㕣㐰ㄱ愴攰㐷㔲昲〴㠸搰㑥〷戱㤰慡㐵ㄴ㡢㈹㑥愴㌸〹㈲愴㍢〸㘵愹昲㔰收㉡㑢收㠱㠷㤹摤昶捦㠲㜴づ㙤㔰攲摢ぢ收㜰㉡㐴㈰㘴〰㌰㘷摢㥢㑥攲㈰慤㔴摢慦㘲㘸ㄹ戳㥥㐶㈲晥㘳㠵㤴㌱〴搴㙦㌷愴㙡晢敦扢摢晥㘳㑣攳㠳攲晦㝡戶晤ㅥ㈴慢㑡慣㐰㔶㘸晢㈲攲〸昹戴㤵㤰㔶㠳挶愳攱㘴㉣ㅣ㡢㘷㈳ㄱ㍤づ㌲搱㤲昱㑣摥㐴㝢㠶挳戱㑣㍥愲㥤搳㠰收㔲㜹っ㕥〹戴㝦㈶㠵戶搷昵㠸㤱㠹挴㡣㠴ㄱ㡢愶搲㘶㌸ㄶ㉡搹搹换㐱搸挸㔵㄰㈱㍡慢㌸㘳挱㤱慡〸㔵ㄵ㐷搵㐰㠹㉡㔴敡㑥晡愶捤㈶攲㔸㌵愴㐹ㄲ㈲㄰慡㐱愱㉥攴〱〴㕡ㅦㄴ㜵㈷㌱㐱㉢挵㘶㤲愱㌷戳戴ㄹ㘶㠵㈳戴捦〹散㜷〲㜴㑢㜹㠸换ㄱ㘰㔸㜲㤱㥡〱捥㘱挵摢ㄱ㔲㡣㍦攲挹昸㤷㍣ㄹ愷㉦愹㉡㍡㡡慣挰㌸晤㐶㠴戰㑤ㅥ搲ㅥ扢㜲愹㜸捣㐸㘵昵㘴㌸ㄵ㑦攸㤱㑣摡㡣㈴捤㘴㍣ㅦ搱㌳㐹㈳ㄳ搵搶㌶愰挹㐴㈴㥢㌷愲㜹摣㉥㤱㌸㙥㡢㜴㌴慡㥢㔹ㄳ㜳扤㑣㍥ㄱ㠹ㅢ㈱㝡愴捣㕥慥㠳㤴攳㄰愱慢ㅣ搵㜹㔴㑤㔰㜵戵愳㙡愰挴扢愰㔲㡣晦㠳㥢昱㡤㌴搹〴ㄱ〸扤ㅢ㠰㌹ㄹ扦搶㐹ㅣ㘱搹㡡昱㔱㠶戶挳㔴扣〷㠹昸㡦㉤戴㡣㈱愰㝥㌷㐰㉡㌶㍦攱挹收㍤㥥㙣摥〸㈳㔵㠹㑢㤰ㄵ搸㝣㉦攲〸㘱摢㉣愴挵㘶㍥㤲㑦㘵攲改㝣㌴㤵㐸挶挳㠹㐴㌶㥢㡦㥡㝡㈶㥣捥㐶戳㤹㜴㍣慡㕤搶㠰挶ㄲ戹㜴㉥慢敢㠹㜴㈲ㄱ㡦ㄸ㤱㡣ㄹ㡤㐵搲㘶㉣ㄵ㡢攷挳㜱㈳ㅦ扡挹捥㕥扥ㄵ㌶㜲ち㈲㐴挷ㄴ㘷散愸愴㑡愷敡㘶㐷搵㐰㠹昷㐳愵搸扣摤捤愶㐱ㄳㄳ㈲㄰晡〰〰㜳戲昹㐱㈷㤱㥢㍦㉣㌶搷㌳㔴㠶愹昸ㅢ㈴攲㍦㔶㝣ㄸ㐳㐰晤攸㔳㉡㌶㙦㜱戱愹扤つ㤰戹㈷㍡㝦攵㐹㌱摤㑤㔵戳ㅡ㡣㐱昱㐷㄰㐷挸愷搵㈱㉤㡡㜵㍤㤷㡣攵㔳㈶扥㍦挲搸㘰挴搲㐶㍡ㄳ㡥㠱戴㕣㉥㥢㡥㘶挲摡㑣〳㙡敡挹㠴㤱㐸㐵㡤㘸㔸㡦攷㜲ㄱ㍤㡦㐷㙤ち捦㘹昶昵㑣㍡ㄱ愲搳捡散攵㍥㐸戹ㅦ㈲㜴扢愳㍡㐰搵㐱慡攸戹攲㙣〱ㄴ㔴摣〹㤵愲昸㕤㌶挵慡搲敦愰挹ㄵ㄰㠱搰㕤〰㔰愷㕤㠹愸攷㐴攷㙡㈴㌴㑦㜴摥〹㡤挷㐴攷㙥㍢㉢挹捤㈸㔶㠳㜰ぢ㠹扣ㄶ昰搰㐷㥤挴敢㄰敢敦昴搳㔵㝢㔳㡢㑦攳晤晡㜹㐵敢㜷〲㙢戱敦㥦搷敢敢挴㝢㌷敢㙤㔵㔷挷戹慦㉥㉦戵攵〳㔹㜱㔵摢㝦〰ㅣ晤㌷昲挱ㄵ戹晣㈸收昸〶晣攴昵愸慡晦敦㤰ㄸ昶慡㘲敢㐷㘱敥㑦㐲㌵㤸㥦㔸㥡愸㌹㕦㘹つ㌷扥㑢㍤挱㜱慡㔶㌸摢搷捦㤸搵っ㘷㙢搸改㔰㌷ㅣ戳捤搵㠶ㅤ戶㠳挳戳㐶挲ち㙥㜶㍦㜱㌶收㝡摢㜷捡慣㜶愲㕣挳㠷ㄹ㐶摥挹戱收ㄳ愲慢愳㔳㜸扥㠰户扦㐰攵敢㍤收㠶㑦㌳㈶昲摣晦㜱㡡挷扢捥㤱㐲㕤敤ㄵ攸㐷扡㤰㥦〰㌹摡㡤愰㐹㕢扤㜴摤搲㘸摡㕦㐷㐳ㅣ㜳ㄹ捤戴戳㐴昶㡤㠰扣〹㈷㐱攷㥢摣ぢ㐹〷㕦扢搹㉡㘴っ㠵㠸扤㈸㠴〵戱昷〷攴晢㠸晥ㄴ㌰㡥㑡搰㡢㘷㠴戹〵改っ慢改ㅦ㈲慥攳挸ㅡ㍢㌲㘴㥤㝢散㜳㘸㈸㜸扦㘳㜱㤹㌸敤晤挳晥愷慦戴㤱昶改挸㥡挰昷㍥扡㜷㜵攰㤷㙢㉥扤昹㉢㉦㉥扦昴㤷㙢挴挳戰㌸〹挹慤摢㠴昷愰ㄲ㥥摢攱㜶摢〹慤晢愴㐳昴㤵搵㡤晥㈱㔴扥扦㔳搰攱攵つ㈷愶㘱挱㕥慥㍡收慤扣㘴㍡愷ㄶ㐱㡦㈰愴摤〶ㅤ㕡〱〴愵㐴ㅥ㐰㠷㡤㠰扣㠳攸慦㌶搰㕦㈶晡㤰㠵㐶㥢愵挴㑥ㅢつㄵ攸扣㡢攸㐷㠱㜱㌲㄰㡦搹ㄱ愶〷改捣ㅥㅦ㥤晦攴㔸捣㐵攷攳摦攴昱搴㥡㡦摣捡攳昰ㅡ昱〴㉣扣攸扣〴ㄵ昵愴昳㘲㍢愱㜵搷㜵攸摢挸㐹搱昹㜱㔴ㅥ㜴搲戹㔵㜴㕥〴㡢〶㥤昷昲㤲晦ㄵ㐹ㄶ㥤昴㜸戵㑦㐲愷攸㡣挴挵㌶㥢㈰捥㤲〲昲搳㐴搳㘳戵搰㜴㝡戵扦户搰敢㤶〲扤挵㐶㐳〵昴㝤㐴搳愳㈵㥤㙡㥡㐵捦㤶ㄱ愶〷て㈳㌲㉦㥤ㄶ㈹㥦㕢㘳㤱昴昳㌵㐱㝡戹ㅥㄶ挸㑣ㅤ㙦ㄹ戲捥换散昳戶㈱昱㍣㉣扣攸㍣ㅦ㤵昰愴㜳扤㥤搰扡㠷㍢㐴㔷㔷搱昹ㄹ㔴ㅥ㜴搲㕦㔵㜴㥥〷㡢〶㥤㥦攳㈵晦ㄷ㤲㉣㠲攸挴㙡㥦㠷㑥㡤ㄱ㤱㠴ㄸ〳搸㈱㈰㈰扦㐸昴ぢつ㌴晤㔸敤ㅦ㉤昴搸㔲愰㠷㙣戴㐵晥㤷㠹愶㤳摡愰㤳捥慡㤳㕢㤰扥愸〷㌹戳㌷㝢ㅢ㥤㉦㝢㕢㔸㈴攲㔳㘵㥢挶㤰㝤ㅥㄸ挲㕥㉦㙦㍡摦㘴戳搶昶㔱挴戹㜶㐲敢㡥昰㄰㝤㕤㐵攷搷㄰〰㥤摤㌸㈹㍡搳戰㘸搰昹㜵㘸㐵㍦㠴㐵㈷扤㔸敤ㅢ㄰㝥摥散㜱ㄱ户昹挱㜵愰扢㍤㑥昰㠲〶㔸ㄲ晣捦ㄶ㜸㉤挰㘱ㅢ㙣㤱昹㉦〴〷ㅢ㘰㝡戲摡户㉤㌰㜳㕥㘹㠳㔹挵㠰晣㉥挱㜴ち慤㙡昴ㄲ晣㍤ぢ扣づ攰攵㌶ㄸㅡ㠰㝦㠰㤳㌸〱挲〲搳㥢搵㥥㠴㐰㥤〹㕥㙡㠳㠱〵昸㠷〴搳㌵㘵㌳戲㌰㐱ㄷ戵搱挰㜴㔵㥤〶ㄶ㜴㔹ㄹ攱搵ち扡慥㡣㌰㥢攰敢ㄱ攱㘳㤷㍦搷㌱摢昴㤶㜲㜶㥣户攲㡢㠷㠲愷㍡㤶㑤〳搴㔰㘵㠸㠸慢晥昳㔱㜵昶搹㜱摦挹晦慢愱ㄷ换㘰改㜵㘷扤〱㤵昲扣戳㑥戵ㄳ㕡昷挶㠷捥㐴㑥慡㉢㍣㠳〰扡挲ち㥣㔴㔷㜸ㅤ㉣ㅡ㕤攱㈷搰ち㝡㤱ㄶ慤㜴㙡戵晦㐷愱挶晤愸㌸ㄹ㘰ㄲ㘲戵搸㜳㐴慦㙡愰捦㈱昰摦㉤㌴挶晤愸㔸㙣愳愱㐲㉢晣〲㈷㐱愷搵挹㐰㐴散〸搳㠳昴㑤攷扤戳〰挲㌱㑢㙦㤰㡥慣戲㘸愲搵㠲昹㝣敦昹敡搰挸㘹㍦敢晥昰慥摡㔰昷愳㤵敦㡣㕦晢㤷㐳攲捤戰昰愲㌳㠸㡡㝡搲戹挰㑥㘸摤㘹ㅦ㕡㠳㥣ㄴ㥤㉦㈰〰㍡改㥣㉡㍡晢㘰搱愰昳㐵㘸〵㕤㐴㡢㑥㝡慣摡㙦㈸ㄴ㥤㌱搱㘳ㄳ㘴搱昹ㄲ搱攳つ㌴㥤㔶敤㜷ㄶㅡ㜴挶㐴㤷㡤㠶ち㜴晥ㅥ㈷㐱㡦戴㐱攷㠴ㅤ㘱㝡㜰㈳攴昱搱㐹㉦㜵㙥㍡㠷づつ㔹捣㍥摤㤸搷〸㍡愷㕥㜴晥昱㤵㌹攸晣㠳㥤搰扡㐹㍦戴〳㌹㈹㍡戱㐳㡥㜴㕥㠲戸愲昳ㄵ㔸㌴攸攴摦㠰ㄱ昴ㄱ㉤㍡改戲㙡摤搰㈹㍡㘳㘱昱㕢㠰ㅤ㌶〲㤲㝦扡㐷㑣㌵搰㤷ㄱ摤㙢愱搷㉤〵晡㔷㌶ㅡ㝡搰搹㑦昴㑥㠴㥤っ㠴㙥㐷㤸ㅥ愴攷㜹㝣㜴搲㑤㥤㥢㑥摦ㄱ晢㠱敢㥡㤵搰㍢昵愲昳㤷㌶㙢㙤攳晥㝦搸〹慤㕢晥㐳ㄵ攴愴攸㕣㠴慢〲㥤昴㐴ㄵ㥤㍦㠷㐵㠳捥ㄳ㜹挹昴ㅡ㉤㍡改㥥㙡慦㜱〸㡡㈴挵捦㥡〸㕡㐲昴晥〶㝡㠶攸㔳㉣㌴ㅥ愳㐹昱慣㡤㠶ち㜴扥㥥㘸扡㥦愴㤳㉡㜱搰㡥攰攴ぢ扥〳㜲㕥㍡摢ㅥ愳㜴㐹㍤㉣㤰㤹㍡㥣㔹挹搸㤰㡡㕥㜵挱㤰愰㙦改㐵攷扦搹慣戵搱昹㈳㍢愱敤慢㠱敢㤰搳搱扥ㅡ㜰㝤㤴慦摥戱㤹㝣搱搵㙢㕡㙡扡㤲㜸昱㕡㈸ㄶ搵㍢换㍥散昱慤攲戳昸つ搸换㡥㥤扤昸㉢㍥昶㙢㉦散㜱攷㤶㐹㘷ㄷ愹㔴㌱ㅡ㙢收收㉡戶㤵㜶㥢ㄳ㌵㝣㠳㤰敦挱㘷扤昵㍡晥昲捦㥦挳〶㘰扣㐵敥〲㐱㌸慣慤扦㥥㉦㜰户㈳搹搳㙤戳㍥ぢ㤸攵挳昹摡扤㠳㕢㠳㕦摤攷〸摡ㅢ搱攱ㅡ㥢㌷昲慥摤敥㕤攲㈹戴戱戵愲㝦㤵㑦㍤搶改ㄲ捡㌳㘰愰㉤㠳攰昷慡㙡㍤〸㈲㈰捦㠴挶摡㕤捣搷昹㍥晦昵戸捣搶慢攳㍢㜵㡥昰扥㤶㡦搶㝢㝢㜹挹捥搱㜵ㄳ㈰昳㜹扢㈸挹搷㕤㥡搲昹挷捡㝡㑡㔳㐵愳扣慢㍥摤昸〳㘵摤敡ㄳ㜸㜹ㄶ㔰㉣㡡㍦昱㍥㐸收㉡捦㜶㙢㍦〴つ扢慢戶〲摡㌹㌸昸㡥㈷〷攷挰㐰㤲㠳搹敢㕦㐵ㄵ㉦㕤〹㙣㑡㐴挶攴挰㌹挴ㅤ㠸愸㍡㐴㠰㘴〲㝦㠲づ㥥搲㐶摤摡㡦㐳慢㙡ㄶ㠳搶戵ㄹ愴戹㝤扥改㔹户〴㑣戴㈴㐴㜳晢愴愰㜱搷敦㕥ㄴ搱㔴扦㑦㍢㌵挹〰㠹戰㔵扦晢ㅣ敤戹㙥敤㘷愰㔵昵㝢ㄳ戴㜳搶敦㔱捦晡慤㘶㐵㔸扦㔹敥搶㔰攵攲敥㜳挸扥愹㙥㕦㜴㙡㌱っ㈴挲㔶摤攸㝥㈸敥㐶摣摡慦㐱慢敡㌶ち慤㝢捦㘲㌳㜹㕦昰慣摣㕡搶愴戹㜲攳㔴戹㉡昷㜵攴摦㔴戹挷㥤㙡㑣戸慢昱㉦㡥㜶扤慤㐵慤㝤攲扢㡥昶㝣户昶〷㡥㜶㠳㕢晢㐳㐷扢搱㥤㉦愷愴敡昲㌶㐱㍢㐷愷扤捦昳摡戶挰㐰扢〰愲戹㘳㙣㠵挶㝤㝤㥣搶㌶㕤摦㜳㑥㍤戶〱㠹戰㐵晥㉦ㅣ敤㠵㙥㉤㘷㜸慡㜶摢愱㥤愳㜶昷㝡搶敥㈲㔶愳昹㤶扡㤸㉡ㄷ昳㥣㈱㌶搵散㈵愷づ㤷扡敢昰㝢㐷㝢㤹㕢换挹㤲慡搹㕢ㄱ㤸愳㘶㜷㜹搶㙣㈷っ㕡㙡㤶愵捡㔵㌳㑥戶㥡㙡挶昹㤴敡㥡㜹〴㔰ㅦ㡢㌳捥㥢㤴搶㜰㙢㌹敦㔰㌵㌳ㄱ㤸昳㘶扡搵戳㙥搳㌰㘹改慦扢愹㜲搵㡤㌳㤷愶扡㜱㜲愲㙡㔱㐴愰㔱㌷㑥㐲㤴戶攴搲晡㌹搸ㅦ昳愳㠸㙥攰㈲㍣戴敤㍦㈷㌹㠲㡦㙥㔶ㄴ昹挷㈴扤扥攱㘸晥挶愹㡣㜲〴ㅦ㈱捣㐳㔶散〰㈳㐱づ攴っ昴攰散ぢ㜲〰㙦挴〴挷㘱㔶㔱敥愵㥡㐳戰戲㝦㥢ㅤ㔰昶ㅣ㙥ㅢㄶ㐱づ戳㡤㤸攰㔸愹散慢㔴㜳㠸㔴昶㌵㍢愰散㌹ㅣ㌶㉣㠲ㅣ〶ㅢ㌱挱戱㑣搹昳て㘶ちづ㘳捡㝥挶づ㈸㝢づ㔹つ㡢㈰㠷慡㐶㑣慣㐵㑣搹敦愳㥡㈳㡤戲摦㙦〷㤴㍤㐷㤵㠶㐵㤰愳㠹㡡㠱っ㕦㤰愳挸㙣㡣愳挷㙣㡣愳㐶挳㑥昰收㔷㈵ㅤ愰㥡昷㍣搳攴㐱㍢挰㐸㤰昷㜷挳㈲挸晢扡ㄱㄳ扣㍤㤵晤攵㔴昳捥㔴昶㝦㘹〷㤴㍤敦挲㠶㐵㤰㜷㕦㈳㈶㜸ㄳ㈹晢户㔳捤晢㐷搹扦挳づ㈸㝢摥㉢つ㡢愰攱㡥〹㜶㜴㘵㝦〵搵散攳捡晥㑡㍢愰散搹㥦㘷敤搹㡦ㅢ㌱愱㍡ㄸ慦昸㉡愸㥤㈳挴㡥愶收晥㔷㈳㠰戹扦敡㐶㐴扤搳㡤㘲㜷㔲愸㙢㉣㤴敡㉣㐴扤换㡤㘲愷㔱愸㜷㕢㈸搵㈵㠸扡搶㡤㘲搷㔰愸敢㉣㤴㙡㜸愲摥攳㐶戱〳㈸搴昵ㄶ㑡㌵ㅡ㔱㌷戸㔱㙣㍣㠵扡搱㐲愹愶㈱慡改ㅡ搹㐴ち㜵㤳㠵㔲つ搰㔶㈲ㅢ㐲愱㙥戶㔰㡡㘶愲㙥㐱摣㌹㐲愴㕢愱摥愷㔰㈱愷㈰㐱晥㤴搳㔴挶㌰㐵愷㘹〴㌶㍤搸㔳攸㄰㈹挸㥤㐲㤴㕡㄰づ㠹㠲扣㈹㐴戱〵攱㄰㈸挸㤹㐲散㘹㐱㌸攴〹昲愵㄰扢㕢㄰づ㜱㠲㕣㈹㐴愱ㄹ㈱㐸㡦㑡㤸㙥㐹㈰㈳㉡㘱㔷㜳㐲挸愱㐶㤰つ㠵㌰㥢ㄱ扤晦ㅦ昳㝣㤵ち</t>
  </si>
  <si>
    <t>㜸〱捤㕤〷㝣ㅣ挵搵扦㔱㌹㙢捥戲㜵ㄸㄷ挰挱ㄶ扤搸搸敡㍡〱挶搸㌲㉥攰㠶攵ㄲ㌰㐴㕣搹戳㠵㔵捣摤挹㠵〰㤶愹愱㈴㤴搰㝢〹愱㘳㝡敦㈴㠴㙥ㅣ攰愳㈵㠴㡦㑥㠰〰㈱愶㠴昶晤晦㙦㜷昶昶㥡慣昰㐵扦ㅦ愷扢愷㜹㙦晥昳收捤㝢㌳戳戳扢㜳㝢㍥攵昳昹㝥挰㡢晦昹㉡㘱攲㘷㉤慢㤳㈹慢㘳㕣㜳㔷㝢扢ㄵ㑤戵㜵㜵㈶挷㑤㑡㈴挲慢㘷戶㈵㔳挵〰昸㕢摢㤰㥦㉣㙤㑤戶ㅤ㙥㤵戵慥戰ㄲ㐹㠰㑡㝤扥戲㌲㕤㠴晣愰昹ㄸ㐶戳㤴㉥㈱〱捡愷晤㈴〳㐸捡㐸㌴㐹㠰㘴㈰㐹㌹挹㈰㤲挱㈴ㄵ㈴㔴愹㌷㈳ㄹ〲㔲扥㌹挸晣收挹㜳㈲㠷挲挰㤶㔴㔷挲ㅡ㕢戹搰㌶㘳㐲㜵昵戸敡㜱㜵㡤搵つ攳慡挶㔶㌶㜷户愷扡ㄳ搶㠴㑥慢㍢㤵〸户㡦慤㥣摢ㅤ㘹㙦㡢敥㘷慤㥥摦戵捣敡㥣㘰㐵慡㙡㈳攱扡㔰㜵㕤㝤㝤扣愹㈹㔴㍥ㄴ㥡㘷㌷㑦㥥㥢戰攲挹晦㤶捥㘱搴㌹愷㜹昲戸搹㔶敡扦愵㜳㌸㜴㐲攵㤴慥㡥㜰㕢攷㝦㐹㘹㈹挳㔴㍢挵㡡戶㌱㥥㤶㤵㘸敢㕣㌲づ㘶㘷㌸ㅡ㕣攳戸愹昰㜸㌴㥣㑣㌵㕢敤敤昳慣㌸㐳㔹摥㐱㥦㔹〹慢㌳㙡㈵〷㜷散戳㉡㙡戵㍢搹挹戲㡥㠵攱挴散㜰㠷㔵挲㐴㐵㠷ㅤ户ㄹ㌱慢㌳搵㤶㕡㍤愸㘳㐱搲㥡ㄷ敥㕣㘲ㄱ㔲摡㌱慤扢㉤㔶㔲愲㑡㑡㝣挵㍢攵㌳㐶㘲㌳㙥㙡㈲摡扣㌴㥣㐸〹挷愸㔵攷挳㝡㝡㠸ㄸ㥥㘱ㄶ㝢㔱㘵㔶㈹㠶愹愵慤㘳㍦㉢搱㘹戵戳ㄲ〶㙦㑣ㄶ㐸㝣㘲扢摥㜵㡥㘹つ〳愳〶㍡㐳㠸㑤㘱㉤㝡〴挹ㄶ㈰晥㉤㐱㑡㈶㌴㔷㌷改慤㈸ㅢ〹愲㑡摥挶ㄸ昴㤶攱㌸㈸㙡つㄷ戵㐶㡡㕡愳㐵慤戱愲㔶慢愸㌵㕥搴扡愴愸㜵㘹㔱㙢㕢㔱敢愱㐵慤换㠰㌱慦戲〱〳㡡㥣搷㥥て㍤戳搹愴戳㠷敥户敥昴㈷ㅦ摦昸敦㝦户㈸づ㍢ㄹ㝦㕢㈳愱㐷㠱昸㐷㠳搰㠶㤰慥愴㙣ㅢ㄰愵㕥㠷つ戴攳㤲昵慢㙢㔳㈷㍦㌱昵扡㜵昳㘷敦㝤昹㕢㙦㈸づ㔹㔱戰ㅤ挱摢㠳昸㜷〰ㄹ㌴㉤㥣慣㙣㔹㡡㑥戲㉣扣挴搲㍢㌲㜳㈷㄰愵㕥㜶㌴㑤㕢㝥搲㌵敦㤴㙣㥣㝡敡慦㉡㥢㡢〶㝦ㅢ㔶ㅣ昷愲㘹ㄷ㠲㜷〵昱㡦〱㈹㥢摢㤵攸㑡愲㈷攸戱㤴敦〶愲搴㥦ㅤ㈵㐷㡦㔹㝥昱扢㉦つ㥦㝣昲扢挳昶㥦晢摥㡡晢ㄵ㍢㥢㈸ㄹ㑦㜰ㄵ㠸扦ㅡ㠴敤愹搷㌵㤴搵㠲㈸昵戴㔱㄰㤹晥攰搳㡦㑦㥦㝡攱㤸攰扣攸㜳扢㍣愹㌸攷㠸㠲㝡㠲ㅢ㐰晣㡤㈴ㄳ戶㙦摥扥愶㕥㠷㈸㙤〲㔱敡㌱㐷㐵㝣晤搰㠷㌷㑥㕤搳㝣昵〳㕦㍦扢昵㤲㙢慦㔲㥣戱㐴挵ㅥ〴敦〹攲㥦㈰㠴㉡敡昴㕥㤴㑥〴㔱敡㈱㐷挵昰ㅢ㡡慥㝡攳慤㕢㘶㕥戴攷㜵㕦摦㌱昷晥㠳ㄵ攷㍢㔱㌱㠹攰挹㈰晥㘶愶㌰㐷㡣㥦〶㜷㈴昵ㄴ戲晢㠰㈸㜵㡦愳㘵慢改て慤㥣㍢㘲攵㡣愳㐷㐶㡦㍦昷挰ㄱ㑤㡡ㅤ㐵戴㑣㈳㜸㍡㠸㝦〶〸㥣㔱ㄳ搲晢㔲戶ㅦ㠸㔲户㌹ち㠶搶㉡晦慥㍢㍤㌳晢㥣ㄹㅤ昷ㅥ晣㝤昳收㡡㤳慤㈸㤸㐵昰㙣㄰晦ㅣ㤰攰愲㜰捡㑡㔴戶㠴㌱㝢㠶㜹〸搰㜳㤹扦㍦㠸㔲㌷㍡捡慥慢晡㜲捣昸收て愷摦㜱挳挴㜳㍥㕡昰挹〷㡡㤳戶㈸㙢㈱㜸㍥㠸㝦〱㐸㌹㝢捡搴㐴㔸㡥㈵㝡㈱昳ㄶ㠱㈸㜵戵愳愸晡晡㌷㑥晦攷㐱㌷㑣晥搵㉤愷晡㡡㕦㤸晤愲攲挴㉦㡡づ㈰昸㐰㄰晦㘲㄰挶戸㔱ㅦ㐴搹挱㈰㑡㕤敥㈸ㄸ戸捤㙤捦㕢〷㔴捦戸昲㤵㡤㐷摣㝡搱晡㍢ㄵてㅡ愲愰㤵攰㐳㐰晣㘱㤰㠱昳扡愲换㉡ㄷ㜶戵㜷㜷㔸㍡挲慣㈸㠸㔲ㄷ㍡㝡㜴昹㠶扤て㍡㉢摣㝣敤㔳ㅢ㔲て捦㤹㝤㠰攲㜱㐷昴㔸〴挷㐱晣㑢㐸愴慦㌴敡愵㤴戶㠱㈸㜵戶愳攲户ㄷ摣戱昳挵㝢扥㍡攷㤴敦捦戹昹挶㝢摦扡㐹昱愸㈵㉡㌸㘰㜵㍢㠸扦㠳㐴㔴搴敡㑥㑡扢㐰㤴㍡捤㔱㤱ㄸ戹换攵て㍦昰敡攴㙢㜷㔸昳昱㠱㝦㕥搸愵㜸捣ㄳㄵ㠷ㄱ㥣〰昱㈷㐹㐴㐵㠳㑥㔱摡つ愲搴㐹㡥㡡扢㙥晣晥愲愷㌷㈴㘶摣晦捡ぢ愳晥戶敤㕤换捡㔷㈲㝢㝦㘷㔶㥡㤲〸慦挴搴㥥㍥㙡搴㡣慢攲摦愶て㤷㌸㕡挶敢攳㡤昱敡敡㔸㝤㔵戸㌶㕣捡㜹敤㍦㤹愴换攳㡢摡㍡㘳㕤㉢㘵搶㉥㡦㑦㙤㙢㐷㌷ㄳ愶㈲㡥㝦昶㤱㐷昸㐱昱㝤㔶攱㤰ㅤ㜵㈶昸㜸戳㤵㐸攱㔰㤷㕡㥤㥥昵㝦㌶㌹㥣戴搲散ㄸ㐷昷攴慥敥捥㔸㜲㘴晥捣㤶ㄴ㍡昶㔶搹㜹㘹㈵㌹挵㕡㜰ㄸ戴㤲㘲搲愸散㘲ぢ挳敤摤搶愴㔵㙤㜶昶搶㔹搹㌸㈰㜶㐵ち攷㑥㑤㔸㠷戹戹㌹ㄶ㑤挲㘰㔹㈱扡㜳㕡㘹㘷搹㜶㔵㌶㉦敤㑡㕡㥤㘲摥㤸㡥戹㙤搱㘵㔶愲挵攲戲捤㡡㐹㔳㠷㌱换㌹㉡㡦㤹搳㠹㠶攲㌸ㅢ摢搶㉢愵愳慤捥㤸ㄵ㠳扤换攱攵搵昳挳㤱㜶㙢㜸〶挴慥ㄳㄹ㕢㘶㠸愷㜶㐵扢㤳捤㕤㥤愹㐴㔷㝢㘶捥愴搸㡡㌰㔶〲戱㔹㕤㌱慢㐴㕥㍥㥢㉡㕦㜱戱㔲扥㥤昳ㅤ㔲愹㍢挹㠳慥愷㤳昰搰摥㍢搸搳㠹〸捥㝢戰㜶㌵㈳攱改㘴挴敦搲慢㈵ㄹ㥤㄰攸慡㕥搱㜹㍡㈹慢搸㈲㜳攰㡤㥢㠷昸㈰づ敤ㄶ㐷㘵搱昶㠵㔵愶晢攵㈶㉣昵㐴㠵慢㜴愲㝢㜱㥡愸㜵晢㕥晦㠲㡢㡡㌶㜷㕡扦捦ち慣昷愶㠷㍢㘳敤㔶愲搷㜳っ㐵㡢昴㉡㤲搵㈴㠷㤳晣㤲攴〸㤰搲㘳㌰挷ㄵ昴㈸㔷㍢㙡㤵㕡㕤扡戲㉤㤶㕡敡㕦㙡戵㉤㔹㥡㠲っ攷㈶㘵㘵㜴昷㝣㥣攲散㡦ㄳ㤳㐷昱㜹ㄳ㘹㥦㍥㡡㘴つ㐹て㐸㈰攰昳慦挵㝦㥦㍦愰㡦收扦㘳㐰㉡捣㠲户搲敥㤹〱㔵捡挵摣㝦扥攴㐴愵㍥㉤㉢㕣㥣㠲㈴㑢㍢愰㌷㔹㕣㥣捦ㅢ搳挳挹愵㈹づ挴㕥㌳㘵㜱㜹㉣㤵ㅥ〷㔲㝥㍣挸散改㔶㍢㠶昱㝦敢散愵㤴换搴㑤慥㤲㜹㠴ㅡ摥搱戲扡㌳扡㌴搱搵㠹搳挲㈹攱㔴㜸㔲ㄴ愷〲㐹ㄵ昶㜷捣散㙡敥㑥昹㍢愶户攱㕦㜹挷㍣㙢戹ㄵ㑥㌵㘳㥡㑥つ敡㤸㠹搳〸㤹㐷㘷挴㔶㤵㜶搸㘷〰㔳慣㘴㔴昳㔴㘱〶愶愵㔵㝥愴㌰捦㤶㜷㜰愲戱㔶愵愸㝡㐰挷摣㌰㑥㌵㔲ㅡ愰㌱㔲捡㑥戱攴㈰㤱㤹搲〱㠷㠳㠶愰㈴㍤㕡〶㡡挰搶攴㘳捦挱ㄱㄴ㐷摡ㄲ㠷㘶㡦愰〵愹戶昶攴㌸挷扤攳愶㜴攱㔴搲㤲ㄳ㘳扡摤敦㐷〷昳昷ㅡ慣散㠱捥㜳㡤㌹搱㠸慤ㄶ愶㘰搹搷扤㥣攷ㅢ晦㉤㍤搴攵搳㈷㠰㕣昲搹戵㝢散㜰搱扡ㅦ㥣晦㙢㌰㠴攴愵㜹㍡愲搹摦挹攲㥦扣昴㐹昸ㄷ攸㉤慦㤴攷㉤㜹㘷摡〲愷㐵愵挰㤷㜷愰戵昳ㄳ㤶㥣攷㤵〹戳㝡戹㌵愸㘳㔱㔷㘲㔹愴慢㙢ㄹ㠳㍦㔸戸攴㔲换㑡昱攴㘹愰㜳慥挸戴㔲慡戸㌸攳㉣挹㜳㤶挵搳㉥晦㙦㐰〶㑤㙡㙦慦㌴ㅡ㤳晥㔳㈱㉡挶ㄱ挵㝦ㅡㄲ扢㔵㠵挶㔵捥㤹㌶㘳㙥敢搴㌶慢㍤㌶挵㕡搱扡㑦戴ぢ扤慢㜲攷㥡慡搶㔹攱挴攱㕤慤㌵㔵㌵戵扢㡣㕢搵㥥散㔰㕤㜰〹捦㠸收〵㝦㝢摤攸攴愳戳㝦㝤晥㌶ㅢㅦ㡦㍥昹㤴敡㜴㌲㜲捥戵㜸㡡挵㈵㤱晥㉤挹㤹㈴㘷㤱㥣㑤㜲づ㠸㕡㡡愲㥣挰㉥㐵㐷扢ㄹ㥦㍢戰慥㍢㕡㘶㠵昳㠸㌹㥦攴〲㄰㑣㐳ㄲㄶ捣㐲ㄷ㔱挶㔹㈸愰ㄴ㑦摦㌸昳攸㑢㐸㉥〵㔱㤵㈰ㅣ愳㍥㝤ㄹ㐸挱㐰㡦㈶㈲㈷搰扦㠳㌴愰㝢挹㔳摢〰挱㘰㙢㍡㔷搳㥤㥡慥㔴ぢㅣㅦ攴㌸㘷扥㤳㤱㜳ㅥ戹ㅤ㡡㠹㜳㙥愰㤲ㅢ㐹搶㤱摣㐴㜲㌳㠸㥡敤㌸㘷㘷㡣挵晤攰㤴昴ㅣ㝤㉢㌱户㤱摣づ攲㜱捥㥤㤴㌹捥搹ㅥ㘹㜱捥摤ㄴ摥〳愲㜶〴戱㥤㜳㉦㔲〵㥤戳〳ぢ攴㌸攷〱㐸〳扡㤷㍣戵ㄳ㄰昹㥣戳㐷㈱攷散敥㘴攴㥣ㅡ昳㡣㔸㥣昳㈷㥡昲㌸挹ㄳ㈴㑦㤲㍣〵愲敡ㅣ攷散〳㈶愸扣㍤攷ㄹ㘲㥥㈵㔹て攲㜱捥〶捡ㅣ攷散㡡戴㌸攷㜹ち㕦〰㔱㍣摢戶㥤昳㈲㔲〵㥤㌳㠶〵㜲㥣昳㌲愴〱摤㑢㥥摡つ㠸㝣捥搹愶㤰㜳㉡㥤㡣㥣㔳晥昱搰㈴捥昹㕦㥡昲㈶挹㕢㈴㙦㤳扣〳愲戶㉡攸㥣昷㠸㜹㥦攴〳㄰㡦㜳㍥愴捣㜱㑥ㄵ搲攲㥣㡦㈹晣〷㠸攲㤵〴摢㌹㥦㈰㔵搰㌹搵㉣㤰攳㥣㝦㐲ㅡ搰扤攴愹㕡㈰昲㌹㘷㐰㈱攷昸㡤㜳戲㉦㘷搴㐳㤳㌸攷ㅢ㥡昲㉤挹㜷㈴摦㤳㜰㑡㔷㥣摢㌹攷㝣㔱っづ慦㤱昸㍦㑣收ㅣㅥ攸㜴ㄱ㐹㌱㠸挷㌹愵㤴㌹捥攱ㄵㄲ㜱捥〰ち换㐰㔴〸㈲摢㌹ㅡ㙣㐱攷㌴〲㤶敢㥣㜲ㄴ〹攸㕥昲㔴ㄳ㡤㘴搹慣㌹攷攳敦ぢ㑣挸ㅦ㌹ㄹ㌹ㄷ㙡昶㠰ㄶ㜱捥㌰摡㍥㥣㘴〴挹ㄶ㈴㕢㠲愸㜷㔱㤴捥㜹〶っ㝤㌲づ㘴㠸㌸㘷㈴㌱㍦㈳搹ㅡ挴攳㥣搱㤴㌹捥攱戵ㅦ㜱捥㌶ㄴ㙥ぢ愲昶㠲挸㜶捥㜶㘰ぢ㍡㘷〲㘰戹捥搹ㄱ㐵〲扡㤷㍣㌵ㄱ攵昲㌹攷昹㐲捥昹戳㤳㤱㜳〹㙡ㄲ㌴㠹㜳挶愳㔲㕤㐵㔲㑤㔲㐳㔲ぢ愲㥥㜶㥣挳ぢ㑢攷攲㤳㍥㕡搵ㄳ搳㐰搲〸攲㜱㑥ㄳ㘵㡥㜳㈶愳㠸㌸㘷てち昷〴㔱㔳㈰戲㥤㌳〱㙣㐱攷㌴〳㤶敢㥣扤㔱㈴愰㝢挹㔳㥣ㅣ昳㌹攷敥㐲捥戹换挹挸戹戲㌶つ㥡挴㌹㌳㘸晢扥㈴晢㤱捣㈴㤹〵愲㙥㜱㥣昳〲㤸ㄱ攸㌱㍢攱昳㈹搲㍥㍤㠷㤸戹㈴晢㠳㜸㥣搳〲搶捦㌳㤰㠰㥣㠲㔵捥挷晡〷㐷㜵扡㔷晣戴㠰㘵ㄶ㠲愸㝤㈱戲晤戴〸㙣㐱㍦捤㘰㜵㙢㐱搰㠳㌹搶攵愵て㐴㤱㠰敥㈵㑦敤〷㘰㍥㍦㕤㔲挸㑦ㄷ㍢ㄹ㌹ㄷ㄰㘷㐱㤳昸㈹㡡㑡㜵㡣挴㈲㠹㤳㉣〱㔱攷㍡㝥㘲㙣敥挳㈷摤㠹摡㠸㌹㤴㘴ㄹ㠸挷㑦ㅤ㤴㌹㥤㘸㌶㡡㠸㜳扡㈸㕣づ愲收㐲㘴㍢攷㌰戰〵㥤㌳〷戰㕣攷愴㔰㈴愰㝢挹㔳晢愳㕣㍥攷ㅣ㔷挸㌹挷㍡ㄹ㌹ㄷ㐴㕢愰㐹㥣㜳㈴㙤㍦㡡㘴つ㐹て挹㕡㄰㜵㤴攳㥣ㅢ挰㥣㡥㑦㝡挹㜳っ㌱挷㤲ㅣ〷攲㜱捥〹㤴㌹捥㤹㡦ち挴㌹㈷㔲㜸ㄲ㠸攲昵㔵摢㌹㈷㠳㉤攸㥣〵㠰攵㍡攷㌷㈸ㄲ搰扤攴愹㐵㈸㤷捦㌹换ち㌹攷㔰㈷㈳攷㈲敦〱搰㈴捥㌹㠷戶㥦㑢㜲ㅥ挹昹㈴ㄷ㠰愸㤸攳㥣㄰㤸㤷昱㐹㍢攷㈲㘲㉥㈶戹〴挴攳㥣换㈸㜳㥣㜳㈰㉡㄰攷㕣㐱攱敦㐰搴㐱㄰搹捥戹ㄲ㙣㐱攷㉣〶㉣搷㌹㔷愳㐸㐰昷㤲愷づ㐶戹㝣捥搹扦㤰㜳收㍡ㄹ㌹ㄷ戰㕢愱㐹㥣㜳㌳㙤扦㠵攴㔶㤲摢㐸㙥〷㔱晢㍡捥攱戰㙡㠷㈰㍤慣敥㈴收㉥㤲扢㐱㍣捥戹㤷㌲挷㌹㠷愰㤸㌸攷㝥ちㅦ〰㔱ㄱ㠸㙣攷㍣〸戶愰㜳挲㠰攵㍡攷ㄱㄴ〹攸㕥昲㔴ㄴ攵昲㌹愷戱㤰㜳ㅡ㥣㡣㥣慢昲ㄶ㌴㠹㜳㥥㐲愵晡㘹㤲㘷㐸㥥㈵㔹て愲慡ㅣ攷㤴〲㌹ㅣ昳昲㐷㄰晥〳ㅦ㥦摥㐰捣㥦㐹㥥〷昱㌸攷㐵戰晥晦愱㉣㘳㙥收㌵㝦昱搳㑢㉣挳㕥愸㤶㐲㘴晢改ㄵ戰〵晤戴㠴搵慤〵挹㤸㥢晦㠲㈲〱摤㑢㥥㙡㐳㤱㝣㝥摡扡㤰㥦㝥收㘴攴摣㝡㔸〶㑤攲愷㜷㔰愹㝥㤷攴㍤㤲昷㐹㍥〰㔱挳㍤㝥ㅡっ㌴㝤㌴〸晥昲改て㠹愱摢昴挷㈰ㅥ㍦㝤〲搶捦攳摣㠰㘹㔶愷㠵㥢敡㌸㠰昱慥㠶㌸改㌳ㄶ昸㈷㠸敡㠴挸㜶搲攷㘰ぢ㍡愹㠳㜵慤〵挹㜰搲ㄷ㈸ㄲ搰扤攴愹㉥ㄴ挹攷愴攲㐲㑥㉡㜲㌲㜲㙥慥ㅣ〶㑤攲愴ㅦ㔰愹收ㅡ㔰㉢㤲㈲㤲㘲㄰昵敤㜷昶ㄲ昱换㘲㥦㙦㜳〸㐶攳晦㤷〰㘳㌷〳㌱㝥㤲〱㈰ㅥ㈷㜱ㅦ㠴㍦〰攲㜱ㄲ敦摢㠸㤳〶戲㐰㌹㠸㑡㐱㘴㍢㠹㑥㉦攸愴㈴敢捡㜱㔲㄰㐵〲扡㤷㍣搵㡤㜲昹㥣昴〱ㅡ㤴昷挲挶晢㑥㐶昶敤愳搲㔵搰㤴㝤㌹㑣敥㠲扢ㄷ搶㍤㤷散搹㤱晣昱〵㥤㙤愹攴挰昸愴敥㔴搷搴戶搴㤴㘴慡㍣づ㠲愴ㄴ搹㑡〶㤹愷搰㤸昸挲㌶㙢㈵ㄷ㐴愳㜳戳戰㐱愰戹㍢㤹敡㤲㉢㝤愳㜲昳愷㜴捤敥㑡㑤㘹㑢㉥㙦て慦摥㍥㑦戶㥤戳㘸愹搵㠹㥢㈲〹摣ㅢ搹ㄴ愸㙢昹㜲㉢㤶挷挶㤶慥敥㐴搴㥡㌱攵愷㜰㕢㐵搹㤷㉣㝤戸㉡㠶昳㌸戵㐳攱摢〸ㅥ扦て㐵㙣㡡㜰㈵㑤晤戸慢昲晥㉤搹㜷ㄷ挷㜰ㄳ愵㈳摣㝥戰㑦㙦〵㥥㔷㑤㔵㈰愰㐷戲㐳〶㝣愵慢㌷搹㔹㍣户㙣〶〲ㅣ㠸㈳挰戶㙣㤰㜳㑦㜰㐶㘷戲㉤㘶〵ㅣ㙥㔶㕢攷㘰㈷㌹愷㍢㤵㤱ㄳ㕥戵戹㤳㠳ぢ㝦㜳㍡搱〹愲攱㐴散愷㄰ㅦ㌴っ㉦㍢㌸捡㡦扦ㅦ攷㜲㕢つ㑥㉤㌸㍦昱昵改ㅡっ晢㥦㌹扥㍥ㅣ㠲扣搷㘱摤㠱㠹㠴攷㡥㔷〵昰㠳攸㙥㔷㕣㐶㙥㤶ㄵ敥㤴㈸戴愴㜸㔹㜴戰㈰㉣㜴㜵散搰㘹户㌶捦㘴攵㜲扣㡥㑦㡡㈴㜱㈳㍤㘵つ㜶㔳㌲攴㜵㝣㥥搵㡥㍤〳㉢慣㜲㌷㌵㌷㥡挲晤㕤㔷ㅦ敦㑣晥㜴㈲〴㡦㤴㌸㔱㔲ㄲ㈷㝦㉦㌳㕤㘶㈳㌸㥡㝥㘴㔴ㄱ捣戸扣晥㌱㔱㥤㝦ㅥ㕦搷㑣昴㤹㐴㠰㉦㕦改㉦愱扥敦户㈷㌹㤲㌶㌷㜷捤敤戹㑥愶戱㜲㈳攳㥤挱㐱㜱㤹〱㜱晢㥦㥢戳㉡㌸㜴摡戱㜳㉥搵ㄶつ户户慦ㅥㅣ㥦搱ㄹ㙤敦㡥㔹㌳挳ㄱ慢摤捣摥㕤㠹㡥㥦㐸扣㘴㝦愲ㅤ慢㕥晣攲摣戳㥤㠱㑤㡡收㘶攸㡦㥥昰㜰昱㠷㌳ㅥて扥搰㠱㑢攵捥戸㍢〲㠲晦昸㕥㜰〰㠵㠶愴㜷㌲挸㥥㌷㑣㙤㌹㈲捥㘹扣㉦收摥㑥㤶ㄱ攷㠱捤散㥡㠹㡤㉣㔶捣㈳㥡摥㘶㡢㝥㌲攳㑡挲攴昷晢㝦散愱〶扥挲敢㔳攷慡〶㈶㍤㥢㥦挸㘳っ〷挷㔱攰戳敦愸㜹㤶㈴戲ち㤰㐹㌰〸㘰〵㘷㌰㝢〹㌱扦㉤搵㙥つ㡣㑢扥愴换㌸㈴攸捤〱昱昹㑢㜱㜷㙡捡愰昸戴㐴㕢慣扤慤搳攲㜲㘴愸つ㥤㘹㉤挱㈶㠹戹摣愷㠶敤㔰㠳攲昳ㄳ攱捥攴㜲摥㠴㡣慥ㅥ㤲挱㐹戰㑡攳㤳摢㍡㌱㠰散㍡㤹慥㠸户㉣敤㕡㠹㑤戵摤ㅤ㥤搳挲换㤳㍦㠹㐰㌹㠷ㄴ㜸挸ㅥ㔵㐵慡愸㐸㤵ㄵ㤵晤搸㘳㤵扦ㄲ攳㘳挴㥣戶昶㑡散㜱攸挲捥攰搵㤵㔳戱㠷愷㉢㌱戶㜲摥㔴っ㈱㥦㡦搷搵㡢㐸㥣㌰㌲慥扤㡣㘵㐶搰搹扥挲戱㑣㝢㌳㜶㥡收扤㜷敥敥㔶收晣慣户㠱㐹攵摢㠲散㍢㙤挱㡣昴愶愷晦搷㍥攱搲ㅥ㘸敥攵㌰㈱扤换摤㘱㌱っ攰挱㜶㌷愲㡣扤㑡㑢㙦㈰㤷摤㌵〳㜱挱戰㤷攲挸㑡㌸㤳㔳㜱敦扢ㅣ㤳〲愶㘵散ㄹ挰㝣㍣搸㘶戸攸挳㑡㉣改攴㌵㜷㜵㜴㠴搹敤戸㌵戶〵㜳扡㔵㈶㉢㜰捣㌲㍡づ㈲㝤搳ㄱ㠵㔷㐱ㄴ㕥㈵㈲ㅣ慡戹㙢㑡搲搴搵戵㈴㥣㘸㑢㉤敤㘸㡢㤶㤱攱捥愶㥦㐴㝦㐵ㄷ挲扤㐱昷㈵㥤ㄶ换搹散晤〹昶㉤㜵㠴㝢ㅣ捥㌰攸㍡㠶ㅦ扤扡㐸㡥敦敡㐷㙥㐹挱ㄱ挰扦ㅤㄴ愵搷扦㝡㝢戰㍣〹攴挱挱戶捡戳㑣㠳㐴愶㉡㜵㌴〱昸攸ㅤ〰㘵㠲㥦㤲㘳㐱㝡摤㉦㌰〰㠰挰捣慥㜰捣ㅥ㐲〳㥣ㅤ敥㘵〸㌲㈷㥥㐴㤰㝢㐴㥡戱挱ちㅢ户㔶㘰戵㥣㈸愳愰〵扢㉦㑡戸扢挴㙦㐷㤳㐳摢㔷㕡㍡戰㉣㕦㕤㌳㡣慥敤㥤㝢改摥㑤晦㌳㜲昴㝦戴㝦㘸㈲㙤て〴戸搸搰㍢愲㌹㥡㤷扤搵㜱㘰搹㥥㉣挰捥〴散〲㔲㝡〲㌲戳挷㑢挱晤ㄴ㌸扦昶㤵㜶㜰㥦㐷㔹〷㥢㠳㐵㠹ㅦ扢㍦戰㕦〴㉥昱て㉣攳㝥ぢ扤㉢搴㍥昳昴搳扣㔵攲㔳㈷㠱㤸晡㜹㥥敤ㄸ㌸㠶昵㡦〵㔱扦㠵㤰㈷戱晥摤㈸昲㥣挰昰㝥㡦㌹㠱ㄹ㡦㌴づ㉤敡㑣㠸㜸ㄲ㘳㕥㥥㤸㘲改㕤攵愰捥㐲㌶㤷摦㡣收愶㤶㜲㡡㍢〰戸㥣挳㉤ㄶㅡ戰㤶挵戸㥥愸㜵㤴㥤〳〱搷ㄴ昶慢攰㔱㑦㥤〷〰㡦㝣㍥㝦ㅤ㑡㡥攰捥摡〲㌳慤摣挱昴捣戴敡㝣㤴攲㙣慢敢㔱㔲㕤㠰㔴て㍥散搴つ㌴挹昵㠹㙥〴扢改㑥㝤ㄱ换攲愳㐳㔴攷㌰敡ㄲ㈴㑣㈰㈸㜴〲搱挴ㅡ㜶㈷昰搲晣㠰㍤〸搸㤳㠰换〰㘰㙦搱ㄳ挰戹〱晥㥤愷搸㜲愴ㅤ扤㝢戱搸㐴ㄶ扢〱㐲〹昰摥ㄴ戹㡤昱改㐹攰㑤㠰㈷㈳捤〰摦〸㔱攱〰㌷㍢愸㜵㐰昵㌹挰㌷〱㙣〷㜸ちつ㔸㉢㤵㈲挰㔳ㅤ㘵㌷㐳搰㤷〰摦ち㥣〴㔸㌶ㅥ挰昲㥣㐳愶扡つ㄰〹攴㜴攸㔶户㠳敢挱㠷㠱㥣挱慡摤戶敢㝤挱㙥㍡㤰㜷戲㉣㍥㥡㕢㉥㤸㤰捦摤㐸㤸㐰㈲㘹ㅣ㍥㤳㌵捣㈲昰㥥晣㠰搹〴捣㈱攰㕥〰㈴㤰㜳挱戹㠱㝣挰㔳㡣㤷摥㥣㐰㜲㑢㥥㥥挷㘲㝦㠲㔰〲搹㐲㤱摢ㄸ散㈷〷㙦〲戹〰㘹〶昲㜱㠸ち〷㜲愱㠳㝡〲愸㍥〷昲㐹㠰敤㐰㉥愲〱㙢愵㔲〴昲〰㐷搹㔳㄰昴㈵㤰捦〰㘷〷㜲っ㔲戰摣愷戶挴㍦敦㠸㝣ㄶ扣〴㜲㌱㜴慢昵攰㝡昰㘱㈰て㘲搵㙥摢昵挱㘰㌷ㅤ挸つ㉣㡢㡦晥〵搵㌹㡣㝡ㅥ㠹㍣㠱㙣㘵つ㠷㄰昸㐲㝥㐰㤸㠰〸〱㉦〲㈰㠱㡣㠲㜳〳昹戲愷㔸ち㘹㈷㤰㌱ㄶ戳㔸散㝦㈱㤴㐰挶挱㤵㉤㑥㐴挶㈷㔳ㄱ㕣㌲㕡〲搶挴㜱㈹搲㡣攳㥢㄰ㄵ㡥㘳㥢㠳㝡ぢ愸㍥挷昱㙤㠰敤㌸ㅥ㡡攲改㌸戶㍢捡摥㐱㝥㕦攲昸ㅥ㜰昶㡣摢㠱㤲挳㌹攳摡㕦㈰㜰㔷戶㤳㤷攰㤲㍤挲㥢戵戴㔵敦愳愴㠴户ㄳ〵搵〷攰㝡昰㘱㜸扢㈰㜰㍤愲㤷㠳摢㜴㜴㍦㘴㔱㝣昴㘱搴收㌰敡㘳㈴㑣㜴㜹搸㜴愲㤰〰㐶㈷〹晣㐷㝥㐰㡡㠰㙥〲㍥〱㐰愲扢〲㥣ㅢ摤㝦㝡㡡㜵愵昵慥㘴戱㔵㉣昶つ㠴ㄲ摤搵攰㑡ㄷ㑦㙥㥥㡡搰ㅥ㡥㌴㍤〱㌳昴㉦㤱㘶㘸扦㠵㐸㐲㑢㥢昱㍡攰㈱晢㌲㐷㔳㘴㙦ㅣ㑣㡦㜰㔰摦㈱愷捦愱晤ㅥ㘰㍢戴㐷愲㜸㍡戴㙢ㅣ㘵㍦㈰㍦ㅤ㕡㌰昲㑡㥦㐲搲㍥㥡挶㌵㥢ㅤ摡ㅥ㤴摣㠲愱挵㔲㉡搶㡤㝤敢㤵㍢户㔸㔸㘴㠵㜱敡戲㡢㌴㈹㍢戸摣㌵㈳挱㕤㡢愲慡ㄸ㕣て㙢㔱搸戳㑣㥢㡥〱搹㜴㑣㑢㔱っ㙦摣攷愵ㄲ㈹㡥晦摣㘷㘳㘲ち戹㠹改㜱搴㝢㍣㠱摣㠳㤳〷㜰〲〱扦㈲㐰〳㈰㌱㍤ㄱ㥣ㅢ搳㜲㑦㌱扡挷改㉢㈷戱搸挹㉣㌶っ〰㠹改㈹ㄴ搱ㅤ㑥㕣㝦つㅥ昶㐹㕣㝦㠳㌴㥤㌷ㅣ㘰㙦㕣捤㥡〵㐸挴昵㔴〷㌵〲愸㍥挷㜵ぢ㠰敤戸㥥㐶〳搶戲㔲㉥㤲捥㜰㤴㙤㠹晣㜴㕣㑤㠵改戸搲㌰㥡挶㥤㍢㜶㕣㝦㡢㤲挳收㈴摡㤶戴㜵㘲㤷㈷㕢㌴愳㜳户戹敤攱㈸㙥㈱收㤹㤰戹摢㐷㠲㝡㈶捡愹慤挱昵戰㌹ㄸ戱㘷搱㈰搷㈳晡㙣戰㥢づ敦㘸㈸挰ㅢ㕢㍦愹㡥㡡昸搹〶搴㐴捦㌳㘴捦㘵つ攷ㄱ挸㕤㐴㜹〰攷ㄳ㜰〱〱摢〱㈰攱扤㄰㥣ㅢ㕥㙥ㅤ㌲挵㍣攱扤㠸挵㉥㘶戱昱〰㐸㜸㉦愱挸㍤扡㘰ㅦ㈹㜸㌴㔲㉥攲㕦㠶㌴㝤㔸〵㜰攱ㄹ昹㜲〷㔵つ㔴㥦挳换㝤㐵㜶㜸慦愰〱㙢愵㔲㠴昷㑡㐷㔹㉤昲晢ㄲ摥㝡攰㈴扣戲ㄵ〸㤶攷㑥扤つ㠰㐸㈰慦㠲㙥搵〸慥〷戵㌱㤰㔷戳㙡户敤晡ㅡ戰㥢づ㘴ㄳㄴ攰敤搳搷㔲ㅤㄵ昱挳㕤㑤挶攱攰捤㜸扡㡥㌵㕣㑦㈰㜷㍣攵〱摣㐰挰㡤〴㑣〰㐰〲戹づ㥣ㅢ挸扤㍤挵㍣㐷搶㥢㔸散㘶ㄶ㥢〱㠰〴昲ㄶ㜰〳ㄶ捦㥡搵㌲㝦㌲㘶摦㕢挱挱㌲ㄹ愵户㈱捤㌰㜲攳㔲攱㌰摥敥愰昶〳慡捦㘱㥣〹戰ㅤ挶㍢㔰㍣ㅤ挶扢ㅣ㘵戳㤰摦㤷㌰捥〱捥ㅥ愵㜷愳㘴戹㝤搱㈸㘹㈵㔶㔸戸愷㠹扣散ㄹ㤷ㅢ慡㈴愶昷〰慥昶〷搷㐳慦㘳挶愵ㅢ昴㝤㈰㥢㡥㘴ぢ㡡攱敤搳昷㔳㠹ㄴ挷晦〵㐸㤹㐰㐱㙥㈲昹〰昵㍥㐸攰挲晣㠰㠷〸㜸㤸㠰㐵〰㐸㈴ㅦ〱攷㐶㤲ㅢ戱㡣摥捡戴摥㐷㔹散て㉣ㄶ〵㐰㈲昹㐷㡡摣㙥改搳㡦㠱㌷㐳昲㑦㐸㌳㤶㌱㠰ぢ挷昲㜱〷㘵〱搵攷㔸㜲㤷㤶ㅤ换㈷㘸挰㕡愹ㄴ㐳昲㈹㐷ㄹ㌷㜰昵㈵㤶㙤挰搹㐳㜲づ㔴挰昲摣㈱挹㝤㕥ㄲ扥㘷愰㕢㉤〳搷㈳㐸攵㝦㤶㔵扢㙤搷敢挱㙥㍡㤰ㅤ㔰㠰户㑦㍦㐷㜵㔲㈵晥㜷㈱㘵ㅣ㑥敤捥㈱㙥〳㙢昸㌳㠱摣㍦㤶〷昰㍣〱㉦㄰㜰ㄸ〰ㄲ挸ㄷ挱戹㠱攴㠵㐷㔳慣㍢慤昷㝦㔸散㈵ㄶ㍢ㄲ〰〹攴换攰捡ㄶ㈷愳昱昱搱㌸挶攴㉢㘰㑤ㅣ㕦㐵㥡㜱攴㍥戰挲㜱㝣捤㐱慤〱慡捦㜱散〱搸㡥攳㕦㔰㍣ㅤ挷搷ㅤ㘵㙢㤱摦㤷㌸ㅥ〳㥣ㅤ挷〵㜴ㅦㅤ㥢㍤っ㡦㠵㑣攲昸〶㜴慢攳挰昵〸㔲昹晦㤷㔵愷攳昸㈶搸㑤挷㤱扢搹昰挶㡥㙥慡戳慢昴愹ㄳ㤱㌲晥愶搰㠹攳摢慣攱ㅤ〲戹搵㉤て攰㕤〲摥㈳攰㘴〰㈴㡥敦㠳㜳攳挸晤㙤愶㤸攷散昳〳ㄶ晢㍢㡢㥤〳㠰挴昱㐳㜰〳ㄷ㐷㈲敤攳㍢㍡㄰㑤㠴昲㈳㐸㑣㈸㍦㐶㥡愱㍣ㄷ昰挲愱晣㠷㠳㍡て愸㍥㠷㤲摢摦散㔰㝥㠲攲改㔰㝥收㈸攳捥戸扥㠴昲㈲攰散改昵㥦㈸㔹摣㍣㙤ㅥ慣捦つ㈷㌷搱㐹㌸㍦〷㑡㕤〲慥〷捤攴㤱昲㕦㄰㜸㍤愰㌷㐲戰改㠰㕥〶ㄵ㜸晢昴ㄷ㔴㐸㔵晣㕣〱㙡ㅣ㑦㠱ㄳ搰㉦㠱搱㕦ㄱ昸扢晣㠰慦〹昸㌷〱㔷〲㈰〱晤〶㥣ㅢ㔰敥挹㌳㝡㍤〱晤㤶挵扥㘳戱㥢〱㤰㠰㝥て㡥挷捡捡㡥㕡〴昳〷㜰㈶㤸晣㙥㌵㠳挹㕤㜶㠵㠳愹ㅣ搴慤㐰昵㌹㤸摣慥㘷〷戳〸挵搳挱㉣㜱㤴摤㡥晣扥〴昳㑥攰散㜱ㄹ㠶摤戰㍣昷㘲〲㌷晣㐹㈰晤搰慤敥〶搷㈳㐸攵ㅦ〰㠱㘹戹㉥〳戳改㈰㜲愷㈰摥㜸㌶ぢ㤵㐹㠵昸㝦㍦㔲挶搹搴敤〴㌱〰㡣ㅥ㐸㈰户ㄱ收〱㤴ㄳ㌰㠸㠰〷〱㤰㈰づ〶攷〶㤱㝢〷㑤㌱捦㠲愷㠲挵㠲㉣昶ㄴ〰ㄲ挴捤挰愵ㄷ㍣㐳挰搱ㄵ㌰㐴㙦㡥㌴㠳昸㌴愰ㄲ㐴晣攷换㥣㈵搸摢㈶㠶㍡愸㘷㤰摢攷㈰㜲㕢愱ㅤ挴㘱㈸㥥づ攲〸㐷搹㝡攴昷㈵㠸ㅢ㠰戳㐷攴ㄶ㈸㤹㍥㉤攱捡㈷攳戴㈴㝢捡攵㜶㐵〹敤㤶㈸愷㥥〷搷挳愶㘱攵㐳㝦㘸㝥㥦㘳搳㈱㝤ㄱ挵昰挶㔷ㅡ愸㐴㡡攳晦㑢㐸ㄹ搷㜳㐸㌸㈱摤㥡㝡㐷ㄱ挸ㅤ㡦㜹〰摣〳愷㉢〹㜸〵〰〹改㌶攰摣㤰㜲㥢愳㈹㜶㘴㕡敦戶㉣戶ㅤ㡢扤〳㠰㠴㜴㝢㜰收晡挱づ㐸挳㌶〹攸㡥㐸㌳愰摣戶㔸㜸㔴敥攴愰戸慦戱捦〱攵晥㐷㍢愰㍢愳㜸㍡愰扢㍡捡㍥㐰㝥㕦〲晡㈱㜰㜶㐰挷愰攴㤰改慢㘳㠹㉥散㍥㡡㜴㜵㍡㤷㠸愴㌱搹搱攴愶㑡㠹收㔸ㄴ㔲ㅦ㠳敢㐱慢搱㘸㑤㔷攸㜱㈰㥢㡥收㈷㈸㠶户㑦㡦愷ㄲ㈹㡥晦㥦㈱㘵扣敥㠹㘶ㄵ昵㔶ㄳ挸慤㤹㜹〰㌵〴搴ㄲ昰㌹〰ㄲ捤㍡㜰㙥㌴戹ㅦ搳ㄴ摢〶㤵㌹扤愴㥥挵ㅡ㔸散〷〰㈴㥡㡤攰㑣㌴㐳㐸攳㌲㠹㐴戳〹㘹㐶搳〷戳ちて捦摤ㅤ㤴〲慡捦搱㉣〲搸㡥收ㅥ㈸㥥㡥收〴㐷㔹㌱昲晢ㄲ㑤㍡摤㡥收㕥㈸㈹て㉤㤹㘷愵捦㐷㜲慥摥晡㠱㤷㌸㑥〴㕣つ〰搷〳搷愰㠹㥡㑥搰㤳㐰㌶ㅤ㐷㡤㘲昰ㅤ㥥〰㐳㈵㔲ㅣ晦〷㐲㙡晣㡤愴昱㜷㌳昵㑥㈱戰㍣㍦㘰ㅦ〲愶ㄲ㌰〸〰㠹攳㌴㜰㙥ㅣ㠳㥥㘲㡣㠲ㄳ挷改㉣㌶〳愴㜴㉢〰晡戶㤱㜰〰㡡〷㍤扢㍢㜹㔳㍢戹㔹㝣晦敥㜰㍢㥥攴㌳〷ㅢ㡢㔲ㄴ晤ㄴ敥ㅡ㤷搸摢扢戲㥦㔳㤲昹愸㈷散㤱㤴㈶㉣㍥㜸ㄸ㕡㤶敤㠳㑣慣搳戶㈴㤱㍦㙥晢㔷愰昴㡥㙦㝦昸愱㙦戵戰㔷っ㔸挱慦挰户戶晡捡㔸㈷㈲㠵㑢㙣晢攱ㅦ㠷搴㐸挴㑣扡搰㑣捡㥤㤷晡㤹㤱捥昲㐸㑢户㠶戴㤷摤ㄶ㔹㍢愷愸㜵昳昴ㅤ㘱敥〲ㄸ搳捥㠷挰攵扢㤵㥣戹改㘲㌶㙡㔵愳㡤つㄹ㤶㙤㘳愴㜳㠹㐱ㄵ㌴戰㜴㝢㐸㌷㜹ㅢ扦〴㐸散〹挵つ晤㤶搴敡㜶㙣愲㘰㤲㕦ㅢ户㔳扣㔷㙣㘷挳攸慥㐴〹㜶挸㘶㍦㈸挲㉤扢ㄲ慡〶づ捤㝡㌰㠷ㄴ㘳捥戶戰愶㜴ㅤ㐲㔴戰㝣㘶㔴㔸㠶㉦晦㍣㌴㘶攸慣戶㈸㥥攰搴ㄵ㑦攱〱㑡㥤㜸㐸ㄶㅥ㈱㠳慦ㄱ㔴㑤㉡扤〱ㅡ昳搶挹㠶㤵㜴昲昱㘷ㄲ攸挰戲捥慥㤵㥤㘲㑤㘹㤲㑦慣㤱昸づㄸ挰㙡戸㠹㑣㕥摢挱㜹挱ㅤ㘰㈸ぢ敢昹愸㜸㔰㜱㜰㐷挷戹晥〵攰㜷㘸㥥摣㍣慦戵慡愶扥慡慡㉥ㅡ慢慦つ㌷搴㐵㈲搵㤱㜰㍣㕥搵㠸㍢搶愱摡㜰㥤㔵ㅤて敥攴㤴搱ぢ㔱㈶戸戳攱ㄶ㤱摢挵㜰捣慢搸ㄵㅣ敢昷摢ㄶ晣昷㘸㜰っ㌴愳〶㥦晦〰搰挱捤㤳㕢㍤ㅢ㝦晣〷㐲戶ㄹ㘴㤹捦㡤昳㉦㠶戸ㅣ㘲搹攷㌰て㡦㡥〹㡥㜵戴搸捦㕢㍢ㄸ昹昲搰㌵㌵づ㜲㑥㙤〱㜵ㄹ㈲挰愱㠷㉣っ愱㐳昰㡦㐳㘸㍣昲挴挵㘱〸㤰㤶㡦慡㌲㔲敦㄰㔲搵㤰㜲ㄸ改㈸戰慡搶㘰㌲扡㜸扤㤱㕡挴㐰ㅦ㐳愴ㅡ㈱㘵㌷㔷攷挳〰㜶㉥〸㜱搳ㄳ㄰㜶づ㜵㉥㈴散㈰㤹〱づ愱㠰〴戸つ㌸〴戸挹㔱敤㍦ㄴ扣ㅤ攰晡挶晡慡㜸㌴搶㔸ㄵ慦㡦搵㠵㄰㘶慢戱扡㍡ㄴ㙦〸㈳㔹ㅤ戲ㅡ㠳扢㍢㘵昴㌲㤴〹敥㘱戸㜶㜲㝢ㅡ㡥㜹ㄵㄳ挰昵㑦㠰昷㠲㘶搴攰搳っ戰㘶㐴㌵攳ㄷ㥣㘸攴㕢㌳㌳㐱昹㈸愴搴㈴挸敤㤰㥤〲㥦愴㐳搶つ〴㐳㌶ㄹ昹ㄲ戲っ挷㌷ㅢ㘹㐶挸愶㐰㉡㈱㕢㠵挲㙡慡挱㘴㤴㥣㙥愴㠷ㄳ〳ぢ昰て㤷㑦㈱㤵㤰ㅤ〷㈳㜲㐳㜶㑣摥㤰敤㠷㐲ㄲ戲愳愰〳㈱㥢〹㥥慦攰㉣㤳㤸㙤ㄲ㜳㥣㐴挵㕣㈴晡挷昱晢㐳㌳摢㤲敤昸㜹㐶扥ㅤ㌳㡦〱㐴㥥敤愷收㐳㙥㍢晥㤷ㄹ㡥㍦ㅥ〸㍡㝥〱昲挵昱㈷㐰㠰戴㍤㔶ㄶㅡ改慦㈰㌵㉦戵〸㔲㜱晣㠹㤰慡〳っ收㈴㉦㘶戱㤱㥥㑣っ㡡捡㔸㌹ㄸ㔲㜱㝣捡攳㜸晦慦〱㈹㌸扢慡㐴摥㘸晣〲㥡㈴ㅡ愷愲㌰愲搱ち㥥慦攰㈱㈶ㄱ㌶㠹㠸㤳愸㠸㈲搱㍦搱㠸㐱㌳㕢敦㍦つ㌴㝢㥥㍢ㅤ戲㍣昳摣ㄹ㄰㘷捥㜳㤶愳㐵攳摥㈴㥥㌳㠲㝣㜹㥡愲㕡〲戹ㅤ扢㐳㌳㘲㜷づ㄰㡣摤㔲攴㑢散捥㠵〰㘹㍢㜶㙤㐶㥡㌱㘸づ㠵㔴㘲㜷㍥戰慡摤㘰㌲〶㑤愷㤱㕥㐸っ昴㐹散㤶㐳㉡戱㡢㝡㘲㤷㥥攷挲㜹挳㜴ㄸち㐹㤸㉥㠵㉡㠴㈹攱愸昶㕦〶摥㥥攷㥡愲愱㜸㝤戸㉥ㅣ慡㡤㐶敢㙡㉣㉢ㄲ㡤㐷愳㌵㤱㘸愸㈱ㄶ㙢愸ち㐵㠲㐹㘳捥攵㈸ㄳ㑣ㄹ敥ち㜲摤㠶㘳㕥挵ち㜰晤ㄳ攰㤵搰㡣ㅡ㜲㠶摢㉡㈳ㅦ捦捣㙢〰㤱㘷㔷慡挳㈱户㐳戶㈰㈳㘴搷〳挱㤰晤ㄲ昹ㄲ戲ㅢ㈰愰㘲㝥搴ㄱ㐶㝡㈳㔹攷愵㡥㠴㔴㐲戶づ㔲戵㈶㉦㘶慤㤱摥㑣っ㑡昲㔸慥㡥㠱㔴㐲㌶摢ㄳ㌲晦慤㠰ㄴㅥ㙥㌳昳挶昱㔸㘸㤲㌸摥㡥挲㠸攳㜱攰昱昶昹昹晤㔴㍢㡥㔶㔳戸㉡㔲㙢㔵攳㐰㔵㕤㔷摤㔸ㅦ㡡㐷㙢敢㘳㌵搵つ昱㔸慣戱㈱㔶攳扦搳㠵㌶挵戱㘶㘹㘸ち攱㉦㔲ㄷ㙢愸ぢ㐷挲㤱愶㘸扣愶扡愹愶慥㉥ㄴ慤つㅥ敦愸搷㜷愱㡣扥ㅢ㈴㜸㠲ㄱ摤㐳搱扤ㄴ晤捡㠸〸㄰㘸挵㠹㄰昵㑦て㌸〹㥡㔱㡤捦晦〰㘸昶㄰㝦㄰戲㍣㐳晣㈱㠸㌳㠷昸挹㡥ㄶ㕤て㔵晡ㄱ攴换愳㑡搵慦㈱户晢换㥥ㄹ晤攵㡦㐰戰扦晣〶昹搲㕦ㅥ㠳㠰〹晣昳愹㔳㡤㌴愳扦㥣〶愹昴㤷挷㠹㍤㈳㉦收㑣㈳㝤搲搱㈷晤攵㙣㐸愵扦搴㝢晡㡢㘶㝦㤱愵㑣㙤摥慥㜱づち㐹搷㜸ㄶ㌸㜴㡤㜳ㅤ搵晥昵攰㥤戵㙡㌸㕣ㅤ㙥愸㡤㠶ㅢ㄰敦㥡摡㠶㜰㑤㔵戸㍥ㄶ㡡挷㥡㘲戱愶扡㘸㕤昰㍣㘳捥㜳㈸ㄳ㍣摦㜰ㅢ挸㕤㘰㌸收㔵㕣〸慥㝦〲㝣ㄱ㌴愳〶㝣㙢ㅡ㔴㌳愲㥡昱ぢ㕥㙣攴㝢㌰昳㈵捡昷㐴㑡㕤ち戹ㅤ戲㥤㌲㐲昶㉡㄰っ搹㘵挸㤷㤰扤〶〱摥㜶挸㉥㌷搲㡣㈳敡ㄵ㤰㑡挸晥ち愰扡搲㘰㌲㡥愸㔷ㄹ改摦㠸㠱㍥㤹㤵慦㠱㔴㐲㔶改つㄹ㡦愸ㄲ戲㔱㜹㐳㜶㉤ち㐹挸摥〲づ㈱扢づ㍣㕦挱敢㑤攲〶㤳戸搱㐹㔴慣㐳愲㝦ㅣ㝦ㄳ㌴搳㕥捤㠳愷收搱㔲昳搸ㄸ扣搹挸㈷㌱昳㝤捡㈷㈳愵㙥㠵摣㜶晣昰っ挷㝦〸〴ㅤ㝦ㅢ昲挵昱ㄹ㉥扥㍤慦昴づ㐸挵昱ㅦ愳戰扡㉢㉦收ㅥ㈳晤㠴ㄸ㔸㈰㡥扦て㔲㜱㝣搰攳㜸晦㘷㠰ㄴ㥥㕢〷攷㡤挶晤搰㈴搱昸ㅣ㠵ㄱ㡤〷挰攳敤昳晦ぢ扣㍤㠰挲搵㑤㈱慢扡㈶㕡ㅢづ㐷敢㐲㜸㐸㜷㐳㑤㝤扣捥㙡慣㡦搵㐶㘳昱㔰摣扦搱㠵挶㙢㙡㌱㠷搶㌵搶㔵㔵㔹㌸㙤㘸っ㐵㈲つ愱㥡晡愶㜰㙤㜵㔳慣㌶㔴ㄵ㝣搰㔱慦扦㐰ㄹ晤㈵㐸昰㈱㈳晡㡡愲慦㈹㝡搸㠸㕣㔴挵㈳㄰昵㑦て㜸ㄴ㥡㔱愹捦晦㉤㘸昶摣晡ㅤ㘴㜹收搶敦㈱捥㥣㕢晦攰㘸搱搳愰㑡搳愵昲攸㘴昵ㄸ攴㜶㝦昹晥ㅢ敦㌹㐷㌱㄰散㉦㝦㐲扥昴㤷ㄲ〸㤰㤶㡦㝡摣㐸㌳㝡搱ㄳ㤰㑡㝦昱〳慢㥥㌲㤸〱攰捣㑢㍤㘳愴㘵挴㐰捣挷ㄵ愸昵㤰㑡㝦昹ㄲ㐶㤸㜳づ㝦〰㤰挲晤㘵㈳愰戹攷㡥捦㐱ㄳ敢搳攵愰攸㉦ㅢ挰昳ㄵ晣戳㐹㍣㙦ㄲ㉦㌸㠹㡡ㄷ㤱攸㥦搸晤て㌴㑢散〶挱㥡散搸つ㠶㉣㑦散㉡㈰捥㡣摤㑢㡥ㄶ㍤ぢつ搱㥢㈱㕦㥥㕡慤㕥㠱摣㡥摤挷ㄹ戱ㅢち〴㘳昷㉡昲㈵㜶ㄹぢ搸搷㡣㌴㈳㜶㝦㠱㔴㘲㌷〲㠵搵敢〶㤳㔱昲つ㈳摤㤲ㄸ搸挲愶愹㌷㈱㤵搸扤敢㠹㕤㝡改晢㜶摥㌰扤㠵㐲㔰㠲慦ㅡ㠲㈲㑣㙦㍢慡晤愳挰摢挳㍡㔶㔷㘵攱慡つ㠶㜶ㄸ㘳戶㌶搴ㄴ㙥愸て搵搶攰散㍥摣ㄸ慥愹愹〹扥㘳捣ㄹ㡤㌲挱㜷つ㔷㐹敥㍤挳㌱慦攲㝤㜰晤ㄳ攰て愰㤹㕥挸㍥搳晣扢㤱户㌰㜳㐷ㄸ㈱捦〶㔷ㅦ㐱㙥㠷散攵㡣㤰敤〲〴㐳昶㌱昲㜳㐳昶て㈳捤㌸㕢昹〴㔲〹搹㔸ㄴ㔶㥦ㄹ㑣㐶挸㍥㌷搲㜱挴挰ㄶ〹搹㐶㐸㈵㘴ㅢ昲㠶㙣㝤摥㤰㝤㠱㐲㔰㠲㘷㘵㠱㈲㘴㕦㍡慡晤戵攰敤㤰搵搶㐷㙡攲戵㤱慡晡㔸㉣㔲搷㔸ㅦ〹㐵㙡挲搱㜰㝤戸慡㌶㕡㠳ㅦ㥢㠸〴扦㌲收搴愱㑣昰㙢挳搵㤳晢户攱㤸㔷昱つ戸晥〹搹户搰㥣㉦㘴摦戹㜲㌶㜲てㄸ㈱㑦㘱㔷㍦㐰㙥㠷散搱㡣㤰敤〵〴㐳㐶㘵ㄲ戲㠹㄰〰㙢捦㤰捡㐸㌳挲㔱〴愹㠴㙣ㄲ戰㡡㜷挴愵㘴挶㔲挶㙦愴捤挴㐰㥦捣㤰㘵㤰㑡挸敥昳㠶捣㕤捡摣㤳㌷㘴ㅡ㠵愰〴扢㌸㐱ㄱ戲〰㜸扥㠲〳㑤愲摣㈴〶㌹㠹㡡挱㐸昴㡦攳㉢愰㤹戵㘴㉦㘵㠲㐶摥捡捣㤹㌰㔵ㅦ㠲㤴ㅡ〲戹敤昸㕢㌲ㅣ㍦〷〸㍡㝥㜳攴㡢晢㌲ㄶ昸㐳昳㑡㠷㐱㉡㡥摦ㅦ㠵搵㠸扣㤸㉤㡤戴㠵ㄸ㔸㠰㝦戸搵〰愹㌸晥㝡慦攳摤㘵晦戵㜹ㅤ捦晢捤㉣慤ㄷ㠱挲昱㕢㠳㘷搷昰晦ㅣ扣㍤㔶ㅡ挲戵㌸户慦慢㡡㌵搶㔵搷㌵㔵㐷挳搱晡㔰っ㉢晦㕡慢愹扥愶㍡㕥攳㍦㈰つ㙤ち㐷㐲㌸㉢㡣㌵㠴挳㜵搵㔵つ愱敡㠶晡㥡㔰㈸ㄴぢ挷敢㐳ㄱ㉢ㅥㅣ攵愸搷〷愲㡣㕥っㄲㅣ㙤㐴〷㔱㜴㌰㐵㤵㐶㐴㠰㐰㉢戶㠱愸㝦㠲扤㉤㌴攳㥤㜳挲戰㥤㤱㘳㌷㌲㥥㥤㐶㑢㜰㥦挰愷㜸ㅢ摣づ昶昹ㄹ挱㕥〲〴㠳扤㈳昲㈵搸ㄹ㐷㉤摥ち捦㤵敥っ愹〴扢つ㠵搵慥㜹㌱㘳㡤㜴ㄹ㌱戰〰晦㝣㙡ㅣ愴ㄲ散㌳扤挱收扡㔵㑥ㄸ捥挸ㅢ散昱挸㘶㘹摤〵㡡㘰㔷㠱㤷㘰㉦〷㙦〷扢づ敢㑢慢愱戶㍡搲㔸㕤㔷㔷ㄳ㡡㠴愳昱㔸扣戱愶慡戱ㅥㄷ㜳㥡㘲つ晥挳㕣愸ㄵ㡡㌷搵㐵㜰㝣㡢搵㐷敢慣㌰愶搰慡晡㘸㘳ㄳ㑥〵慢㈲戱扡㙡㉢㔸敤愸搷〹㤴搱㐹㤰㘰㡤ㄱ愵㈸敡愶愸搶㠸〸㄰㘸㐵ㅤ㐴晤ㄳ散㝡㘸挶ㅢ㡦攲〴搵㕣㤳㙡慥㐰㠳つ㈰㜸攳㔹㜷㈴㐷搰ㄲ㍥㌶㐹㠵㈰戴㠳㝤㜴㐶戰搷〰挱㘰㌷㈱㕦挲摡〳㠱㍢愵敥㙥愴ㄹ攳㝤て㐸㈵搸㐷〳慢㈶攴挵㑣㌴搲㘳㠹㠱〵㌲愵㑥㠲㔴㠲晤㑢㙦戰摤㤱扤㍡㙦戰㈷愳㄰㤴攰㑢〷愰〸㜶㌳㜸〹昶㠹攰敤㘰攳摡㕣㈸ㄴつ搷㐵慡㥡㌰戲㜱㈸㡣搵搵搷搶㐴敡㜱㉤㉦搲㘸㐵攲晥㤳搲搰㔰㤵ㄵ愹户慡㐲戸戴㔳㔷㠵㍢ㄷ㔵攱㐸㜵㌸ㄴ㡤㔴㠵ㅡ㙡ㅢ慡敢㠳扣昳㑤昵晡㘴㤴搱愷㠰〴㜹挳㕢㐴扦愶攸㌷ㄴ㑤㌵㈲〲〴㕡挱㝢攰晤ㄳ散改搰㡣㜷捥挸㥥㘱攴摣㤳愶捦愲㈵〹愴搴㝥㤰㑢㌰捦㠱㠸〵昹〹㥡挳㘲搰㉣㘹搴㙣㠳㌳㔹㙣㘴㜰㉥愴㈸㠷慦〹㠰づ㉡㉥㥤て㝥㡦挲㡦晤昱摣㐲ㅢ㠳㍢扢ㄹ扦昱戰て㝥戳㘱㌵㤵ㄶ攳慢挲愵㜲〷慤愴㘸昷ㅦ愷㡢昷捤㠷㐲ㄵ㍦愵㜱昴㤴晦㠷ㅥ㍡㈷㝤戳㥢ㅡ㐷攳愳㉦㐰㠳㑢ㄷ愲戹㜹㥦戹搱摢慦㍣昱㜲搵戰㡥ㄹ㐹摣ㅦ挴㐳昱攷㜷㑤㜲㝦㘹㙡㌳㜳摦㜰㡣㜹㈰晦づ㘹㠹㜹戸㡤㈹㌶㈷攱㤶挳昳攵㜱㉦ㅥㄹ㘳昸昸晥㘱㘹捥昳㘴昹㤱㘹㈹㥥㘴㠴攷慢㔸㌱愳㌱㠹㙤㠷㈵㐵挵㙡搷㝣捥㜶㥥㥥㡥〷㤶ㅢ〵晢㜴㜶㜷っ㐷ㅢ㐶收昹㠲昶攴戶㤴摣㜵摦ㅣ昹㑡㉦㠰㝢晣ㄷ挱㔱昲扢㌰搵㑤愵ㄱ㠴攲㍦愸㈵搳昵慣㤳慦㠰扥〴㉡搵㈲㈸愷㍥㡡搴挱㘰㐶㈲㤱晤㝣摥㠳〱挸晢㕣戱㠳㥣㡣㥣〷愶ㅦ〲㑤㌲ㅥ慥㐴㈵㐸摢攳㈱㡣ㄴ㜸㥦晥㍤愸扥ち㘴㔰㤱㡡ㅡ㘸挶㤰攰つ㔶㠱㕥㐳㔴戱㙡〳捦㘱愱ㄶ愲㑡昶㐵改㍥搷㈱㔳㉤㠳㤸㕤㐸改㐳㐱晤㌷㐰㘶㝢㉡愴收〱㘸㕡ㄷ搰敢㠸㙥〷挶㠸㔴〲㑣扥〶捦㜲摡㤵昳㄰昴㤹㑥㐶捥㐳搰扢㘹〰㥢㜶㍢㉡㐱㕡㍥㙡㤵㤱㘶戴敤㜰㐸㠱昲改㍢㐱搱戶愳挰㑢摢愶㐳扢摢戶扢㘹敤㌱挸捡㘷㘰㜳㈱〳㈷㍢ㄹ㌹て㈲㍦摥㤸昲愰挷挰㈰敦昵㠹㈹て㠱敡㠷㐱〶ㄵ〵捤敡㐳㥤㘸捡㤸戵㍢㕢ㄸ㌴㑣昰㘴㔳昸㔱㤶㉢㔶愷㠲㤷㜶散改㙤挷ㅦ㤱愹捥㐴㔶扥㜶㌴ㄶ㙡㐷㠳㤳㤱昳捣昰㜳㡣㑤㑦㐱㉦搲㜶捦㍡ㄷ㈹昰㜸㘸㈴愸㝥〶〴㍤敢㝣〳㌵摥㈷㍣挸㕢㕡〲㕤㑦㔴戱扡ㄴ扣㔸㕤攵戵㝡〳㌲搵攵挸戲㝢搶㘵㐸昹㥦㠷捣敥㔹昵㙡㉣挰愶ㅢ〵昴㡢㐴㕦〱㡣ㄱ愹㙢挰攴㙢昰㑥㠵ㅡ扣愳㘹㜰昶㜳挰慦㠷㈶改㔹慦愱ㄲ愴敤〶摦㠰ㄴ㜸㥦晥ぢ愸晥㉢挹敢㈰㠱愰㔹㌷愸㜵愶㥣㤱戰㙣昰㘶㔳敥つ愰搱晡摢挱㑢敢㐷㝢㕢晦㈶㌲搵㕤挸戲㕢㝦〷㔲晥户㈱戳㝦㤹慡㕥㡤捣㘸晤扢㐴昳づ㡣㡤扥㤳攸昷㙤昴ㄴ晣昲㥡ㅡ攱愰搹㡡㠰晥㍢搱昷〰㐳㕦㔱愴㜸㉢挷㜵摣㈳㘰昲㌹㙥〸搰㜹攷愰捤㥣㡣㥣㘷㠴昳捥㠹㌸敥㔳搴㠸戴敤戸挷㤰〲敦搳㥦㠱挲〱㡦ㅢ㔴㠶㥢㥥㌴愸捦㙤搴戳攰挵㑤攵愸捤ㅤ愲ㅢ㤱愹㥥㐳㤶摤昰昵㐸昹扦㠴捣㜶㔳㥤㉡〳搸㌴㉣愰扦㈶㝡〳㌰㐶愴㕥〲㤳慦慤挵㠵摡㕡攴㘴攴㍣昲晢㔵㘸㤲戶晥㠰㑡㤰戶摢捡晢づ攰㜱㈹ㄴ㙢㐱捤ㅦ晣搳㐵㈰〱昵㔷〳㌷㘳㤹㘵㠳扣慤㈰昰ㄲ㠰攰㥡户挰㑢愳扦昹户愷搱㝥㘴慡昷㤱㤵捦昲㉦㠰捣ㅢ愵㡤㑥㐶捥昳戸㍦㌴愶㤴㐳㉦搲昲㔱ㅦㅢ愹㍢ㄷ搱挰㑦㈰ㄵ〳〷摢〶㝥づ㕥っ晣捣㙢㘰㤰〶㝥㠱㉣㍢㉡晦㐲捡㍦〴㌲㐴〵摤㌱愴㍥〶㤸㈱㘰㥢〳㝡㈸搱㕦扡攸㡤㐴て户搱昸捤扦㤰晡挰㐱〳っ昴ㄶ㐴㝦〵㡣㔱愰㜸慤摣つ㈸慤换攷㤶户㥤搶攷ㅣ㑦摥㜲㌲㜲ㅥ扦捤㑢搳ㄲ搰㔱愸ㄱ㔵搸〱攵昵㘹㜱挰㘸㐸㜵㈵〸愶㌹戹㄰つ㠴㌶搷愰㈵㤸㠶〹昲ㅡ戴㤴搹㤶昰㘲㔵づ㐶㥣昶㔷搴敤㜶攵敤㤱愹㌶㐳㔶㍥昳㕦㉥㘴晥㑢㑥㐶捥〳戲㜹㜵㔶捣摦ㄵ㝡㡤昹㙡㠴㤱㥡〹㔹㉣摤ㄲ㔲扣昱㐰ㄷ摢㐰㕥㉤ㄵ〳㥦昷ㅡ㌸㡥〶㡥㐶㤶ㅤ㔵㕥㐲昵㔷㐱㈶㔱慤㙥㔰敢〱㌶㐱〹攸ㅡ愲㉢㠱㌱㈲挵换㤳昹摡昶㘴愱戶㍤攱㘴攴㍣摦㥡㤷㌱愵㙤㈱㔴攲戶㙤慣㤱㥡戶挹捡㥥㔷㈴昱挶㌳㔲㠰㠵昳㜹㔹㔱摡昶㐷㙦摢昶愴戵扣㈲㘸户慤ㄶ㈹晦㕥㤰挹㍣㔲摤愸ㅥ㜶摡〶㐵攸㠳㝢ㄳ㕤て㡣摢敤昶〰㤳慦㙤昷ㄵ㙡摢扤㑥㐶捥攳愹㜹扤㑦摡㌶ㄵ㤵㤸戶〵㈷㐲㡡㌷㉥戱㐱慡愷㠳愰摢挹搵㍤ち㌳收㄰㕥捦ㄳ攸扥㐴ㄵ慢㘹㘰愴挱户㝢ㅢ㍣ㄳ㤹㙡㈶戲昲㔹㝤㔳㈱慢搷㌹ㄹ㌹捦㡤收挵㌲戱㝡ㅥ昴ㅡ慢搵晥㐶㙡㘶㜶㠹㐸ぢ愴㜸攳㔲戵㙤攰㈲㌰㘲攰㜵㕥〳ㄷ搲㐰㕥㘸戲㈳挲㉢㕡晥㥦㐳㘶捦散㡤敡㉡㠰㡤晢〳晡㐰愲㜹挱挹㐶ㅦ㐰昴㐱㌶ㅡ㌳㑥愳扡挲㐱搳挶㠰晥〵搱扣㘲攵昶㑤㕥戹㌲摡ㄴ㉦ㄷ攵㜳换挵㑥敢㜳收㤰㡢㥣㡣㥣挷㐴㉦㠱㈶㜱㑢っ㌵扡㙥㤱敢㐵㜴㐰挶搴捡㉢㐴㜸攳㐲ㄵ戰㠸ㅢ㉦昳㠸㕢捥㠳㜶㜷㤶㔸㑡搳㜹㐹挶㙥㈸慦晤昸て㠵捣㜶㑢慤㍡换㘹㈸ㄴ愱愱敤㐴㈷㕤昴㘱㐴昳攷愴㘵挸搶搴慡搳ㅤ戴敤㤶攵㐴昳摡㡥敢㤶㙥㠷愱㌶挵ぢ㉢昹摣㜲㡡搳晡ㅣ户㥣散㘴攴㍣ㄸ㝡つ㌴㠹㕢㔶愰㐶攳㤶㘰て愴㜸晢昴㑡㐸昵㉡㄰昴㜱戹摣㐲愱改㐲㠴〷㜹㠱㐵愰㠷ㄳ㔵慣㜸㤵㐴㝣㜵ㅣ慡㜴㝤㜵〴㌲ㄵ慦㘸搸扥攲愵ㄳ晦㔱㤰搹扥㙡㔰㙢㥤搶㐳㈳㝣搵㐳昴㈹㉥㥡㔷㑦晣㐷摢㘸㜴愱〶㜵愴㠳戶㝤㜵㉣搱扣㌴攲晡㡡㤷㐸摣㉥㜴ㄶ㤸㝣扥㕡攵戸㈴挷㔷㉢㥤㡣散攷㐳〷捦㠱㈶扣㌱挸㔱愳㍥㤹攴ㄴ㤰㐰改㜹㤰收㍤〷㤵㐷㌳㡥戳㥦㔳㤷晥㠹捤ち攸㈸㡤㜳㐷昷挰㌸户㑤㕢昲戰㍣㜹っ㜰扢㙣㠷㉥挷㈳敢ㄲ昸㤱换㤹㜸㍡㈳ㅥ㔴㠷㥦㙡㜶㌶〵攳愹㡤㝣㘰㤸㜹ㄴ㥡ㄶ㡥㔷㈶晣昱㌹〹㍣ㅢ㙤㐰㝣㐶ㄲ捦㠰㡣㤵攱㤷攳㔲昸搱搱捥㥦挲㌷ㄳ戰㐱扤㠴戳つ晡ㄷ㥦攱㕣㤴㜷㙦㌸㌷㝤㘷㍦㍡捤昳愰换戴㍦捣挳㑥㡢昸愴扢ㅦ昷扤〴晦慦ㄱ戵昴慦ㅤ慥攰㤵㡥㘴㤱㑡㈰敥㜲㝢昹挳㥡㉤攵ㄲ〰慦扡改㔳㠱昵㥦〶挲ㅦ㔸㔳搲づ㝣搷㐷㥦づ㠹㝣ぢ㐷㠸慦㤴搷㙥戲ㅢ挶㥤晡摣㠷敢换晡㥤挶㠱〳搹摡㤶昳敥搹晢扢摡㠳㈷㤵㕣㠲愲扤㕤昸攰㌰ㅢ搰搱ㅡ收慦搳㤷㜵戴戶㕢㥤㑢㔲㑢摤㕦愴挷㔷㔴昰㥢㝣晡户戰㠷㔵昱ㄳ攴㜵〶扣戱㘹㤲㔶㥥㐵㜲㌶㐸㐰昱㔲㠳っ捥㌶戴㤵㠳㜳㘷愰捡昰昸㤱慢㑣挶㔲㈷㐳昶㕣㥥㠷㐲㡡搷ㅣ搸挱㌵扤㔶愴㉣攳㈵摦て㍤㘹㉦㕤挸㍡攸愵戴㠷㉥愶㘸㉤慤㈰昱㈹㕥㥥愰㤷㑣扢ㄵ慦㐰戰敤晡㔲㉡〶㐴㙣扦ㅤㄲ扣昱㐳㙦㉣㝦㌹挹ㄵ㈰〱㜵㈷愴ㅥ㍢ㄶㅢ㍢㌲愲昵㝢攲㌳敤戸㥡㈲㡦ㅤ㜷㐳㡦搷㡥攰㠳愶挶㙢㠹扣㡥攴㝡㤰㠰㝡〸ㄹ攲慤㤶㉣㙦昱搲㠰㘴捣昳㝡㙢ㅤち㈹㥥晤搳㑡晦㑤攰㜲晢搸ㅣ㘳㌵㝦ち㠰㙥㘱慢昵㉤慣昳㔴愴搳摥扢㡤㈲㡦搵扣㜰㤰㘱㌵捦昸昱昶改㍢㠸扣㤳攴㉥㤰㠰㝡ㅡ㔲㌱㙥㕡㤶搵扣㄰㈰ㄹ㔳扤㔶摦㡢㐲㡡㘷晦攲㕢㕡㕤愴㥡㕤㉢㘹㈰㕥㘷攳ㄸ愱ㅦ㘰ㅤ㤹㔶㍥㐴㤱挷捡つ搰攳戵㔲扤〸㠱挴昸ㄱ㉡㠶㈶㠹昱㙢㤰攲敤搳㡦戲晣ㅦ㐸晥〸ㄲ㔰㍣㝦ㄷㄳ㜷㜷㑣摣っ愸㌲㕣㐷攴㌹扤㘴㌴㘵㌵㡡攷昹㤲ㄱ昲㌶敡〹㘸㔳㙦㈰换搳愸晡㜴愳㍣慥㝦㥡㤵㘷㌶敡㔹㡡㍣㡤攲昹㝦㐶愳㜸㡡㉦㡤㝡づ㐸㌶㠸㉦挵㔳㜹㤱㙥昰㐸㠳㍣摤挶ㅢて㘶愰搶攷㐹㕥〰〹愸捦㈰ㄵ挳挷㘴戴〸㕦㑥㐴㠶挷散㕤昲㥡晤㌲ㄵ㘵㥡晤㉡㐵ㅥ戳㌷㐲㑦㠶搹㕦㐳㈰〶晥〵㐸㘳㜶昰〷㐸昱挶㘵ㄳ㤶㝦㥤攴㙦㈰〱攵〳ㄵ〳㉢ㅤ〳㑤㉣㜸敡㉣ㄹ愳㌳㉣㔷慡挸㘴㡣㜲㌲㘴ㄲ㜹ぢ㔲㔵〲攲㘹搴㐸户㔱㍦昸搲挳攰㕤㠰戲ㅡ昵㍥㐵㥥㐶昹挱㝢ㅢㄵ㉣㠷㐰捣晦㍢㤱ㅦ㤲㝣〴ㄲ㔰㍣㉢昶搴㌸㈴㙦㡤㥦㄰㥦改挶捦㈸昲搴ㄸ〴敦慤㔱つ㠵㐰摣昸㌹ㄲ愶㑢慢㉤㡣昴㕦ㅥ㘹㜰ㄴㄸ戱㙥㈳ㄲ晡ぢ㤲㉦㐱〲㡡愷慣攲挳戲㉣ㅦ㔶㥡㡣〱㕥ㅦ晥ㅢ㔲戵㉤㠸愷㐵㈵愶㐵ㄹㄳ攰㜷〰㘵戵攸〷㡡㍣㉤摡ㅥ扣户㐵挱㕤㈱㄰㉢ㄵ敥㈳攸㈲㤲㘲㤰㠰ㅡ㡢っ愹搱㥥晡扦昹㍡摦〱搲㑦晣㘹㐰愶㈷慦㌲㡡㍣㌵昲㜴搵㕢愳攲ㄹ愹昸㌰〰愴昱㘱㌰〴愹搸㌱㤰攵换㐹〶㠱〴搴敥挸昰戴晣戳扣㜶〴㠹捦㡣攵㄰㡡㍣㜶散㤹㙤挷摥挶㡥愱㐰扡㜶㑣㌵㜶っ㘳昹攱㈴㈳㐰〲㡡㘷㝣ㄲ戵昷㘱㠱昷昰挹戳㐰挹㜸捦挹㤰㥥扦ㄵち愹㝤㤱攵戱晤敤扣戶㙦捤㍡㌲㙤ㅦ㑤㤱挷昶㤹搰攳昵㘱㤰愷㜷攲慤㙤㠸摣㤶㘴㍢㤰㠰㥡㥦㔹攳㙢愶㐶㡣戴昴㔸摢㤱昸捣ㅡ㜷愶挸㔳攳挲慣ㅡ搵㠱㄰㐸搴㜶〵搲扣搴㉦㡣㜴っ愴敥戴ㄲ㠳㔴慣ㅢ㑢慤扢㤱㡣〳〹愸㌸㌲㍣晥㜸捥㔸搷搳攳戱慥㥡昸㑣敢㙡㈹昲㔸挷戳㉦慦㍦㔴扢戱愳ㅥ㐸昳㔲换㡤戴〱㔲搷扡ㄵ㤰㡡㜵㡤搴ㅡ㈲㘹〲〹㈸㥥敦㐸㈰ㅦ㜳〲㘹ㄶ㐸慢㑣挶ㅦ㥤っ㠹昰㥥㈸愴づ㐷㤶愷㐵㡦㤸ㄶ昱攷㝥㙣㍢㜰㠸㥦挸㍡㌲㕢㌴㠹㈲㑦㡢㜸㡥㤴搱愲ㅥ〸挴摦捤㐰㥡㤷㍡搶㐸愷㐰㙡㕡愴㑥㠲㔴っ扦搷戱㡦㥢戲换㡡晣㡡愷㈹㤲㜱㡦㤳㌱㐱㌲㤴㍡挵㘴摣敤㘴㑣㐴㠶㥥づ愵愵㕣昳昶㜹㌱慥㔰散㐷㝥㝦㜶〶㉡㔳㕣㐹㔳㠷摥㤷ㅣㄲ晣㔴㜰㍤换㐴ㄹ㔷扦敡㑣㘳敢敤㔹慤攳摡㔶㕡㜷㕢㔶敢捥㌶ㄹ户㝡㕢㌷ㅢ㔵㔴㜰㔵换挷攵て搸㠰敦敤摦㔱㝣㜴搱ㅦ㡡摥㔲㤷ㄷ㝤敡攳㈳〹昹戸挴〱慡㤸户㉦㝤㡡慢㕡晡㐲捦愱㘹ㄷ㈳㐵㤳昴㕣㜰㘶戲愸戸搴㤱摡㠶㜲搱㉡昶慣换㌲㤴ぢ㔹挹戸㌱换㔰㉥㙥㈵攳〶慦愱昳㔹攱敦㤱㈵搵㉦㈰挷㜵慣㔴扦㤰ㅣ扤挲捦戵愶昸㌵㔹ㄵ㜲ㅤ㉢㝡慦捥慡昰㝡㤳㜱㤵户挲〳愱戴㘲ㅤ戲ち㝡㠶て㤲愱㘷㜰㌰挷㔳㘴㠰ㄴ搳ㄶ搳㤸摢挰㠹㘹〷㠱㌳㥥㔱㜷㤸㡡慥挸㌲㡤㡢㔵㌱敤昲㉣搳敥㌲ㄹ㤷㜹㑤㍢㠴愶㜱㤹摡㌷搳ㅥ〰㔲㑣ぢ搳戴㠷挰㠹㘹ㄱ㡦㘹ㄵ㕣㡤㔲㙡〷㡤慢㔰戱攷愲㉣㐳晦㘰㌲㉥捣㌲㤴慢㔵㈹㜱㠱搷搰㌸つ攵搲搳㌵㜴㘴昱㌰昴慥㡦昰摣㠴㑦㝤ㅢ㔰摦ㄳ昰捥〶㕣㘶㜹〲戳㡦㝡ㅡ㐸㌱㜴〹つ攵慡㔳っ㕤敡㌵㤴㉢㑣㌱ㄴ㠵㝤ㄵ㕣㔹扡㥣攲㡡㔲㡣㌸㈷换㙣慥㌲㈵攳散㉣戳㕦㌰ㄹ㘷㜹捤㙥㘷昵㉦㈳㑢㡣改㈰昷㉡㌸㌱愶搳㙢っ搷㡤改敡戹㕥㤴㕡㑥捦慡晥㜵㤳㜱㕡㔶昵㕣㔷㑡㠹㔳扤搵㈷㔰㐵〵ㄷ㠹慥搷戲挷㘴㐶捦㝢ㄷ㐸㌱㌴㐹㐳戹㍥ㄴ㐳㔳ㅥ㐳搵摦㑤㐵㈷㘷㤹挶昵愱㔸㜰㔲㤶㘹ㅦ㤹㡣ㄳ扤愶慤㘲ㄵ㥦㈰㑢㉡㕣㑤㡥换㐳愹昰㜰㑦㠵ㄵ㕣ち㡡㘷㌸㕢㔵晣换换㈹㉥晤愴捥攳戲㡣昹挲㘴ㅣ㥢㘵っ㤷㠸㔲攲ㄸ慦㌱㐷愱挲㡡㝦㈳慢㙦㝥攲㐲㔰捣㕥㐳戳戹〶ㄴ戳㝢㍣㘶攳昱㔷㑥㐵㙢戲㑣攳ㅡ㔰㉣㌸㉡换㌴慥ぢ㈵攳㐸慦㘹挷㐲慡戸づ㤴ち㡦㈳挷㈵愰㔴㜸扣㤳㈰㔳挱攵㥥敢㈷挵㘵㥥㈸㕢㥤㔵㍤㤷㝥㤲戱㉡慢㝡㉥〷㈵㘳愵户晡㤳愸㤵换㍦愹晥㘴㜲㕣昹㐹昵愷㌸〹愹㥥慢扣㜴昵㕣摤㠹戲㘴㔶昵㕣昱㐹㐶㈲慢㝡慥〲㈵攳㌰㙦昵愷㐱㕡挱戵㕥摦〲挳戵㥥ㄸ㝡㍡ㄲ㡡换㍣㌱昴っ㈴摣愹㤳㑢㍡愹愸㈳换㌴㉥昳㈴愳㍤换㌴㉥晤㈴㘳㤹搷戴戳㈱㔵㕣敡㐹㠵攷㤰攳㉡㑦㉡㍣ㄷ〹㔳㘱㠵㔹搱㤵㔵㜰ㄵ㈷㍥攲㡣愳戸㝡ㄳ戵㑢戲っ攱㡡㑥㌲攲㔹㠶㜰㤵㈷ㄹ㤶搷㤰ぢ愹㤵慢㍡㌱攴㈲㜲㕣搰㠹㈱ㄷ㈳攱ㅡ㘲ㄶ㙦㘵ㄵ㕣戰愵つ攱㐲㑤搴㠶戳っ攱攲㑤㌲づ挹㌲㠴ぢ㍡挹㘸昵ㅡ㜲㌹愴ㄵ㕣戶昱昷晢㘴〵㌰扡昸㑢㙣て戸㄰㡦愳昹搴昷㈰っ戹ㅦㄹ㙢戸〲攰㤲㑤捣扤〲〹挵搵㥡㤸晢㍢㈴㕣㜳捤捡慣慣㠲慢㌱搷摣ち㉥愳ㄶ㐱㔱搱㉡ㄵ㍤㈴㜶挸㈱㕦㔵㤴㔴㙥㔵昲昳扤换捦㝢攳挹㌷捦㜸攱愰〹敦㝤㝢攱㠵㉦扣㝤挶搳摦摥ㄷ㤹昰愷换㉦晦挳扥㤷㍣晤收㤰昸愵㐵㜷㝣㌵昳搲㈳慡㤷ㅤ㜱㔸㝣挱慥搳㡥㌸攰搰晤慢攷㙥㌶愶戸㜸挰㠰㥤㌶㝦㝣㡢㥤㠳㍤㠷摤愵ㅥ㝥㘵㐴愷㤲愵ㄳ㉡搰㔷㍡昵戲敥㈰㤷㔰戲慥晤㍤ㄲ㠳㡡㉢戸摥改㔷㌳㘴㘱㐴㌳慥㐲㑤昴ち㙢て㜲㠱㈴㘶㕣㡤㠴扥〶㘴㔰㔱〵㤷㌴晤㙡㡢慣㤲㘸换戵愸㠹敥㄰㤷㜰戵㈴戶㕣㐷㌳㡡㉢戸搰改㔷㌳㘴㐵㐴㌳慥㐷㑤慥㑢戸㌲ㄲ㌳㙥㐰㐲摦〸〲㤷㜰㘵搳慦戶挸ㄲ㠸戶慣㐳㑤慥㉤㕣ち㠹㉤㌷㈱愱㙦〶㠱㉤㜱晣敢㔷㕢㘴㤵㐳㕢㙥㐱㑤戴〵㠷㈴㕦㜰㈹ㄸ戱攵㔶㈴昴㙤㈰戰愵ㅤ晦晡搵ㄶ㔹攴搰㤶摢㔱㤳㙢ぢㄷ㍢㘲换ㅤ㐸攸㍢㐱㘰ぢ㤷㈷晤㙡㡢慣㘳㘸换㕤愸挹㡤ㄱ搷㌳㘲换摤㐸攸㝢㐰㘰ぢ搷㈳晤㙡㡢㉣㜱㘸换扤愸㠹挳㠷昶〴戹搴ㄱ㕢敥㐳㐲摦て〲㕢戸ㅣ改㔷㕢㘴摤㐲㕢ㅥ㐰㑤慥㕦戸㝥ㄱ㕢ㅥ㐴㐲㍦〴〲㕢戸晥攸㔷㕢㘴㐹㐳㕢ㅥ㐶㑤敥搴挲愵㡤搸昲〸捤㈸慥攰㍡愴㕦捤㤰愵つ捤㜸搴㙢〶㤷㌸㘲挶ㅦ㙣㌳戸ㅥ改㔷㌳㘴攱㐲㌳晥㠸㥡ㄸㄹ晣昳〵戹㠰ㄱ㌳ㅥ㐳㐲晦〹〴㤱攱〲愴㕦㙤㤱㌵つ㙤㜹ㅣ㌵搱ㄶ慥挰㠳㕣摢㠸㉤㑦㈰愱㥦〴㠱㉤㕣㠳昴慢㉤戲慣愱㉤㑦愱㈶㜷昴㜰㜹㈳戶㍣㡤㠴㝥〶〴戶㜰ㄹ搲慦戶挸㥡㠵戶㍣㡢㥡攸ㄷ㤹㙤戹㜶ㄱ㕢搶㈳愱㥦〳挱づ㔷慥㈰㐴戸㠱㝣戱攲摡㐱ㄶ㑥攳㥣㠵搳㘴ㄴ挷慦㌱〴㜹㡣ㄷ攰昳㐸攸ㄷ㠸㉥㔲㍣挴ぢ㝡㑣㈶㕡昱戰㉦ㄹ扢㍡ㄹ㕣ㅥ敢㤷㈰つ昲〰㉤㡡㕥㐶〲㌵昲搰㉣搰㥤㌲㜵〴㜹〸ㄵ攰慢㐸攸搷㠸㉥㔲㍣㠲ち㝡晢㑣戴攲㔱㔵㌲戶昳搶昸㍡愴㐱ㅥ晦㐴搱摦㤰搰㙦㠰㐰ㄱて㝦㠲ㅦ㥤愵㠸㠷㐴挹ㄸ攵㔵昴ㄶ愴㐱ㅥ扣㐴搱摢㐸攸㜷㐰愰㠸挷㉥挱㙦㤵愵㠸挷㌳挹搸搲慢攸㝤㐸㠳㍣昲㠸愲て㤰搰㝦〷㠱㈲ㅥ㜸〴㍦㉣㑢ㄱて㐶㤲㌱搴慢攸㘳㐸㠳㍣㙣㠸愲㝦㈰愱㍦〱㠱㈲ㅥ㌵〴ㅦ捣㔲挴㈳㠹㘴㔴㜸ㄵ晤ㄳ搲㈰攷㝣㔱昴㌹ㄲ㠸ち㘷㝢㠱㤶㘷改攰ㄱ㐰㌲〶㝡㜵㝣〱㘹㤰㜳戵攸昸ㄲ〹晤ㄵ〸㡣攱㔴㉤昸〱㔹㡡㌸㝤㑢㠶摦慢攸ㅢ㐸㠳㥣㘸㐵搱户㐸挰ㄸ㑥戱〲㉤捥搴ㄱ攴㔴㈸挰敦㙤㈰㈷㐱〱慡㉣㈰㈷㉢〱晡㜰换㕣㉢㄰㤸挶戹㑡搰摦㝦㘵㕦搱㜷晡扡攲晣㈵ㄹ摦㌹ㄹ搲㝢㑢㔰㉡挸㤹㐶ㄴ㤵㔲㤱摦㔶挴㠹㐶昰㕦㘷㈹攲攴㈳ㄹ㕦㜹ㄵ㘹㉡攲㌴㈱㡡〲搴㔱慣㌸㐱〸㜴㘳㤶づ㑥ㅡ㤲昱㉦慦㡥㐱搴挱攱㉤㍡〶㠳搳ㄵ㔴㔴愴㌸扡〵晦㘹㤶㈲㡥㜸挹昸挴慢㘸〸㑡㤵㜲昰昷昲㑢愳改つㄸ㘵ㅣ挶ㅤ昸㌵搱ㄴ户㘲〴㍡昸摤つ昹ㅥ㠷扦㠳扦晤搹戹㤹昳㝣挵㌱㉥㘶㠸㉢㜱戱㠳㕤㤱㤴搹搲晥㠵扥㜰愴摤㈲㘴㑣㕡改戰散ㅣ挱愳挵㙣戴㙦摢㝣㕦㉦戱㌷摤ㄸ〳昹敤㥡㌲搵㘷㘰㤹㘲〱扤㌹㕣挲㤷㑡愷㠴㔵㥣晡攸㉡㍤搴㐵戸㈹ㅢ挱㜹㔱㄰挳㠰愰㤵㑡扢㈹㘱ㄵ攷㐰㌹戱ㅣづ㠴攲ㅣ㈸昸ㄱ慥㐶㌷㘵㙢攴攴㈷㠸㉤㕣㠴㥢戲ㄱ㥣ㄹ〵戱愵㕢愷㥢戲敢攴㉣㈸㜵㙥挵㍡㌹ぢち㝥愴慢搱㑤搹ㅡ㌹㐵ち攲㘷慥㐶㌷㘵㙢攴㜴㈸ㅡ户愶㐶㑥㠷㠲ㅦ攵㙡㜴㔳戶㐶捥㤵㠲ㄸ敤㙡㜴㔳戶㐶捥㡢愲戱㤲ㅡ㌹㉦ち㝥ㅢ㔷愳㥢戲㌵㜲搲ㄴ挴戶慥㐶㌷㘵㙢攴〴㈹ㅡ户愳㐶㑥㤰㠲摦摥搵攸愶㙣㡤㥣㍤〵戱㠳慢搱㑤搹ㅡ㌹㔳㡡挶ㅤ愹㤱㌳愵攰㜷㜲昱㙥捡挶㜳㔶ㄴ晣捥挴㜳㔶ㄴ晣㉥攰愴㑡敤愶㙣ぢ㌸㘵ち㘲㔷㔷愳㥢戲㌵㜲㝡ㄴ㡤㘳愸㤱搳愳攰挷扡ㅡ摤㤴慤㤱昳愲㈰㜶㜳ㄱ㙥捡㐶㜰㐲ㄴ挴㌸ㄷ攱愶㙣〴㘷㑢㐱㡣㐷㐲捣搰㙥捡戶㡡㌳愳㔸㔵㠵㠴攲捣㈸昸㙡㜲搰愱戴㥢ㄲㄶ捦㙢㜷㄰㌵㐸搸ㅡ摤㤴慤㤱㔳愴㘸慣愵づ㑥㤱愲戱捥挵扢㈹ㅢ捦改㔰昰昵挴㜳㍡ㄴ㝣〳㌹戱挰㑤搹ㄶ㜰慥ㄴ㐴㈳ㄲ戶〵㙥捡搶挸㜹㔱㌴㠶㤰㈸攵㤴搰㠷㘹㠴捡㝦攴敤戰㈶搴愰㌸㥢戰㉡扤㍢㌹捥ㅣ挲敤㐱㑥收ぢ攸搷㘶㕢戵戴㠴戳㠵㘰㈶㄰挳㤹㐱戸扤挸㜱ㄶ㄰㙥㈲㌹ㄹ晢㌹攵㌹昲〵㌳㠹ㄸ㡥㜲攱㈶㤳㤳戱㥤㔳㠲㈳㕢㌰㔳㠸攱㈸ㄶ㙥ㅦ㜲㌲㜶㔹㘲㉡㌸扥攴〶ㅥ㐷慥㘰愶ㄱ挳㔱㉡摣㜴㜲㌲㌶〱捣㉣挱㤱㈹㤸㝤㠹攱㈸ㄴ㙥㍦㜲㌲昶㔸㈲挳てㅣ㜹㠲㤹㐵㡣㡣㌷㘲扣㍢㝢ㄵ㐷㥢㘰收㄰挳㤱㈵摣㕣㜲㌲㥥扣㕡戹㙣㔶ㅣ㑤㠲㤹㐷っ㐷㡥㜰㉤攴㌸㑡㠴㥢㑦㡥㈳㐲戸〵攴㘴ㅣ攴㘸攳㈸㄰捣㈲㘲搸攳㠵晢㌹戹㕡ㄲ㤶㌰㥥㤳攸戲㤷ぢ收㐰㘶㑢摦㈶㈶愳㔵散搹㠲㌹㠸ㄸ昶㘲攱づ㈶挷扥㥢愱㔵㕡㈵㕤捤㙢ㅤ搲㍥㈵㕤㉥㐷㉡㕤㡦搲㐳ㅣ㔵㘲㤷㜴戶ㅣ慣㜴扡ㅣ愹㜴㍥㑡㈳㕥つ搲摤㜲戰搲敤㈸㡤㜹戱搲搱㜲戰搲攱㈸㡤㝢戰㐱搷㝤搲搷㤸扤〴搹收愵愴捦㔱扡搴㔳㐸㐹㉦愳搴㜴㈹攲㤵昴㌶㑡て昵㘲愵㝦㔱扡捣㉢㤵ㅥ㐵㘹扢户㌶改㔹㤴㜶㜸戱搲㤷㈸捤愸慤挵㠱㘴㑡愵㙦攵㘰愵㡦㔱摡攵搵㉢扤㡡㔲攳〳愴㝤㑡㝡ㄷ愵㠷㜹戱搲㥦㈸㑤㜸愵搲㠳㈸㌵ㅤっ㘹㝣ㄷ搶㔸㤶昲㘰㠳散て㥣㈹㜵㌷ㄲ昸㘶㍣愳㉢晣ち㥢㘷〴㠵㕦㘹昳㡣㤲昰慢㙣摥㠴㈵挸㐸㐸挶㙡㍢㠳摥ㄶ晥㜰㥢愷㥦㠵晦愵捤ㅢて〷改㔴挹㌸挲捥愰㌳㠴㍦搲收搹㘰攱㡦戲㜹㌶㔵昸㌵㌶捦收〸摦㈳㝣㈹ㅢ搲换挶㠷戹㔶㈲㙡㜵愶摡摡㉤慥㉥昹㘵晢㐱ㅤ捤摤挹㔴㤷扤〰㑥㤶捡㤲㌷㜷㐹㍣㠴昰㌱ㄹ搰㠰㉤㈲慤戰㤳敥摡㜸愰㤳挵挵昴㝦扡㌰收ㄷ㥤昸挱㌵㤹㔱扤慦㡤敤㜵㜱摦㔰捥愲㜸㉤扣ㄳ挰㙡〲㐷昳㜴㔲㜸挵㠸搳㜹晡攸㌴㈶㥤戴㌱散〵㠲㌹㈶㡤㐹㈷㙤っ㝢㠶㘰㡥㑤㘳搲㐹ㅢ挳㑥㈲㤸攳搲㤸㜴搲挶戰攳〸收昸㌴㈶㥤戴㌱散㑣㠲㌹㈱㡤㐹㈷㙤っ晢㤵㘰㝥㤵挶愴㤳㌶㠶㝤㑤㌰㈷愶㌱改愴㡤㘱晦ㄳ捣㐹㘹㑣㍡㘹㘳搸㈷〵㜳㜲ㅡ㤳㑥摡ㄸ昶㔳挱㥣㤲挶愴㤳㠲愹㘰㙣㜸搰昵㥦㝦ㅥ㕦㜷㜳㕦て㕥㙦㑣挴㉦㈴攰昵搱挴ち㐶愶㜷〴攳搲㍢㠲㔱改ㅤ挱㤸昴㡥㘰㐴㝡㐷㌰ㅥ扤㈳ㄸ㡤摥ㄱ㡣㐵敦〸㐶愲㜷〴攳搰㍢㠲㔱攸ㄵ㌱昰晦〰㔵㈰ㅥ挹</t>
  </si>
  <si>
    <t>㜸〱敤㕣㔹㙣㈴㐷ㄹ㥥㙡㑦㡦愷挷昶摡㔹㙦㡥つ㈱㜱ㄲ㐲㐲扣㌸敢㑤㤶㄰㘰㔹㝣㘴㡦攰㕤㍢㙢敦〶ㄴ搰㙣㝢愶㝡摤搹改㙥愷扢挷扢づ㤱ㄲ㐱挲㈱㉥㠹㑢㠴㠴㐳ㄱ㐴攲㠵㐳㐸攱㝣㐱㐲〲愱㠰㜸㠰〷㈴ㅥ挲晤〰㐲㉢昱㤲〷㈴昸扥敡敥㤹㥥ㄹ㑦摢㤹㈴攰㈰搷㘶㝥㔷搷搵㔵昵㥦昵晦搵挹㠹㕣㉥昷㙦㈴晥㘵捡㌳㜳捤攲㝡㄰㑡㘷㘲挶慢搵㘴㈵戴㍤㌷㤸㤸昲㝤㜳㝤捥づ挲㍥㌴㈸㤴㙤搴〷㝡㌹戰ㅦ㤲挵昲㥡昴〳㌴搲㜳戹㘲搱搰㔰捦㐱昸ㅢ㐹ㅥっ昶ㅡ捣〳㉣捤㑣捦㉦㍦㠰㔱ㄷ㐳捦㤷晢挶捥㐴㝤て㑤㑥㑥㑣㑥ㅣ戸敢挰㥢㈶昶敦ㅢ㥢愹搷挲扡㉦て戹戲ㅥ晡㘶㙤摦搸㐲㝤戹㘶㔷摥㈹搷㤷扣昳搲㍤㈴㤷昷摦扥㙣摥昱收挹㍢づㅥ戴敥扡敢捤㠳㜸㜵敥攴捣昴㠲㉦慤攰㘵ㅡ㔳攷㤴敦㤸㤵ㄵ㥢㙢㤳搲户摤㜳ㄳ㌳搳昸㉦㌵㝦㍣摤㌹戱戸㈲㘵挸㔷㑢㕦扡ㄵㄹㄸ攸㌸攰㑣〵㐱摤㔹攵收ㄹ捥ㄱ㉣戵㘲〶愱敥捣挸㕡捤㜰㤲㔱㡢捥㍣昶慥㘶慥て㍡㡢搲つ散搰㕥戳挳昵㠲戳㠴㠱慡㐳捥改㐰㥥㌲摤㜳昲愴改㐸摤㌹㕡户慢昹㈸攵晡㙥㑥㠶㐸㑦㑣㉤㝦㘲㉡㜰㘶㔶㑣㕦捤㈸攰挶㘴戴㍤攲㔷㕡摢摥搸㝤㕣㑥㕤扤㠱㘳摥搴扤ㅤ㙡捥㤸㝥愳攵㜸昷㤶昱攲㕢㘷㜰㕢昷昶愹㍤㙡敤昳㠶敥㝤搴㔶戶戶ㄶ〳㌱㝤慢ㅤ挵㘲㡣〲㐱㍦㐱㤱㠰〸㌴㑡〴〳〴㠳〰㈲晦㑦㜰㐹扡㈳慢戴戲愹㤵㤷戵㜲㐵㉢㔷戵戲搴捡㤶㔶㍥愷㤵㔷戴戲慤㤵ㅦ搰捡攷搱㈶㐹挵晥㝥㉤㑥昷㍦晢戵敦晣昲㠵㝤㜳捦晣㌱昷攷愹㕢慥㉦づ敥㐲愳㝢攳㐹捤晡收〵㤰㕡㤳㡡て㑣散攷扦捤戹〲㑣㘱ㅤ戴敥戴㈶㈷慢〷昷㥢户㥢㍡㤷㤵㠱晣ㄶ㐲ㄹ㐱摢㐱敢㍥摢慤㝡ㄷㄴ敥慥㤹㌶〳搹摣戸昱戸㙥摡慢扢搵攰㌵ㅢ㔷㉥㠶㘶㈸慦㙥慦㙢づ搲搱㙤ㄱ㙣㈵〳昵扥㙢摢扢㥤㌱㙢㜵㌹㜵搱㡥慡㕦摢㔶敤㉣昸摥㜲昷摡㈳扥㝣戰㔱摢㌱愳㈹〸戵㌵㌵㜶挷㉡愳慡㘸㕥㘳㌳㉢㕥㈰㕤㌵扤㜱㘷挱慥㥣㤷晥愲愴㐸㤴㔵戵搴换㔹ㄵ㜳晤昸扣㡢㠵㠲㕢慢㌷愴㑢慤扢㉦㠶㘰㘶㔹挵㝣㔷愵ㅦ慥㉦㤹换㌵㜹㐵㑢㤳攸㥤愸搸摢㔲㝣挴慢搴㠳ㄹ捦つ㝤慦搶㕡㌳㔵㕤㌳㈱㘹慡㈷扣慡捣攷㜳㑡㈸㐰攰昶昵〹㤱扢戵㍢㉦㈸㐴愴㔰㑣㐶扥慡㤵散㈶㑥㘱㜵㔸㐵㑤㤲㈶戵搷㙤㌲ㄸ攷慢㘴㑣〶〷愶搶㐴晤挱㤷摥戲挹戰つ捣扤戲㡤㌵㙤㌴㕥晤摤㙢搲つ㡦㤹㙥戵㈶晤㑣敤㈷㌸㈳㘳ㄸ㐰扦〴㠱搰㜵昷愸敡挴㐵戱慥㕦戰慢攱㑡㘱㐵摡攷㔶㐲㤴㐱㐳ㄶ㡢摣摡㡥㘴㕣㠶㈲㘳㌷挱㈸㐰愹㤴㉢散㘱愳㐲〹㈹愷㔳㍡㘵昰㜲㡢㈰㘷扦ㄶ㕥ㅥ戴㡥搸戵㔰㐶㐲㜹搸〲㐶㈲慤愶搰㌷㐴ㄲ昵捤㑡愴㌰昶㔸㌳愰㔲搳㜶挳昵㈶摦㜶㜰㐹㐴㐴㍢戲㘰摢挹〲㡡㠲㔶㜹㤰挱㙢㈰㥡㌶㘹㤰摤㌸㐵㐴㘴㠳っ捤㡥㤱㕢㠹㡣敤㌳㘴〴摡愷㠹㤰慤昷㜷㤷ㄱ㈴昶㑥㈲㘵愷慥晣戸㈳捤㌶戲攵㈳㘹㜶㌹㌶捥戸㠲攰㑡㠲慢〸昶〲㠸扦㐰挲㔱捡㈱摦㥡㡣搷攰搹戸㠶攰戵〰㤰㑦〶㘵㑥㉣慡㘸㐳㙤挵㡥㘴扢㈱搸挹捡㈸㡥㐴ㄱ㉤攳㠶㥤㌹攴㈸㐴挷㔶攷昶搰戵㜹愵㘳㕦摦㥤㌶搳换㈱㐵㘶㌴㑤慦㜵㤳愶改㡤㘰搳ㅥ昵搶㜵攸㙡㡣ㄱ㕣て㔰㌲㙥㈰㠴㜲愱挱扢㌵㡢㥥㈶攵慢挲㉣㡡㡣愱ㅥㄵ㝣㑣挸㍣〲㘴〸戹㡥攳换㡥つ㑤㜳㜰摣㝡搵摢搰晢扡昳㜷㡣昴㌶扤戹愳㜷攸㉦㝡㤱㔶昴㡤㘰㉦昱扢慥㍡收㈶㔴ㅢ慦㈷戸ㄹ愰㑤挷昰昴晤㘲㍤〵捡㉣㜶㔲㤸摢㑤慦㡢戲㜲㤷搶㔷愵搲㐰㠳搶㤲改㥦㤳㈱㍣ㄸ挷㘷㘱ぢ㝢扥㉦㙢㌸搴㔶㔵〱捦㉦㔷戶ㄶ〶㐷㝣捦㘱昹㡥㡤ㅣ扣㉡ㄴ㐳㍥慦昵攵摡㙣攴っ㕢㌳攵㜳㑡㔱づ㜵昰敤摤㠵㐴慡㔳㉢㜹戱㕦昶昹㜲㐷㤲昴㈰㐹摥㠰㙤㌵㙥〵㠰㤴㄰扦改㉡㔱昶戱搹ㅢ㔵戳㔶㡢㤵ㅥ扥㡣搳㐹㥢て戱㐳㡥っ㐴づ摢㘹昸て㠲㈱㘷搱㜶ㅡ挲㘲挰㔹㤰㝥〵扥〵扢㈶㑢㤱㕢㤶愲㘶㐷㔶扣㑡㘴㐵㕦㕦挷㜹㍡挳扦愶攸愴㑤㑡㘴㜲㝢㘶㘵挶㔹扣㐹㔴㜴㐳㔲愸㘴戸㠶ㅡㄲ㠸㤴挷戶㍢㈲愶〷ㄱ㜳ㅢ㌶捥搸㑦㌰㐹㜰〰㐰晦〵㈴捤㔶㌷㥥攱戰晥㌵扡戴换攵㕣㤱㘸㔰㉥挲攷扡ち慢㠳㝣捤㥢〸敥〴㘸㌳㝦攸㠰捣㈰㐴㠵昲ㄴ㈱慡㌰㠶㜵挶㤶ㄷ㐸〳扢㉣〴㤶㘶敡㐱攸㌹㡣㉣つ㔹戳摥㐹㉦㥣戵㠳㔵㐴愲㐶慤㌸㜳摦㡡㜴㐱㕤㍥㙣㥦戶㌲㙦㜵㔵㔶つ㙢搱慢㐳戴ㅤ㥦摤づ〷㜳㙣〷㙣㐹㜵㌶搷〴㔲㙦攷㘳っ㈱戰搳捡摦㑡㙦散㤶扣摦㍣昴つ㌷㜷㜴挹づ㙢㜲挰㡡㤸㡥昹愲㠵㕤㐴攴愰摡㙦㉤慤昸㔲捥づ㔹㐷㝤扢㕡戳㕤㐹㘴挰挶㘴戰㙥㑥㥥㐳㤴㘰挱㘳っ搰㜳㠷慣㈵摦㜴㠳㔵㤳〱挵昵摤㉤㑦㉡㉣愲㕢搳戶ㅢ攰㌵ち㡢捣て㕢㡢㉢摥〵㐴㙣敢㡥㝢搴㕣つ戶〵㔶㐸昴㔱㔲愸ㄱ㥡搰㌴㔱搴㡡扤攲㠷〷昲㕣㡥扣㤷㈷㔰戸捡改昴㤹㘷㘸㙦摡昵㜱㡣㠶㜶㍡攷㌴㠸攸㔱愳戰㉦㔳ち㤳㔳㡤扢搸攷㉤〰昷ㅣ㍤㝤扣ㄹ㤹㝢㐹㌱㙢㥤㕥晥っㄹ慦挸愲ㄱ〸愱㡦㙥㔷㐴㉡㉣㈳攵㠰〳㠱㜱㍥戵㤳㕦挹㔲㙤㐸㝤扢㥡搹㈳㠸㈴つ㕡㜳收戲慣㈱ㅥ敤㤸攱慥攸㠱㘶慣㘳搶㠲戸㙥挶㜳ㅣ㤳愴㐵戲㕣慣㤸愴攰愹㝡攸㥤戰㕤挳〲㔰昴ㄷㄷ㤹ㄷ㔱㘴㕥㔴㐵㠳搶㈹㠶〶㔵㥥㘳㜹攷㑣摦づ㔷ㅣ扢㔲攴〳挳㜷摢㠲㈶挱攴㤴扣㐹㑡㘴挶㔸㥢㌵㝦ㅡ㈶㕢㌰〱㜴㑦㐰㡥㜲敢㠸㝥㔰慥㈶ち昸㈷㝡㜴㉣㐱挰㈸㑦愹昱㌶㡣愶慢摢ㄱ㄰㌹㉡㕤㑡敥㘰㕣㝡〴㈵㤱㄰㈲搶㌳㐸〴㕥挱㤴㤰愷㡢扢㘰㥤㜶敤㄰搸㈳挶㡥搸攱㙣〰㤴〳㈰慢㡥户㔷㉢慣愶㍡㡤㌷戴挲㜵㥤㔵㉤㙡攲摡捥晡戴摥㜸摤〶搵㤱㐶㐹㈹㤲捤ㅡ㈹捤戲挱ㅣ户㤳慡ㄱ㑡㜱㈷摡㐶㘴戹㑤㥢晢㑥㈹昲ㄲㄴ㤳愲㤹㥣昱㜶㐵㈸〸昴挶㍡㡡㍥晢㙣昲㐸㐵㙣㘸〳㤴愸愷愲戲愱㌸㈴㜸ㅣ搷㑥慡戲ㄴ㍦㠱扦㜷挵搹昹㝡搸㔲㘳㕥ㅣ㡤㙢愶㙡戵㜹ㄷ㔶㐲挵昴慢摢㠴愵戱戶㐸挳㈸敥散㔵晢㐷摢㥢㘲挴㤸つㄹㄶ挹昰〳㠳つ挱㕣愹㠸㉡慤戳㈱㙥㜵愳戸挸愷ㄳ搲㜴ㄵ〶ㄶ挳敡慣㕣㔳㘶㔸搳㤲ㅦ㔵ㅤㅡ愷㐵㈵㐷つ㙢㙡㌹㠰㑡て㈹挷攳㥣㘲㜰挳㍡㐵户ㄴ㉥㌱㐰散挶戹㠵㑡㠸搰㙥㘳〰㥥っ戶て㜶戰㈳㔱攸㠴搶ㄹ㈵㘸㈱㠳㜰㕢ㄷ㐱摥改ㄱ愳㄰愴㤶㑡晦㌸㉣扥昰〴搳搷て攷㤲㑣捣㐴っ㜷㘵㔸て㐰㙥㍡㌲㐹㉥ㅡ㑤〲收㤱㘴㔳㐲㙢㌰㈹愳㠹㌱㐴㤳捦て㜱㡢㠷戱慣㘱戲㑤つ昷摣㐲ㅢ摡戴戶扥换㍡敥㔶㙡昵慡㔴慡㌸㤱搵㑡㈳㙦ぢ㝣愹㉢㠰ㄱ㌷㘵散㑢扣㈹挷㜱㤴攲㤲㠹愴摥敤㙥攳㌰扡㉢㈱㠷㌱㈲搵挷〰㘴㠶㕢㑥〵挴㍡敥㈹搰㍥摣摤扣挰愰㉥捦㐱愴㜵ㄴ㔱㤶捤攱㍥㕥㈳㡡慣戸㉤搵㙣捥㥢昳㘸戳愷㡡㡥搹㔱搱戶挰ㄱ搶ㄹ〹扣㐲〱挶㐸㡦摣挱㐱㜲㤷攲攸敥愵㐷搴㘳敥ㄲ㔰愱㌰㈰ㄸ攳攵㈹㈸㠷㕤〵㈳搱攰搶㥡㔶户㘰昴㤷㤶户㌱〵㈰ㄸ〶愶㐱㡢㤶㤱㠱㌳㠳晣收〶捥㜵㘸㤵ㄱ㈱㑤〷㔳ㄹ愳ㅣ㠵挳ㅥ㐸〳㌷昱㈰扤攴㐱〹㠵㝢搴挵戰攴㙥攲戸㠳㈳㤰攷㕦搱㔶戸㘰㠶戸晥攲敥㙤㉢㥥慡㔶㘹敥挲㍦户㉤戰㡡慢ㅢ㤱㌹扡愷敤㔲㤶㕡ㄳ敤扢ㅢ摢㉡攲换㠲〷㘶㈷㡥㤹㘱㘵㘵㌱㕣㡦㉥㙥昵㑡ㄲ晡㡦攰㡦搸昰敤戴㤹昳㉥㉦愲慥㜱敦㑢攷㕤敦㠲慢收愵〷扣昵〷ち挱ㄵ捡㝥㑥戲㤴晢㌷晥愹愴攵昴ㅦ㘲挴慤㑣㥢〳㌴ㅤ㈴ㅣ㐷愵㐸ㅡ㡣㈱㥦㐱㈷戰摤ㅢ户〶㐸㈷㝢摡攸㐴〹㠲ㅤ㐲㜱捦扤㙣㠴㈲㝥〰戴㤲㔸愲㈳㌹昶晣ㄹ戰扥昸㍥㑡㠸㜰㍣挷㘲㐴扦ㅥ戹っ搴㈹㐱ㅥ㕦昱攰㠵㤰晦ㅦ㉣㈵摣扣㈱㍢晤ㄷ㤸㔹㝣慦ㅤ㐵搷ㄲ㐵摦敤㐰㤱攰㌵㄰挵扦昷㈰㤳㈴㥤攱搹ㄷㄵ〸攷㥡㜶づ愰慦昸㠵摦晦攱〱㜴㉥㈶づ㘵愳㈱搴㜶ㄳ㥥ㅢ㈶㐲㕦㠷㠹挰攰扤㌲ㄱ㑥㈰㈳ㄸ挵㡦㑣㠴搸〷㌲㡦㠲捤㑤〴挶昶㌲っ挱㔴愸㌵攵搶攰〹散ち㠷晥戱㘳戸㜸㉢〳挴昳愱戴㠲ㄹ㜸愴慥散㉣㕥㌰㝤搳搹慢捡㡦晡ㄲ捡捣㕦挲㑤㙥搵㠵㍤慥摥戰㐶㜵摡挰㔷㤱㜸搹㜷晣㈹㕢扢扦づ㑣㐵㈹㜲摦㡢愲㈸扣〴㑦㠹攰戹㈱昷扥㍤摦㌸晡晢㠷ㅥ㍢捣摢㙡㌱慤敡户㈲摦㑢挸㥥昶〴㠲扡愹㡢㈲㤷昳挳㥣ㄳ昸㐴挹㕥慤挹㘹搳㔷㔶㔰㘰㌸㐹㌶㈲扣ㄴ㘱㐶挴户ㅤ㑣㑣摣㝢㠸㑣捣㠹㌶㜷愷晡戰㐹戹〸㈷㔲ㄳ㔷㍥扤㈴㙣㈸扡㉡戲ㅥ慤㑤晤㕢㔰㐵㉦㜲㈲慤㔶㈲㑦㥤㑣㐲㝣戳㕤搷ㅤ愴慥㡢づ㌲っ晢㈷㔲ち昱〷㔲㐸晡㈰挳ぢ〱㑡㑡㥤㐲㐶扦つ㈰㈳戲搶ㅥ攲愵㍦㘰㐷〸挸挶愵扦ㅥ㍦㘲挱㉥〲㡢㠹㉦扥搷ㄳ㉤㙤搱㐴㌵㌱㔴慢㙣㥡㐵㘴搴攱㠵〵㤳㐹改ㄲ㌲㐹搲て㈰户㘵㜷ㄴ㕦㌲攴㐴㠱户㠸戱㜵㠷扥戶㤲㜳户㕢挷捤て攸㤹㠲㔲ㄸ敥㙥ㄶ攳㐰慡㘲㜴㔱搳㔲㔴㐴㌸ㅣ㘵ㅢ㥤〶攲㉡攸㉣㜷㉦㑥愵〸晥昱㑢㈱搶㡦㌷㠷扥扣扤㠶㍡捥敤挷〲昹㠳晤㜵㙤〶㘳攳慤攴ㄸ㐸搸㉤戵㉡㐶搷挳㑦愳ぢㄷ㥤ㄳ㐶㌳慢㥥挵㐱晣㐹㌸慢㑦敢搰晦㡣㕥㉢捥㍡挳摥っ㘳户攸晦㜷愱㘰㔳晤㉦ㄸ㝢㔳㠸㝣㜷㥣攱㠳捥昸挹愶㈱ㅢ敥〸㍣摢〸摥愸㠳戱愱戲っ㜹㐷戹㐵㝣扣ㅡ㔵㉢〹づ扦㔷扥晤㙡㐴愳㉦㙤摢㠱慥〲㤰戱㈱晤ㄹ㠸愰慥晤㕢攵㔶㜲扡㉤摣㡦㡥㝢㑥搸ㄵ摦ぢ㍣㉢ㅣ㕢㐴搰㜷㡣摦㥥㔹戰㜹愶挴㔷摢㠵摡㡤搸㠹挱昷愲捦挹㜹〸散㤳㌲㝣戹㘲㤱㡣㉣㙣㉤㤲挱敦㤰㐶㔲攱㈵㙡㠷攰㌲敢摥扡㔹挳愷慢昳昰㜵㠶㉣摡ㄶ捡㉥昲㌸户摦搰攰搶攱㡥搶㍢攱て㤲戵〹〴挷搴ㄲ敥㝦㉦昷戵㝤て㕡摢挶㙢ぢ搸戲㌷㥦㕢㐹㝦ㅡ㌸摤摡㕢㕡㐹㠶敦攴ㄷ挹㈵愳㑣㠸㑢晢㠷昱㜷敢づ㕡㡥㌶ち㍡㡦㍦攸愶㈳㙣扣〶昷搹ㄶ愲摦㘷搱㔵㑣ㄱ攰㘷㤸㜱㠶て㠲㕥㍥戲愲昸ㄲ㤶㐵〶㐰㍥㔷愸〰㜴愷敡愷㌶愲敡㤱㝢搸ㄳ㐹昰㡣㐱㜲㉣㠹㈷搱㤰摢ㄵ㉤ㅢ㉣挱㘵ぢ㜵㤶㐰摥㐸㝡㈰㥦ㄳ㍣㑢愸㠹㝣ㅥㅤㅡㄳ戱㔱摡㝤㈲㥦摢㘸㈲㠲㔶㠰㕡㘸㝡晣㤱㐴㡢ㄸ㌵㔴ㅢづ㠱㑢攰〱㡣㈴捡㘴㤸昲㤱㐲愷㄰挵ㄸ扥㑦ㄴ㈱晤㉡晥晢晣攱㕦㍣挷昴昷挳㐲㐹㐴㔴戵慥㠲ㄲ㔱慤攲㤳改㔵昸㈸敤扥㡡㡦㙦戴㡡ㄱち㑢捥挴〸〱㠶晡㐴ㄹ㝦搴慡敡挸㜰㐳昹ㄳ㘷〹昰㙢㤹挵㠸㠹ㄲ搵昷〲㌲攸换㥤㔷慤㉥㈲㤳昴搵戹ㄱㄹ㕦昹㈸㐳㠹㌷㈲改搴㈹㐴㕥搹㐲愴ㅥ㡢㑥散㡥摤ㄶ㐲〲㑢攲㘷戳㕤㘵㝢愱挷㔰扦昸㔰㠲㤸㘳挷㤲㑦愸戴㌸昸〴挲㠸㑣㔳ㄲㄲ㌷㔲㝣㌰㘹晣敤㘷㥢扥㔳㔴㈰㠱㝡愲挶㈴㌸搵昸昱愴昱〱㝣㥥愵摡攴㜸㤵㠰改昹愴㌱〹㔳㌵㝥㉣㘹晣户〳㝢ㅢ㡤ㄳ㍡㡣㐶搶㐹㈴ㄹ㐶慦㍡〶愴㍥搵ㅥ㐶㜳摤愲㈲ㅤ戰愲㘲㡡㔰ㄵ㐳慥㈹㔵㍡㠸㕢㈱㍥㍥㤶㥥挳㈵㈷摣〵㠱戴㡤晥㥦〹挷㜱昹㘹搶っ㑤㝣ぢ扤㠶愸戳㙦愸㈷㜶㉥㔸昳㍥ち晡慤攳〱づ㔷搵㙤㐵㈲戰ぢ昲搱晥㙥攲㥤捦戰㈱㥢晢㤱㐴换㌴㕥㈶改㑤㡢愸〸㑢㕥扣㍦挱㙣敥搱㈶捤ㄸ㡦〰㌹㄰㤳㠰捣ㄸ㡦〲㐶ㄱ㤹㍤㉣ㄸ㈱晦㉢收㝥㍦㉢㍥㐰昰ㄸ㐰㐹㤰搹㐹〷㠵挷〱㠶㤳晦㘳挵搸㥡㜲㥣㘸攲愱攴㘵㘹㌲㌲㍥挴づㅦ〶攸㠳ㅦ㔷挴㐴㔸㌲㍥㠲㤲昴㑢㈹㌸搴㑢㍦捡㡡㡦ㄱ㝣ㅣ愰愴㜳戲㕢摥㌵慥愹㐷ㄵ昶〹㜴ㄵ㡦ㄲ攰㘷㝣㌲捥昰㐱攷㍥扣戵扢搱捣㌳㜱昲㠵㍦㘲㥥㉤㥦昲摦㡤㑦昳搷戹攸㍥晣㥦㐹㜴㘵攱攷戵户昴㌶ㄶ㤹㠰挶戹晡慤㘲戳㕦挲㌸㕣㔷㌳㤴挲ㄱ愹㔴㡡㕡㐱㄰摦㕣戰昰昰〶扥攵㤰慡㄰㠲㌴愰㉡摣戸攲㌰ち㡣㑦戳㈹㜱㑣㍣ㄹ㥦攱ㄳ㔱慢㌶昱戳㜱㠶て㠲㜸㔵摤ㅦ㠸扢㈷㉦㈴慥㔵㠵摤昶㐲攲㕦㔵慣愴㕦昸〴〷㔳挸㐲愶㔵㉢ㄱ㘹㡡㠶㥥㐴㘶愸㙦㤸㜳扢て㍦敤愲愸㥣慤㥥㍤晢挲㜰㝥散敡晣扢摥㌱昸挴昳㍦晦挳愷㝥晤㥥㐳㝦晤搷㔳㑦晤晡㑦㥦㝡敥㕦㍦㕡㍥昴搳愷㥦晥挹㍤㕦㝥敥て扢慤慦㘸捦扥㌰昷㤵㠷㈷捦㍦晣愰㜵晡搶愳て扦晢㠱㝢㈷ㄷ㉥ㅢ敦敢敢敦扦㜹昴㘷㔷摤㌲昲攸㠳摦ㄳ㍦晥敤㤵慥㔰换挵ぢ㕡愷挱㘵慢㘹㝣ㄱㄹ㑣㠳㌳㝥㐵愷挱攵慡㡤㕡㡥㌷㙡ㅡ〵㐵㌸㌷㌸〱㔵㘱戶㔶っ晣〷摤㠵戳㘴</t>
  </si>
  <si>
    <t>㜸〱敤㕣㕢㙣ㅣ㔷ㄹ摥㌳摥㔹敦慣敤搸㡤搳㑢㑡㘹つ愱ㄴ敡攰挶㘹㐳㈹㄰㠲㉦捤つ㈷㜶㘳㈷攵扥ㄹ敦㥥㠹愷搹㤹㜱㘷㘶㥤戸㔴㙡㔵㕡㉥攲㔲㔴㉥愲㔰㉥慡〰㠹ㄷ㉥㉦摣㕦㤰㤰㐰愸㐸㐸挰〳ㄲて〵㈱㜸〰愱㐸扣㈰㠴〴摦㜷㘶㘶㜷㜶搷㍢㜶户㉤戸挸㈷摤摦㘷捥㙤捥㌹晦昵晣晦㤹收㐴㉥㤷晢㌷ㄲ晦㌲攵㤹戹㘱㜱㍤〸愵㌳㌱攳搵㙡戲ㄲ摡㥥ㅢ㑣㑣昹扥戹㍥㘷〷㘱ㅦㅡㄴ捡㌶敡〳扤ㅣ搸て挸㘲㜹㑤晡〱ㅡ改戹㕣戱㘸㘸愸攷㈰晣㡤㈴て〶㝢つ收〱㤶㘶愶攷㤷敦挳愸㡢愱攷换晤㘳攷愲扥㠷㈷㈷㈷㈶㈷づ摥㜵昰昵ㄳ〷昶㡦捤搴㙢㘱摤㤷㠷㕤㔹て㝤戳戶㝦㙣愱扥㕣戳㉢㙦㤳敢㑢摥㐵改ㅥ㤶换〷㙥㕦㌶敦㜸挳攴ㅤ㠷づ㔹㜷摤昵㠶㐱扣㍡㜷㝡㘶㝡挱㤷㔶昰〲㡤愹㜳捡㜷捣捡㡡捤戵㐹改摢敥㠵㠹㤹㘹晣㤷㥡㍦㥥敥㥣㔸㕣㤱㌲攴慢愵㉦摤㡡っっ㜴ㅣ㜰愶㠲愰敥慣㜲昳っ攷㈸㤶㕡㌱㠳㔰㜷㘶㘴慤㘶㌸挹愸㐵㘷ㅥ㝢㔷㌳搷〷㥤㐵改〶㜶㘸慦搹攱㝡挱㔹挲㐰搵㈱攷㙣㈰捦㤸敥〵㜹摡㜴愴敥ㅣ慢摢搵㝣㤴㜲㝤户㈴㐳愴㈷愶㤶㍦㌱ㄵ㌸㌳㉢愶慦㘶ㄴ㜰㘳㌲摡ㅥ昵㉢慤㙤昷㜵ㅦ㤷㔳㔷㙦攰㤸㌷㜷㙦㠷㥡㜳愶摦㘸㌹摥扤㘵扣昸搶ㄹ摣搶扤㝤㙡㡦㕡晢扣戶㝢ㅦ戵㤵慤慤挵㐰㑣摦㙡㐷戱ㄸ愳㐰搰㑦㔰㈴㈰〲㡤ㄲ挱〰挱㈰㠰挸晦ㅤ㕣㤲敥挸㉡慤㙣㙡攵㘵慤㕣搱捡㔵慤㉣戵戲愵㤵㉦㘸攵ㄵ慤㙣㙢攵晢戴昲㐵戴㐹㔲戱扦㕦㡢搳慦晥昹昱慦扥昳㔳敦㍤昹㠹㝤㘷㙦㝡捣ㅦ㉥っ敥㐲愳㝢攲㐹捤晡收㈵㤰㕡㤳㡡て㑥ㅣ攰扦捤戹〲㑣㘱ㅤ戲敥戴㈶㈷慢㠷づ㤸户㥢㍡㤷㤵㠱晣ㄶ㐲ㄹ㐱摢㐱敢㕥摢慤㝡㤷ㄴ敥㙥㤸㌶〳搹摣戸昱戸㙥摡慢扢搵攰㘵ㅢ㔷㉥㠶㘶㈸慦㙦慦㙢づ搲搱㙤ㄱ㙣㈵〳昵扥ㅢ摢扢㥤㌳㙢㜵㌹㜵搹㡥慡㕦摥㔶敤㉣昸摥㜲昷摡愳扥扣扦㔱摢㌱愳㈹〸戵㌵㌵㜶挷㉡愳慡㘸㕥㘳㌳㉢㕥㈰㕤㌵扤㜱㘷挱慥㕣㤴晥愲愴㐸㤴㔵戵搴慢㔹ㄵ㜳晤昸扣㡢㠵㠲㕢慢慦㑣㤷㕡㜷㕦づ挱捣戲㡡昹慥㑡㍦㕣㕦㌲㤷㙢昲㥡㤶㈶搱㍢㔱戱户愵昸愸㔷愹〷㌳㥥ㅢ晡㕥慤戵㘶慡扡㘶㐲搲㔴㑦㜹㔵㤹捦攷㤴㔰㠰挰敤敢ㄳ㈲㜷㙢㜷㕥㔰㠸㐸愱㤸㡣㝣㕤㉢搹㑤㥣挱敡戰㡡㥡㈴㑤㙡慦摡㘴㌰捥㔷挹㤸っづ㑣慤㠹晡㠳㉦㝤捤㈶挳㌶㌰昷攲㌶搶戴搱㜸昵㜷慦㐹㌷㍣㙥扡搵㥡昴㌳戵㥦攰㡣㡣㘱〰晤ち〴㐲搷摤愳慡ㄳ㤷挵扡㝥挹慥㠶㉢㠵ㄵ㘹㕦㔸〹㔱〶つ㔹㉣㜲㙢㍢㤲㜱ㄵ㡡㡣摤〴愳〰愵㔲慥戰㠷㡤ち㈵愴㥣㑥改㤴挱换㉤㠲㥣晤㕡㜸㜹搰㍡㙡搷㐲ㄹ〹攵㘱ぢㄸ㠹戴㥡㐲摦㄰㐹搴㌷㉢㤱挲搸㘳捤㠰㑡㑤摢つ搷㥢㝣摢挱㈵ㄱㄱ敤挸㠲㙤㈷ぢ㈸ち㕡攵㐱〶慦㠱㘸摡愴㐱㜶攳ㄴㄱ㤱つ㌲㌴㍢㐶㙥㈵㌲戶捦㤰ㄱ㘸㥦㈶㐲戶㍥搰㕤㐶㤰搸㍢㠹㤴㥤扡昲攳㡥㌴摢挸㤶㡦愴搹搵搸㌸攳ㅡ㠲㙢〹慥㈳搸ぢ㈰晥〴〹㐷㈹㠷㝣㙢㌲㕥㠶㘷攳〶㠲㤷〳㐰㍥ㄹ㤴㌹戱愸愲つ戵ㄵ㍢㤲敤㠶㘰㈷㉢愳㌸ㄲ㐵戴㡣ㅢ㜶收㤰愳㄰ㅤ㕢㥤摢㐳搷收㤵㡥㝤㜵㜷摡㑣㉦㠷ㄴ㤹搱㌴扤搶㑤㥡愶㌷㠲㑤㝢搴㕢㌷愱慢㌱㐶昰ち㠰㤲昱㑡㐲㈸ㄷㅡ扣㕢戳攸㘹㔲扥㈴捣愲挸ㄸ敡㔱挱挷㠴捣㈳㐰㠶㤰敢㌸扥散搸搰㌴〷挷慤㤷扣つ扤扦㍢㝦挷㐸㙦搳㥢㍢㝡㠷晥愲攷㘸㐵敦〳㝢㠹摦㜵搵㌱㌷愳摡㜸㌵挱㉤〰㙤㍡㠶愷敦攷敡㈹㔰㘶戱㤳挲摣㙥㝡㕤㤴㤵扢戴扥㉡㤵〶ㅡ戴㤶㑣晦㠲っ攱挱㌸㌱ぢ㕢搸昳㝤㔹挳愱戶慡ち㜸㝥戹戶戵㌰㌸敡㝢づ换㜷㙣攴攰㈵愱ㄸ昲㜹慤㉦搷㘶㈳㘷搸㥡㈹㥦㔳㡡㜲愸㠳㙦敦㉥㈴㔲㥤㕡挹㡢晤戲捦㤷㍢㤲愴〷㐹昲㕡㙣慢㜱㉢〰愴㠴昸㑤㔷㠹戲㥦捤㕥愷㥡戵㕡慣昴昰㘵㥣㑥摡㝣㠸ㅤ㜲㘴㈰㜲搸㑥挳㝦㄰っ㌹㡢戶搳㄰ㄶ〳捥㠲昴㉢昰㉤搸㌵㔹㡡摣戲ㄴ㌵㍢戲攲㈵㈲㉢晡晡㍡捥搳ㄹ晥㌵㐵㈷㙤㔲㈲㤳摢㌳㉢㌳捥攲㑤愲愲ㅢ㤲㐲㈵挳㌵搴㤰㐰愴㍣戶摤ㄱ㌱㍤㠸㤸摢戰㜱挶〱㠲㐹㠲㠳〰晡㉦㈰㘹戶扡昱っ㠷昵慦搱愵㕤㉥攷㡡㐴㠳㜲ㄱ㍥搳㔵㔸ㅤ攲㙢㕥㑦㜰㈷㐰㥢昹㐳〷㘴〶㈱㉡㤴愷〸㔱㠵㌱慣㜳戶扣㐴ㅡ搸㘵㈱戰㌴㔳て㐲捦㘱㘴㘹挸㥡昵㑥㝢攱慣ㅤ慣㈲ㄲ㌵㙡挵㤹㝢㔷愴ぢ敡昲㘱晢戴㤵㜹慢慢戲㙡㔸㡢㕥ㅤ愲敤挴散㜶㌸㤸㘳㍢㘰㑢慡戳戹㈶㤰㝡㍢ㅦ㘳〸㠱㥤㔶晥㔶㝡㘳户攴晤收愱㙦戸戹愳㑢㜶㔸㤳〳㔶挴㜴捣ㄷ㉤散㈲㈲〷搵㝥㙢㘹挵㤷㜲㜶挸㍡收摢搵㥡敤㑡㈲〳㌶㈶㠳㜵㜳昲〲愲〴ぢㅥ㘳㠰㥥㍢㘴㉤昹愶ㅢ慣㥡っ㈸慥敦㙥㜹㔲㘱ㄱ摤㥡戶摤〰慦㔱㔸㘴㝥搸㕡㕣昱㉥㈱㘲㕢㜷摣㘳收㙡戰㉤戰㐲愲㡦㤲㐲㡤搰㠴愶㠹愲㔶散ㄵ㍦㍣㤰攷㜲攴扤㍣㠱挲㔵㑥愷捦㍣㐳㝢搳慥㡦㘳㌴戴搳㌹愷㐱㐴㡦ㅡ㠵㝤㤹㔲㤸㥣㙡摣挵㍥㙦〴㌸㜹散散㠹㘶㘴敥㜹挵慣㜵㝡昹㌳㘴扣㈲㡢㐶㈰㠴㍥扡㕤ㄱ愹戰㡣㤴〳づ〴挶昹搴㑥㝥㈵㑢戵㈱昵敤㙡㘶㡦㈲㤲㌴㘸捤㤹换戲㠶㜸戴㘳㠶扢愲〷㥡戱㡥㔹ぢ攲扡ㄹ捦㜱㑣㤲ㄶ挹㜲戱㘲㤲㠲愷敡愱㜷捡㜶つぢ㐰搱㕦㕣㘴㕥㐶㤱㜹㔹ㄵつ㕡㘷ㄸㅡ㔴㜹㡥攵㕤㌰㝤㍢㕣㜱散㑡㤱てっ摦㙤ぢ㥡〴㤳㔳昲㈶㈹㤱ㄹ㘳㙤搶晣㔹㤸㙣挱〴搰㍤〱㌹捡慤㈳晡㐱戹㥡㈸攰㥦攸搱戱〴〱愳㍣愵挶㥢㌱㥡慥㙥㐷㐰攴愸㜴㈵戹㠳㜱攵㈱㤴㐴㐲㠸㔸捦㈰ㄱ㜸〵㔳㐲㥥㉥敥㠲㜵搶戵㐳㘰㡦ㄸ㍢㙡㠷戳〱㔰づ㠰慣㍡摥㕥慦戰㥡敡㌴摥搰ち㌷㜵㔶戵愸㠹ㅢ㍢敢搳㝡攳㔵ㅢ㔴㐷ㅡ㈵愵㐸㌶㙢愴㌴换〶㜳摣㑥慡㐶㈸挵㥤㘸ㅢ㤱攵㌶㙤敥㍢愵挸昳㔰㑣㡡㘶㜲挶㕢ㄴ愱㈰搰ㅢ敢㈸晡散戳挹㈳ㄵ戱愱つ㔰愲㥥㡡捡㠶攲㤰攰〹㕣㍢愹捡㔲晣〴晥摥ㄵ㘷攷敢㘱㑢㡤㜹㜹㌴慥㤹慡搵收㕤㔸〹ㄵ搳慦㙥ㄳ㤶挶摡㈲つ愳戸戳㔷敤ㅦ㙤㙦㡡ㄱ㘳㌶㘴㔸㈴挳てっ㌶〴㜳愵㈲慡戴捥㠶戸搵㡤攲㈲㥦㑥㐹搳㔵ㄸ㔸っ慢戳㜲㑤㤹㘱㑤㑢㝥㔴㜵㘸㥣ㄶ㤵ㅣ㌵慣愹攵〰㉡㍤愴ㅣ㡦㜳㡡挱つ敢っ摤㔲戸挴〰戱ㅢ攷ㄶ㉡㈱㐲扢㡤〱㜸㌲搸㍥搸挱㡥㐴愱ㄳ㕡㘷㤴愰㠵っ挲㙤㕤〴㜹愷㐷㡣㐲㤰㕡㉡晤敤㠸昸摣㤳㑣㕦㍦㤲㑢㌲㌱ㄳ㌱摣㤵㘱㍤〰戹改挸㈴戹㘸㌴〹㤸㐷㤲㑤〹慤挱愴㡣㈶挶㄰㑤㍥㍦挴㉤ㅥ挶戲㠶挹㌶㌵摣㜳ぢ㙤㘸搳摡晡㉥敢㠴㕢愹搵慢㔲愹攲㐴㔶㉢㡤扣㉤昰愵慥〰㐶摣㤴戱㉦昱愶㥣挰㔱㡡㑢㈶㤲㝡户扢㡤㈳攸慥㠴ㅣ挶㠸㔴ㅦ〳㤰ㄹ㙥㌹ㄵ㄰敢戸愷㐰晢㜰㜷昳〲㠳扡㍣〷㤱搶㔱㐴㔹㌶㠷晢㜸㡤㈸戲攲戶㔴戳㌹㙦捥愳捤㥥㉡㍡㙥㐷㐵摢〲㐷㔸㘷㈴昰ち〵ㄸ㈳㍤㜲〷〷挹㕤㠹愳扢㔷ㅥ㔲㡦戹㉢㐰㠵挲㠰㘰㡣㤷愷愰ㅣ㜶ㄵ㡣㐴㠳㕢㙢㕡摤㠲搱㕦㕡摥挶ㄴ㠰㘰ㄸ㤸〶㉤㕡㐶〶捥っ昲㥢ㅢ㌸㌷愱㔵㐶㠴㌴ㅤ㑣㘵㡣㜲ㄴづ㝢㈰つ摣挴㠳昴㤲〷㈵ㄴ敥㔱ㄷ挳㤲扢㠹攳づ㡥㐰㥥㝦㑤㕢攱㠲ㄹ攲晡㡢扢户慤㜸慡㕡愵戹ぢ晦摣戶挰㉡慥㙥㐴收攸㥥戶㑢㔹㙡㑤戴敦昶戵㔵挴㤷〵て捥㑥ㅣ㌷挳捡捡㘲戸ㅥ㕤摣敡㤵㈴昴ㅦ挱ㅦ戱攱摢㘹㌳攷㕤㕥㐴㕤攳摥㤷㉥扡摥㈵㔷捤㑢て㜸敢てㄴ㠲㉢㤴晤㥣㘴㈹昷㙦晣㔳㐹换改㍦挴㠸㕢㤹㌶〷㘸㍡㐸㌸㡥㑡㤱㌴ㄸ㐳㍥㠳㑥㘰扢㌷㙥つ㤰㑥昶戴搱㠹ㄲ〴㍢㠴攲㕥㜸挱〸㐵晣〰㘸㈵戱㐴㐷㜲散昹搷挰晡攲晢㈸㈱挲昱ㅣ㡢ㄱ晤ㄵ挸㘵愰㑥〹昲昸㡡〷㉦㠴晣晦㘰㈹攱收つ搹改扦挰捣攲㝢敤㈸扡㤱㈸晡㙥〷㡡〴慦㠱㈸晥㍤㠹㑣㤲㜴㠶㘷㥦㔳㈰㥣㙢摡㌹㠰扥攸ㄷ㝥晦㠷〷搰戹㤸㌸㤴㡤㠶㔰摢捤㜸㙥㤸〸㝤ㅤ㈶〲㠳昷捡㐴㌸㠵㡣㘰ㄴ㍦㌲ㄱ㘲ㅦ挸㍣ち㌶㌷ㄱㄸ摢换㌰〴㔳愱搶㤴㕢㠳㈷戰㙢ㅣ晡挷㡥攳攲慤っ㄰捦㠷搲ち㘶攰㤱扡戶戳㜸挱昴㑤㘷慦㉡㍦收㑢㈸㌳㝦〹㌷戹㔵ㄷ昶戸㝥挳ㅡ搵㘹〳㕦㐵攲㘵摦昱愷㙣敤晥㍡㌰ㄵ愵挸㝤㉦㡡愲昰㍣㍣㈵㠲攷㠶摣晢昶㝣攳搸敦ㅦ㜸昴〸㙦慢挵戴慡摦㡡㝣㉦㈱㝢摡ㄳ〸敡愶㉥㡡㕣捤て㜳㑥攱ㄳ㈵㝢戵㈶愷㑤㕦㔹㐱㠱攱㈴搹㠸昰㔲㠴ㄹㄱ摦㜶㌰㌱㜱敦㈱㌲㌱㈷摡摣㥤敡挳㈶攵㈲㥣㐸㑤㕣昹昴㤲戰愱攸慡挸㝡戴㌶昵㙦㐱ㄵ㍤挷㠹戴㕡㠹㍣㜵㌲〹昱捤㜶㕤㜷㠸扡㉥㍡挸㌰散㥦㐸㈹挴ㅦ㐸㈱改㠳っ㉦〴㈸㈹㜵〶ㄹ晤㌶㠰㡣挸㕡㝢㠸㤷晥㠰ㅤ㈱㈰ㅢ㤷晥㝡晣㠸〵扢〸㉣㈶扥昸㕥㑦戴戴㐵ㄳ搵挴㔰慤戲㘹ㄶ㤱㔱㠷ㄷㄶ㑣㈶愵㑢挸㈴㐹㍦㠸摣㤶摤㔱㝣挹㤰ㄳ〵摥㈲挶搶ㅤ晡摡㑡捥摤㙥ㅤ㌷㍦愰㘷ち㑡㘱戸扢㔹㡣〳愹㡡搱㐵㑤㑢㔱ㄱ攱㜰㤴㙤㜴ㅡ㠸慢愰戳摣扤㌸㤵㈲昸挷㉦㠵㔸㍦摥ㅣ晡敡昶ㅡ敡㌸户ㅦぢ攴て昶搷㡤ㄹ㡣㡤户㤲㘳㈰㘱户搴慡ㄸ㕤て㍦㡢㉥㕣㜴㑥ㄸ捤慣㝡ㄶ㠷昰㈷攱慣㍥慤㐳晦㌳㝡慤㌸敢ㅣ㝢㌳㡣摤愲晦摦㡥㠲㑤昵扦㘰散㑤㈱昲ㅤ㜱㠶て㍡攳㈷㥢㠶㙣戸㈳昰㙣㈳㜸愳づ挶㠶捡㌲攴ㅤ攵ㄶ昱昱㙡㔴慤㈴㌸晣㕥昹昶慢ㄱ㡤扥戴㙤〷扡ち㐰挶㠶昴慦㐱〴㜵敤摦㉡户㤲搳㙤攱㕤攸戸攷㤴㕤昱扤挰戳挲戱㐵〴㝤挷昸敤㤹〵㥢㘷㑡㝣愵㕤愸敤挳㑥っ扥〷㝤㑥捦㐳㘰㥦㤶攱ぢㄵ㡢㘴㘴㘱㙢㤱っ㝥㠷㌴㤲ち㉦㔱㍢〴㔷㔹昷搴捤ㅡ㍥㕤㥤㠷慦㌳㘴搱戶㔰㜶㤱挷戹晤㠶〶户づ㜷戴摥〶㝦㤰慣㑤㈰㌸愶㤶昰慥昷㜰㕦摢昷愰戵㙤扣戶㠰㉤㝢昳戹㤵昴愷㠱搳慤扤愵㤵㘴昸㑥㝥㤱㕣㌲捡㠴戸戴㝦〴㝦户敥愰攵㘸愳愰昳昸㠳㙥㍡挲挶㙢㜰㥦㙤㈱晡㝤ㅥ㕤挵ㄴ〱㝥㠶ㄹ㘷昸㈰攸攵㈳㉢㡡㉦㘲㔹㘴〰攴㜳㠵ち㐰㜷慡㝥㙡㈳慡ㅥ㌹挹㥥㐸㠲㘷っ㤲㘳㐹㝣ㅥつ戹㕤搱戲挱ㄲ㕣戶㔰㘷〹攴㡤愴〷昲㌹挱戳㠴㥡挸㘷搱愱㌱ㄱㅢ愵摤㈷昲㤹㡤㈶㈲㘸〵愸㠵愶挷ㅦ㐹戴㠸㔱㐳戵攱㄰戸〴ㅥ挰㐸愲㑣㠶㈹ㅦ㈹㜴ち㔱㡣攱晢㐴ㄱ搲㉦攳扦捦ㅥ昹挵㌳㑣㝦㍤㈲㤴㐴㐴㔵敢㉡㈸ㄱ搵㉡ㅥ㑦慦挲㐷㘹昷㔵㝣㙣愳㔵㡣㔰㔸㜲㈶㐶〸㌰搴㈷捡昸愳㔶㔵㐷㠶ㅢ捡㥦㌸㑦㠰㕦换㉣㐶㑣㤴愸扥㤷㤰㐱㕦敥扣㙡㜵ㄹ㤹愴慦捥㡤挸昸捡㐷ㄹ㑡扣ㄱ㐹愷㑥㈱昲捡ㄶ㈲昵㔸㜴㘲㜷散戶㄰ㄲ㔸ㄲ㍦㥢敤㉡摢ぢ㍤㠶晡挵〷ㄳ挴ㅣ㍦㥥㝣㐲愵挵挱㈷㄰㐶㘴㥡㤲㤰戸㤱攲〳㐹攳㙦㝦愷改㍢㐵〵ㄲ愸㈷㙡㑣㠲㔳㡤ㅦ㑢ㅡㅦ挴攷㔹慡㑤㡥㔷〹㤸㥥㑤ㅡ㤳㌰㔵攳㐷㤳挶㝦㌹戸户搱㌸愱挳㘸㘴㥤㐴㤲㘱昴慡㘳㐰敡㔳敤㘱㌴搷㉤㉡搲〱㉢㉡愶〸㔵㌱攴㥡㔲愵㠳戸ㄵ攲攳㘳改㌹㕣㜲挲㕤㄰㐸摢攸晦㤹㜰〲㤷㥦㘶捤搰挴户搰㙢㠸㍡晢㠶㝡㘲攷㠲㌵敦愳愰摦㍡ㄱ攰㜰㔵摤㔶㈴〲扢㈰ㅦ敤敦㈶摥昹っㅢ戲戹ㅦ㐹戴㑣攳㘵㤲摥戴㠸㡡戰攴挵㈳〹㘶㜳て㌷㘹挶㜸〸挸㠱㤸〴㘴挶㜸ㄸ㌰㡡挸散㘱挱〸昹㕦㌱昷㈳慣㜸㍦挱愳〰㈵㐱㘶㈷ㅤㄴㅥ〳ㄸ㑥晥㡦ㄵ㘳㙢捡㜱愲㠹〷㤲㤷愵挹挸昸㈰㍢㝣〸愰て㝥㕣ㄱㄳ㘱挹昸㌰㑡搲㉦愵攰㔰㉦晤〸㉢㍥㑡昰㌱㠰㤲捥挹㙥㜹搷戸愶ㅥ㔵搸挷搱㔵㍣㑣㠰㥦昱㜸㥣攱㠳捥㝤㜸㔳㜷愳㤹㘷攲攴ぢ㝦挴㍣㕢㍥攵扦ㅢ㥦收慦㜳搱㝤昸㍦㤳攸捡挲捦㙢㙦散㙤㉣㌲〱㡤㜳昵㕢挵㘶㍦㡦㜱戸慥㘶㈸㠵㈳㔲愹ㄴ戵㠲㈰扥戹㘰攱攱つ㝣换㘱㔵㈱〴㘹㐰㔵戸㜱挵ㄱㄴㄸ㥦㘴㔳攲㤸㜸㌲㍥挵㈷愲㔶㙤攲愷攳っㅦ〴昱慡扡摦ㄷ㜷㑦㕥㐸㕣慢ち扢敤㠵挴扦慡㔸㐹扦昰㐹づ愶㤰㠵㑣慢㔶㈲搲ㄴつ㝤ㅥ㤹愱扥㘱捥敤㕥晣戴换愲㜲扥㝡晥晣㍦㠶昳㘳搷攷摦晥搶挱㈷㥦晤昹ㅦ㥥昸昵扢て晦昹㕦㑦㍤昵敢㍦㍥昱捣扦㝥戴㝣昸愷㑦㍦晤㤳㤳㕦㝡收て扢慤㉦㙢摦昹挷摣㤷ㅦ㥣扣昸攰晤搶搹㕢㡦㍤昸㡥晢敥㤹㕣戸㙡扣慦慦扦晦㤶搱㥦㕤昷㥡㤱㠷敦晦㥥昸昱㙦慦㜵㠵㕡㉥㕥搰㍡つ㉥㕢㑤攳ぢ挸㘰ㅡ㥣昱㡢㍡つ㉥㔷㙤搴㜲扣㔱搳㈸㈸挲戹挱〹愸ち戳戵㘲攰㍦㤹㌰戲㠶</t>
  </si>
  <si>
    <t>㜸〱敤㕣㕢㙣ㅣ㔷ㄹ摥ㄹ敦慣㜷搶㜶散挶㐹摢昴㠶㝢愵慤愳㈵㑥㥢㕥㈸㈱昵愵㑥搲收攲挴㑥ち㠲戲ㅤ敦㥥戱㈷㤹㤹㜵㘷㘶㥤戸ㄴ㥡㐲戹ㄵ㄰㙡㜹㠰㤶〲ㄵ㐲〸㕥㉡㠱〴愲㔰㈴㤰㤰㐰愸㈰ㅥ㄰ㄲㄲ㤷㔲㄰㍣㠰㔰㈴㕥㐰慡㔴扥敦捣捣敥散慥㜷散㙥㕢㜰㤱㈷搹㍦㘷捥晤㥣晦㝡晥晦㑣㌲㑡㈶㤳㜹〵て晦攵㤳㘵攲戲搹ㄵ㍦㄰㑥㜱戲㙡摢愲ㅣ㔸㔵搷㉦㡥㝢㥥戱㜲挸昲㠳ㅥ㔴挸㤵㉣㤴晢㕡挹户ㅥㄴ昹搲戲昰㝣㔴搲㌲㤹㝣㕥㔷㔱捥㑥昸ㅢ㡡㕦㜴戶敡捦〲捣㑤㑥ㅣ㥤㍦㠵㕥㘷㠳慡㈷㜶㡥㥣っ摢敥ㅤㅢ㉢㡥ㄵ㜷摦扥晢㤶攲慥㥤㈳㤳㌵㍢愸㜹㘲慦㉢㙡㠱㘷搸㍢㐷㘶㙡昳戶㔵扥㐷慣捣㔵㑦ぢ㜷慦㤸摦㜵搳扣㜱昳㙤㘳㌷敦搹㘳摥㝥晢㙤晤ㄸ㍡㜳㘴㜲㘲挶ㄳ愶晦㍡昵愹㜱捡㌷㑦㠹戲挵戵〹攱㔹敥㐲㜱㜲〲㝦ㄳ昳挷摢慤挵搹㐵㈱〲づ㉤㍣攱㤶㠵慦愳㘱㥦㌳敥晢㌵㘷㠹㥢愷㍢搳㔸㙡搹昰〳捤㤹ㄴ戶慤㍢㜱慦㜹攷㈸昶捥㌶㔶晡㥤㔹攱晡㔶㘰㉤㕢挱㑡捥㤹㐳㐷㤵〱攷㠴㉦㡥ㅢ敥㠲㌸㘲㌸㐲㜳昶搷慣㑡㌶㝣㌲㍤㙦㡤扢㐸㑥㑣㉥扦㌸敥㍢㤳㡢㠶㈷㘷攴㜳㘳㔲敡㑥㝢攵收扡㔷㜷敥㤷㔳㤷㈳戰捦㙢㍢搷㐳挹㐹挳慢搷ㅣ敤㕣㌳㕡㝣昳っ摥搶戹㝥㘲㡦㥡摢摣搰戹㡤摣捡收摡㑡㕦㐴摦㜲㐷戱ㄸ㍤㐷搰㑢㤰㈷㈰〲昵〲㐱ㅦ㐱㍦㠰㤲晤㈷戸㈴搹㤰㐵㙡挹㔰㑢昳㙡愹慣㤶㉡㙡㐹愸㈵㔳㉤㉤愸愵㐵戵㘴愹愵㔳㙡改㌴敡挴㑦扥户㔷㡤㥥㍦㑤ㄷ散ㅦ㕥晤敦改㘷㝦㝦挱㘳摦摥昹㠷摦昶㙦㐱愵㘳搱愴愶㍣攳っ㐸慤㐱挵扢㡢扢昸㘷㙤慥〰㔳㤸㝢捣㕢捤戱戱捡㥥㕤挶㑤㠶挶㘵愵㈰扦㠹㔰㠶㔰户摦扣搷㜲㉢搵㌳ㄲ㜷㤷㑤ㄸ扥㘸㙣摣㘸㔴㌶㔱慤戹ㄵ晦搲搵ぢ㘷〳㈳㄰㤷戴㤶㌵㍡㘹㙢㌶ぢ戶ㄲ扥ㅣ敦㡡搶㘶㈷つ扢㈶挶捦㕡㘱昱攵㉤挵捥㡣㔷㥤敦㕣㍡敤㠹〷敡愵㙤㌳ㅡ㠷㔰㕢㤶㝤户慤㌲㉣ち攷㌵㌲戹㔸昵㠵㉢愷㌷敡捣㔸攵搳挲㥢ㄵㄴ㠹愲㈲㤷扡㥤㐵ㄱ搷㡦ㅥ㜵戱㔰㜰㙢攵慡㘴慥㜹搷搹〰捣㉣㉡㤸敦㤲昰㠲㤵㌹㘳摥ㄶㄷ㌶㔵〹挷㐴挱㡥愶散改㙡戹收㑦㔶摤挰慢摡捤㈵攳㤵㘵〳㤲愶㜲戸㕡ㄱ搹㙣㐶ち〵〸摣㥥ㅥ㐵挹摣搸㤹ㄷ㈴㈲ㄲ㈸㈶㈳㕦摣㑣㜶挵攳㔸ㅤ㔶㘱ぢ搲愴㝡捤ㅡ㥤㜱扥㔲挶愴㜰㘰㘲㑤搴ㅦㅣ昴晡㌵扡慤㘳敥㡤慤慣慡挳搱敡敦㕡ㄶ㙥㜰挰㜰㉢戶昰㔲戵㥦挲ㄹ改㠳〰摡㜹〸㠴㡥扢㐷㔵愷㥣㔵㔶戴㌳㔶㈵㔸捣㉤ち㙢㘱㌱㐰ㅥ㌴㘴㍥捦慤㙤㝢昴ぢ㤰愵㙦㈵ㄸ〶㈸ㄴ㌲戹㙤慣㤴㉢攰挹㘸㤴㑥㈹扣摣㈴挸搹慥㠹㤷晢捤㘹换づ㐴㈸㤴〷㑤㘰㈴搴㙡ㄲ㝤〳㈴㔱捦㈸㠷ち㘳㥢㌹〹㉡㌵㉣㌷㔸㘹昰㙤ㅢ㤷㠴㐴戴㈹ぢ㌶㥣㉣愰㈸㘸㤶〷㈹扣〶愲㘹㤱〶改㤵ㄳ㐴㐴㌶㐸搱散攸戹㤹挸㔸㍦㐵㐶愰㝥㤲〸㔹㝢㔷㘷ㄹ㐱㘲㙦㈷㔲㌶敡挸㡦㥢搲㙣㌵㕢㍥㤴㘶摢戱㜱晡㠵〴ㄷㄱ㕣㑣戰〳㐰昹ぢ㈴ㅣ愵ㅣ搲捤㡦㝥㈹摥昵换〸㉥〷㠰㝣搲㈹㜳㈲㔱㐵ㅢ㙡㍤㜶㈴敢つ挰㑥㤶㐶㜱㈸㡡㘸ㄹ搷敤捣〱㐷㈲㍡戲㍡㌷㠶慥捤㑡ㅤ㝢㕤㘷摡㑣㉥㠷ㄴ㤹㔲㌵戹搶㌵慡㈶㌷㠲㔵扢搴㕢㙦㐱㔳㝤㠴攰㑡㠰㔰戱搰搸㕤㥦㌵㑦㜳昲㑤㘱ㄲ㠵㠶㔰㤷捡㍤㈲㘲㥡晦㈹〲慥敤攸戲㘹㍦搳ㄴㅣ㌵摦昴昶昳捥捥扣ㅤ㈱扤㐵㘷㙥敡ㅣ晡㡡㕥愵〵㝤ㄵ搸㑢昹㕤㐷晤㜲つ㡡昵㙢〹慥〳㘸搱㉦㍣㜹扦㕡㉦㠱㌴㠹㥤〴收戶搲攳㈲㉤摣戹㤵㈵㈱戵㑦扦㌹㘷㜸ぢ㈲㠰昷攲攰ㄴ散攰慡攷〹ㅢ〷摡㡡捣攰搹攵愲收㑣㝦摡慢㍡捣摦戴㡦晤㌷㠵㘲挸㘶搵㥥㑣㡢㝤㥣㘲㘷㈶晣㑤〹捡愱晥扤愹戳㤰㐸㌴㙡㈶㉦戶㑢㍦㕢㙥㑡㤲㉥㈴挹昵搸㔶晤〶〰㐸〹攵搷ㅤ㈵捡㈸慢敤㤴搵㥡慤㔵㝡昷㔲㑥㈶㉤晥挳㌶㌹搲ㄷ㍡㙢㈷攰㍢昰〷㥣㔹换愹ぢ㡢㍥㘷㐶㜸㘵昸ㄵ㉣㕢ㄴ㐲㤷㉣㐵捤愶慣㜸㤳挸㡡㥥㥥戶戳㜴㡡㙦㑤搲㐹㡢㤴㐸攵昶搴挲㤴㜳㜸㠳愸攸㠲愴㔰㐹㜱ぢ搵㈵㄰㈹㡦㜵㌷㐵㑣ㄷ㈲愶㠸㡤搳摦㐶戰㡢㘰っ㐰晢〵㈴捤㝡㌷㥥愱戰摥㘵扡戳㑢愵㑣㥥㘸㤰敥挱㥦㜷ㄴ㔶㌷㜳㤸㍤〴户〰戴㤸㍦㜴㍥愶㄰愲㐴㜹㠲㄰㘹㉤改收㐹㑢㥣㈱つ㙣㌱ㄱ㔴㥡慣昹㐱搵㘱㔴㘹挰㥣慡ㅥ愹〶㔳㤶扦㠴㈸搴戰ㄹ㈵敥㕤ㄴ㉥愸换㠳敤搳㤲㔷㕤㕡ㄲㄵ摤㥣慤搶㈰摡づ㑥㙤㠴㐳㌹搶〷㕢㔲㥥换㔵〵㑦㜷㘷㘳㜴愱挸ㄳ㌱㝣慤昴挴慥换昳捤㐳摦㘰㘳㐷攷慣挰ㄶ㝤㘶挸㜴㑣攷㑤散㈲愲〶㤵㕥㜳㙥搱ㄳ㘲㙡挰摣敦㔹ㄵ摢㜲〵㤱〱ㅢ㤳㠱扡㐳㘲〱ㄱ㠲㤹㉡攳㝦㔵㜷挰㥣昳っ搷㕦㌲ㄸ㑣㕣搹摡昴㈶㐳㈲㥡㌹㘱戹㍥㠶㤱㔸㘴㝡搰㥣㕤慣㥥㐱戴戶收戸晢㡤㈵㝦㐳㘰㠵㐴ㅦ㍥ㄲ㌵㡡慡愸慡㤲㔷昳摤攲㠷〷昲㑣㘶㌷㝥㔹〲㠹慢㡣㐶㝦㜹㡡昶愶㕤ㅦ挵㘷㘸愷㜳㑥晤㠸ㅣ搵㌳㝢㔲愵㌰㌹㔵扦㡤㙤㙥〷戸㝢晦㠹㠳㡤愸摣㙢㡡㔷㙢昴昰愷挸㜸㐹ㄶ昵㈰〸晤㜳㕢㐲㔲㘱ㅥ㈹〷ㅣ〸㡣昳慤㤵晣ち愶慣㐳敡摢搲㐸㑥㈳㡡搴㙦ㅥ㌲收㠵㡤㔸戴㘳〴㕢挲ㄷ㥡戱㡥㘱晢㔱搹㘴搵㜱っ㤲ㄶ挹㜲戶㙣㤰㠲挷㙢㐱昵戰攵敡㈶㠰愴扦㈸换㌸㡢㉣攳慣捣敡㌷㡦㌳㉣㈸搳散慢扡㘰㜸㔶戰攸㔸攵㍣㕦ㄸ扡摢㄰㌴〹㈶愷攴㡤㥦㔸㘶㡣戴㔸昳㈷㘰戲昹㐵愰扢〸㌹捡慤㈳晡㐱戹慡㤲挳ㅦ愵㑢挷ㄲ〴㡣昴㤲敡㜷愰㌷㑤摥㡣㠰挸㤱捦昹昸晥挵昹㠷㤱ㄳ晡攵㠸昵ㄴㄲ㠱㐷㌰㈱攴改摥捥㤹㈷㕣㉢〰昶㠸戱㘹㉢㤸昲㠱㜲〰㈴攵昱昶ㄲ㠹搵㐴愳搱扡㔶㜸㑢㝢㔱㤳㥡戸愲扤㍣愹㌷慥㔹愵㌸搴㈸〹㐵戲㔶㈵愹㔹㔶㤹攳㐶㔲㌵㡡㔴摣戱戶㔱搲摣愶㡤㝤愷ㄴ㜹つ㡡㐹搲㑣㐶摦㉢〹〵㐱㕥㔲〷㜴ㄴ晤昵改攴㤱㠸搶搰〶㈸㔰㑦㠵㜹〳㔱㌸昰㈰慥㥣㔴㐴㈱㝡〳㝦㙦㠹㤲㐷㙢㐱㔳㠹㜱㜶㌸㉡ㄹ户敤愳㉥慣㠴戲攱㔵㌶〸㑢㘳㙤愱㠶㤱摣搹慤昶て户㌷挱㠸ㄱㅢ㌲㈴㤲攲〷〶ㅢ㠲戹ㄲ搱㔴㕡㘷〳摣敡㝡㜶㥥㙦㠷㠵攱㑡っ捣〶㤵㈹戱㉣捤戰㠶㈵㍦㉣ㅢ搴㑦㡢㔲㡥敡收昸扣て㤵ㅥ㔰㡥㐷㈹挹攰扡㜹㥣㙥㈹㕣㘰㠰搸㡤㔲㌳攵〰㘱摤㝡〷㍣ㄹ㙣ㅣ散㘰㐷挲戰〹慤㌳㑡搰㕣ち攱㌶㉦㠲扣搳㈵㐶㈱㐸㑤昹晣㘳㥦昲搴㤳㝣扥戱㉦ㄳ㈷㈲㈶㘲愸㉢挵㝡〰㜲㤳㔱㐹㜲搱㜰ㅣ㉣て㈵㥢ㄴ㕡晤㜱ㅥ㑤㡣〱㥡㝣㕥㠰ㅢ㍣㡣㘳つ㤲㙤㙣摣㜱ぢ㉣㘸㔳㝢㘵㡢㜹搰㉤摢戵㡡㤰慡㌸㤶搵㔲㈳㙦〸㝣挹敢㝦㈱㌷愵散㑢戴㈹〷㜱㤴攲㤲㠹愴敥敤㙥晤㥤㘸㉥㠵ㅣ晡〸㘵ㅢ㠳㡦㈹㙥㌹ㄹっ㙢扢愳㐰晢㜰㙢攳昲㠲扣㌸〷㤱搶㤶㐵㔹㜶〸㜷昱敡ㄱ㘴挹㙤㠹㙡㠷慡㠷慡戴搹ㄳ㔹〷慣㌰㙢㐳攰〸敢っ〵㕥㉥〷㘳愴㑢敥㘰㈷㤹昳㔱㘴昷晣挳昲㌵㜳㝥㕦㘴㝣㈸㡣敦昲ㄴ㤴挱慥㠲㤱㘸㜰慢つ慢㕢㘱攴㤷㤶户㝥㈷㠰挲㄰㌰つ㕡搴っつ㥣〹愴搷㌶㜰ㄸ㡣㑣㠹㡥㈶〳愹㡣㔱づ挳㘱て愴㠱㥢㜸㤰㥥慢㐲〹〵摢攴愵戰昸㕥攲愸㠳㈳㔰搵扢戰㈵㜳挶〸㜰昵挵摤搱㤲㍤㕥愹搰摣㠵㝦㙥㐳㘰ㄵ搷㌶㐲㜳㜴㕢换㠵㉣戹㈶摡㜷㔷户ㄴ㐴ㄷ〵㜷㑦ㄵてㄸ㐱㜹㜱㌶㔸〹㉦㙤㜵㑢ㄲ摡て攰㡦㔸㜵㜴摡捣㔹㤷㤷㔰㤷戹昷㠵搳㙥昵㡣㉢攷愵昹扣昱㐷㉢㔶敦敤攵㈴ぢ㤹㔷昰㐷㍥㙡㐶㝢ㅥ㍤慥㘷摡散愰攱㈰㘱㍦昲〹愵挱〸搲㈹㜴〲摢扤㝥㘳㠰㜴戲慤㠵㑥愴㈰搸㈴ㄴ㜷攱㜵㈳ㄴ攵晢㐰㉢㠹㈵㍣㤲㘳捦扦〶搶㔷扥㠷ㅣ㈲ㅣ敦㤱ㄸ搱慥㐴㉡〵㜵㔲㤰㐷搷㍢㜸ㄹ攴晦〷㑢㌱㌷慦捡㑥晦〵㘶㔶㥥㙢㐵搱ㄵ㐴搱㜷摢㔱挴㐰散慢ち㜹㜳昶㥢㐷捤㌷晣㕡敦晦昰愸㜹㌷㌰捣㐷㕡㘳〸慡㌱ㄸ㕦㌷〶㝡摡㡣㠱㙢㔱㉣㡤㠱㝢搸㠶昱晡搰ㄸ㠸扣ㅤ㠷㤱戱戶㌱挰㈸㕥㡡挹㤷〸慡㈶ㅣㄸ㍣㙢㕤攸搰ㄳ㜶〰搷㙢㠵㡦挸㍤搴㤳㍦〹摦搳㐵敤搹㌳㠶㘷㌸㍢㘴晥㝥㑦㐰㙤㜹㜳戸慦㉤㥢戰挵㈵慢㤶挸㐶慢㜸㈵㘲㝦晡愶攷㘴㝤户搴㠱愹昰〹ㅤ昵㑡㕥挹扤〶㥦㠸挲ㄳ㐲收晤摢㥥摤晦挷〷ㅦ摤挷㝢㘹ㄱ慤㙡っ〴㜷ㄳ㥣愷攵㠰昰㙤攲㑡挸㜶㝥㝥㜳ㄸㅦ㈲㔹㑢戶㤸㌰㍣㘹敦昸扡ㄳ㈷㐳挲㑢㄰㘶㐸㝣ㅢ挱㤸挴つ㠷搰㤸㉣戶㌸㌶攵攷㑢搲ㄹ㔸㑣㑣㕣㝡敦攲〰愱搲㔱㘵㜵㘹㔷㙡摦㠲搲㜹㤵ㄳ㘹戶〷㜹扥攴愳㈸摦㙣搵㙡㝢愸搵愴㤹愸㡣愲㐶㉣愵㄰㘹㈰㠵㈴㡦㉣っ晤㑢㈹㌵㠳㠴㔶〴㐸㠹愱戵〶㜳㜹昲摦ㄴ〲愲㝥扤慦换㑦㔵戰㡢挰㘲散㜵敦昶散㑡慢㌳㔶㑤っ捡捡搳挷㌱㈴攴㌱㠵ㄹ㡣搲捡摣攳㐸挴㡦㌶㠶搴扡ㅤ㑦ㅣ㘴挰〹㐳㙣㈱㘳㙢づ扤㙡〵攷㉥户㠶㍢ㅥ搰㌳㌹愹㌰摣慤捣挶搱㔳㐶攳挲慡㠵㌰㡢㜰㌰㑣搶ㅢ昵㐵㐵搰㔹敥づ㥣㍦ㄱ收攳昷㐰㉣ㅦ㙤㜴扤扤戵㠴㍡捥敤挵〲昹㠳晤㜵㐵ち㘳㘳㔴㜲っ㈴散扡㙡攵挳㑢攰戳㘸㈲敤㜹㐵㙦㈴㌹㤶愲㌰ㅡㅤ㜳㔶㡦摡愶晦ㄹ愷㤶㥣㌵挷摡っ㔸㌷改晦㤳挸㔸㔳晦㉢㡣戲㐹㤴摤ㅢ㈵昸愲㌱㔲戲㘶㜰㠶㍢〲ㅦ㌶挲㌴昲〸慣换㈴㠳摢㘱㙡ㄶ㥦愸㠶挵㔲㠲挳挳㤵㙤扤〴㔱㙦㑢摢戶慦愳〰㘴ㄴ㐸晢㍡㐴㔰挷昶㥣㜴晢㌹㌶昷㙥㘴㙦㍢㙣㤵扤慡㕦㌵㠳㤱㔹㠴㜷㐷昸㠵㤹〹㥢㘷㕣昹㕡慢㔰扢ㅡ㍢搱晦ㅥ戴㌹㜲ㄴ〲晢㠸〸㕥慦愸㈳㘳〸敢㡢㔹昰㙢愳愱㐴㈰㠹摡挱扦挰㍣㔶㌳㙣㝣愰㝡ㄴ㕥捤㠰㔹ㅢ㐲搹㠵扥攵搶扢ㄸ摣㍡摣挶扡〷㥥ㅦ㘱ㄷㄱ〶㤳㑢㜸捦㝤摣搷搶㍤㘸慥ㅢ慤捤㘷捤敥扣㙢〵敤慢挰改晡㐶㘹㈶ㄹ㡥挹敦㡥ぢ晡㝤㠴㠸昳搰㍢扡㝥㔷㉣㝢ㅢ〶㥤㐷㥦㙤搳攵㌵㙡挳㔱戶㡥㌸昷晢搰㔴戹㤳〰㍦扤ㄴ㈵昸愲搰㥦㜷〷ㄳ捦㘰㔹㘴〰愴㌳㌹〳愰㌳㔵㝦㘹㌵慡㔶㜸戴㈰ㄵㄶ㤴㉦愲㥣扢ㄴ慥戶挲㍣ㅣ㌵攴ㄱ〲㘹㕤〰挴㡦挲㈳㠴ㅣ晦㈹㌴愸㡦扦㠰摣捥攳㝦㝥搵昱愹晣攵晡㤲晤て挵捡㐳㍦㠵㘲晤㌴㠱㑤攰〰っ挵㍡㘴㤰㘲㤱戲㈶ㄷ〶ㄱ㥥摢㠷㌴㥥㕦㐶晦扥戸敦攷㉦昰昹晢㍥㐵ち㐲ㄴ㌵慦㠲㠲㔰慥攲昱攴㉡㤶㤰摢㜹ㄵ㥦㔹㙤ㄵ㐳㤴㤱㥣㠹敥〱っ昴㈸愴ㄵ戹㉡ㅦ〹㙥㈸㝦㡡㐴㈸ㄲ㑤戳ㄸ㈲㘲㘵摢ㅡㄲ㘸换㥤㤷㙤㤷㤱㠸摢づ挵摢愳㜱㐷㔲扥攵㤱㠶ㄲ敦㍥搲㝤㤳ぢ晤慦戹㔰㍤收㥤挸昱扡㈱㠴〴搶挶㡦㘳㍢捡昶㕣㤷㐱㝤攵ㄳ㌱㠶づㅣ㠸㍦㤴㔲愳㌰ㄳ㈸㈴㌴㑤㐹㔱摣㐸攵攳㜱攵㙦㝥愷攱㈵㐵〱ㅥ㤰㔱㔸㤹㤴㈷㉢㝦㉣慥扣ㅢㅦ㘱挹㍡ㄹ㕥ㅡ攰昳㘲㕣㤹ㄴ㉡㉢㝦㌴慥晣户摤㍢敡㤵㘳㠲っ㝢搶㐸㉤㈹㐶慦㍣〶㈴㍥挸收改㕡㌳愹㐸晢捣㌰㥢㈲㔴㐶㡢㙤愹㑡晢㜱晦挳挳㈷搱㠷㜰㥤〹户㍥㈰㙤挳晦ㄹ攱㈰慥㌹㑤ㄹ㠱㠱㉦㥥㤷ㄱ㕦昶㜴昹挶挶㌹昳愸㠷㡣㕥昳愰㡦挳㔵㘵㐳㤱〸散㠲㙣戸扦㙢昸攱㔳㙣挸挶㝥挴㜱㌱㤵搷㐶扡搳㈲㌲㤶㤲㔵ㅥ㡤㌱㥢㌹搷愰ㄹ晤〳㐰づ攴㈵㈰ㄳ晡〷〱挳搸换㌶㘶っ㔱㄰㐸㉥㍦㠷㠴晥〸挱㠷〰ちち戹㥥㜴㤰晢㌰挰㘰晣晦㔲㡣㉣㑢挷㠹慡㍣ㄴて㤶㈴㈳晤㈳㙣昰㔱㠰ㅥ㜸㙣㤵㠸〸ぢ晡挷㤰㤳ㅣ㤴ㄲ㐴づ晡〹ㄶ㍣㐶昰㐹㠰㠲挶挹慥㝢搷戸愶㉥㔵搸愷搰㔴攱㔶㐸㠱昶改㈸挱ㄷ敤ㅣ挰ㅤ㥤㡤㘶㥥㠹攳敦昸ㄱ摤㙣晡㘰晦㉥㝣㠰扦挲㐵昷攰晦ㅦ搱愴㠵㥦㔵摦摥㕤㕦㘴〲㡤昳攱捦挳㘶扦㠶㝥戸慥㠶戱挹ㅥ摦㠱㕦㕥捤㈹㡦攰摦㜳昸㈹て㘰〴㡥㐲㤵㥢㠷扦㠵㌴㈰ぢ㤶愲〲敡㉥晤㜱〰㠵㌸㈶㥥昴㈷昸㐶搴戲㝦晤戳㔱㠲㉦ち昱㝡㡥〹㍢㙡ㅥて㐸㕣换㠲搳㉤〳ㄲ晦戲攰㔴㜲挰捦㈱㔷㤱挸㐲愲㔹㍤ㄱ㘹㔹收㍥〹㌰搰㌳挸戹㔱摤愹㘷㤵昲晤㤵晢敦晦搷㘰㜶攴㤲散扢敥散㝦昲挵㥦扤昴挴慦摥扢昷慦㉦㍦晤昴慦晥晣挴ぢ㉦㍦㍦扦昷㈷㕦昹捡㡦敦晥昲ぢ㉦㙤㌵㥦㔱扦昳慦㐳捦㍣㌴㜶晡愱〷捣ㄳ㌷敥㝦攸摤愷㡥㡤捤㕣㌰摡搳搳摢晢搶攱㥦㕥㝣晤搰戹〷扥慢晣攸㌷ㄷ戹㡡㕣㉥〷ㄴ〰昱㌳挴㘵换㘹㝣〱〹㑣㠳㌳㝥㐳愷挱攵㥥挳㑦愹㐴ㅢ㌵㠱㤷㍣㥣ㅢ㥣㠰㉣㈸㌷ㄷ昴晤〷〱摦戳捡</t>
  </si>
  <si>
    <t>No calculated!</t>
  </si>
  <si>
    <t>㜸〱捤㔹ぢ㜰㔴搵ㄹ摥戳㥢摤散捤㐳㔷㕥ㄲ㡡ㄸ㔲㔴㘸㘰捤㠳㘸戰㈲㈴ㅢㄲ搲㈲〹㈴㠰慤㜵搶㥢摤戳挹㌵扢㝢攳扤㥢㠴搸晡〰㙤㘷敡慢㉡慤愸ㄴ昰㠵㡥㐵戱搸㠲〸㍥戰搵ㄹ戵㍡慤ㅤ敤昸㤸搲㔲散搴㜷㘹搵㡥戶㈳昶晦捥㍤㥢散敥扤ㄷ㤱搲ㄹ㉦摣㍦攷㥣晦㥣敦晣昷扦晦敢摣昵㌰㡦挷昳ㄹ㕤昸㡢慢〸㡤愹㕤㈳㘶㠶愷挲ㄱ㍤㤹攴戱㡣愶愷捤㜰㤳㘱愸㈳㑢㌴㌳攳愳〹㠱愸㐶㝣搳ㅦ㌵戵㑢㜸㌰㍡挴つ㤳㈶昹㍤㥥㘰㔰昱〲㐵摥愱㙣㐷挱㉡〵挳ち捤昲㈸〱㈲㘵挵㐴扡㈳捤ㅤ㍤ㄷ搱㈶㕤ㄹ摤攰戳㉢㔷㕡㔰昳㙢㙢挳戵攱扡㜹㜵㘷㠴㙢㘶㔷㐶〶㤳㤹㐱㠳捦㑦昳挱㡣愱㈶㘷㔷㜶づ昶㈴戵搸㌷昹㐸户摥捦搳昳㜹㑦㑤㝤㡦㍡户戱㜶㙥㐳㐳㘲摥扣挶戲㈰㈱㜷㐶㥡ㄷ昳攴〰攱ㅤ㉢㔴㠵㔰㤷㐶㥡㍢つ㥥㌸㔶㤸㝥攸愵戶㠵挷㌴㈸㤰㜳㐳㑢昷㠶㈳捤昴㍦㐷㉢搴㍢㌳摣搱搵挵搳愶㤶搱㠶戴捣㠸搰㘱慡㈳搶戳㔲㑤づ昲㐰㑡㠸ㄴ㑣慤㔴㡤愵㙡㡡㤷愷㔶㤸㝣戹㥡敥攵攸昹㔳㙤㠳㕡扣㠸㕥慣㙦㤶搳㐶㔲㐹攱㡥㐸㜳愴㑦㌵㌲〲ㄲち㍣摤㘹戶搸㈹㥣㈳㡡㔸㈳㐶愱ㅥ㔶㉡㑤〷㝢攲晤㉡㈵㈰愵㐴〲㘵㐴挶攷慣慣ㄴ㑢㉢攷戲愲て挸〰㜳ㄷ㘲扡㌷慡㝡愳㍤摥㘸捣ㅢ㡤㝢愳摣ㅢ㑤㜸愳扤摥㘸㥦㌷慡㜹愳ㄷ㜹愳晤㌴㈷㝢〵㡢㡢扤昲㝡㌰㌲慦㜷攰攵㔸搳摡摢㝥㌹㜱㘶搱㠶㘵っ㌶㈷㡣敦㌸㙡㈸挷ㄳ〹㠴㠸㌸〸㔲换搸摦㐹㄰〸昳昴㝢愷扦戳㘵㑥㘵挷挳敦㕦㜶晤昶㝤ㅦ㌷㌲㈸㕣愰㡣〳捡㜸愰㑣㜰㐶愹㘷散ㅤ㠹㜲晥慥昳㉦㍣戸㜹㙦搳㥥慡戲㡡㈹摢㕦㍣㠷挱敡〵捡㈴愰㥣〸㤴挹捥㈸㜵㡣晤㑤愲扣昲㥤㕢晢摦晥㔵搷攲㝢晦晤㐸挳㐶攳㡥㝦㤶㑤愱㈵㑢改㙤㠵㤷昲捣㌱㌲㙤㍦摥搲㤱㕢〷摥愴㍦㘵ㄹ㔷ぢ㌷㘳ち㉣慦㍤ㅤ攷慢〳搴㈲㡢㉣㑢㐵昴㜴㠶慦捥戴愸ㄹ戵㌸搵愹ㅡ㍣㥤㔱㘸㔲戵㔸㘵戵戰戲㕣㡣㘵㔷㤷挸ㅥ㈱㠴㐴㌳〷愵㔴っ㔸㐸㡣㠲㤴慦挸愲挱㠰㔳戴㕡慣㥡㝤ㄹ戵㈷挹㘷ㄴㄸ㌱昴㐶㝥戳㈲愳㈵捤㌰㐱戶ㄹ晡攰〰㌴㝡捣㜰〸㑢㠱㠲〲㔳㠹㠸搸㡡扦戴挱㐲攵㈴晡㔳㈲㤸ち㤸昴㠲㍦〳㘷㡣㔷㌶㥤㍡㈴㘲㡢㥥㔲戵昴㌱㝡戹㘵㔵〴扡㑣晡㘵㡢愱づ㔳㡣ㄹ㠳慥ぢ搷攰摦攷〷㔹㡡戱㠹㠶挴㤹㠹摡摡㜸㐳㡤㕡慦晡攱愵㕦㌴㐶挰㘹捡㔲慢戴㜴㕣ㅦㄶ㐱㘳㕣㡡㈲㠲〸〴摤㈳〳㕣っ㤵㈵扡㔵愳㤷㔳㈰㌲摡㕢㈶㈴㈲扡㘱昰愴㥡攱㜱㌱㠰ㄴ㜴㘲晥愰搹㙡攸㈹㡣㑦㙤㔶㑤㍥ㄶ㤰慡ㄳ搶㐶捤晡㘰㍡㙥㝥挵㤹搹㤵㈱攸㈹㠵扣㌱㄰摢戲㉥ち搲摣ㄴ㤲㑥㉢㕣㈶㡣扦㘹戵㘶戱㑦㉡㘰㔳㤸搶㝢摣戹慤〶扦㜸㤴㙢㤳愸㠹昲昰㄰〷摦昶㤴ㄶ换㤲㡢㠲慡㙥昲戴㄰慦㍡搵愹挵晡戹搱挵㤱挵㜹㕣㍣敡㐴戰㌸昹㘳㡣㥢搵ㅤ㔰㍤攵㠹㜸㔵敥㘸㘲搱敡っ㈷㙦㡥㤳扣㤴㍦㌳㈳摤昰愴㐹㜹㔳慣㍤㠹㔱㤱㌷摣慡挷〶㑤㜸慤愱㈷昳㌹㑤昱㈱㤵昶㡣㥦慢挷㜹㔱㤱搷㐷㌵㐲ㄱ㉥て攵㈵ㅦ戹㜲㑤㠱愳㡡㈴〸㙣㌳㌷摢攴㔸づ搲㑤晤ㄱ㉤捡㌷㉦慣㜳ちㄹ愳〵づ㥢㥣敦㉢攱攵愴㍤搲㔲㤲挳㤱扣㠵ㄱ㈵㐷搰㌱慢挱㈶㡥昱搴㝡愲ㅣ㥤挱㙥㌱㝢愶晢愳〸搸㔱换昸晦㑥昶㝡挷换愷㕦㌴㐴㌱㝢戱㥡㡥㈷戹㜱㜸㝤㐱㈲攵慢㈰㌳㐰㑥〱㌹㤵〸昳扦㑡ㄱ捥㔵㥢挸捣㙣㌵ㅢ昱て㙢昱㑣㕦愰㡦㙢扤㝤ㄹㅡ愳㈲㌲ㄸ㠴慡㙢愹㝡散愳晢㌹ち昷㌷愲㉥㔵㘶㠲捣㈲㔲㔲㔲攲ㄱ㌱㌴㔰愲㔴㡢扥㠷㈱挱㡢㙡〳昹摤ㅥ㘰挳㘰㉢㠷攱㌱ㄴ〷〸㙡㑡ㅤ㐸㍤挸㕣㤰〶㈲㡣㍤㐷捦㠲攷㐱㙣搷昲愴㍡ㄳ㤳ㅡ㠹攴㑡㜵㤶攸㝢ㄸち〶㈱ㄵ㐲㥦㕤慡昹㘰㉢㠷攱㌱ㄴㅢ㐲慡㈶〰㌴㠳㐴㐰㕡㠸㌰戶㐷㑡㤵慢慢ㅢ㠴慥㕡㌱愹㡤㐸慥㔴敤愲敦㘱㈸㐰㠴㔴愸㍦散㔲㉤〱㕢㌹っ㡦愱㜸ㄱ㔲㜵〲㘰ㄹ挸㜲㤰㉥㈲㡣摤㉦愵㝡㥤㈴戹㐸敡捡㤲㙡〵㈶慤㈴㤲㉢搵㜹搴て㝣㡢㐸㜱ㅢ㑦㜳慡昰㑢㔸ㄱ㜲愵㤳搹㡤㘶㜶㔴㤷㈵㑢㜴㌵摥慡挶攸散㔰㉣㑦づ挱㠸㥥ㅡ愰㝡挳〸㘱㘶㠴愲つ㐵戱㈱㉤捥㡤㈰〶扡攸挰㔲㐴〷〷㌳㈰㘲戵㐹㠵㠴捦攳昷㤷〶㥤昶㙡捦㘲捤㤰㍥㤱㝢㈰㙡户攱扦扢慣㜱〱㍤㉣㍤㥡搰捣户愹愹㥣㑦挴て摦昸挲昱つ搶㌸㈹搵搵愷て㉦㈶挷攰愶㔵㤸㥢ㄱ㐳换㥣㘸ㅦ愶挲㐸㑤㔵㠸昱㌶㠳㔳㑡㌳扡㈹戲㡢㘷挴㡡㈹㡥ㅣ戱㘸㡡〸㉦㌹㠱戵㍡戱㔲攳挳㐸挷㈷摢㔹㜴戲㠸っ㥡ㄹ㕤搴㜱搳散晣ㄶ㝤愹㥥㘹搱捣㠱愴㍡㌲挳㠱㙤㜱㔶昵昱㌴㘵㈳㠳㤲搲攷㑤搲〷〶㜸摣㐱挶㉥㝤搰㠸昱昶㤶㉦㐳㍥愳㌷㘵㕤㑣愴㌲ㄶ㘴〱㉦愳敢攸㐲㈹慢〰搸㜷㈷㙣㙢摢㝦挹㔵ぢ〲㤴㈰ㄹ㌹ぢ〵㍣㍦挲敢搱愶扣昲扣㐲㙢㈲㡥㠸攷搲戱㕡ㅢ㐸昲㘶搵㈰挳搶つ㔳㐹㘵㥢㤶攱攵ㅣ搶㉣㙦昹㌲㈸㥢敡〶慢㘲〸扢㘷捣ㅣ挱㠵つ挲㤸㤱愵搸㠴㠲搴㉥㥥扢ち㥣愳㝢㔷晥扢㈹搲㝤㐱㐱㄰㥤㡢㠷㜰㑣㡡㐶㍤㐱㠸㠵㡢昹敦㈲㈸㐷昹㤰㈸㡢搲㌸捡㡢㔵㈵晤㘹㝤㌸㉤㈴昷㥢愸㕥㐵戸㉦㉥挶㘳㈰愶㡢慢㈱㙢㌶ㅥ㍦昲㜱戵㤳慥慣㔳挶攸户㠶昶㌸㈵㝣昹㜱愱っㅦㄷ扡つ㉥扥㈰〴㐵㠷㔴㔸㥥㕡愵ㅢ晤㍤扡摥㡦戳摦㜱愲㘷昶㜱㥥挱㘹扦㌴㘵㝤戲㐰㥢㙣摦攷换㍢搱㑢扤㠳㌹㥤攴戱㜲㜷㤴㕡扥㔶㈳㈶㝡㙣㌳㍤㍦づ摦换㐳敢戶㥥㙣晥㝡改㜵户㑤晦攸㤹搸㜳扦㘱㥢㈴㘳摤㠶㥤㌳㌷㥤晤㕡挷戵㠷搶㙦摦戶攷挰捦㤹㈸㌲㠰ㄶ㈳㠲㈳扡戸㔱㈴ㅣ㔱㤱㠶㕡攰昸挴㘸㐴敢搶㌲㐹㕥㥡戰っ〶敤㘰㠲㘲ㄴㄵ搰昱攲㐴㜷ㅦ改愲愵㍣搱㘶㘸昱愴㤶收㌰㈸㍡㥡攰㝢挹ㄲ摥㑢挵㜲愷㡥㙦㌳㝡扡㍣搱㙤愸㘹ㄳㄹ㈸ㅤㅢㄹ㤷搷ㄳ㍥攴㑦㌴㙢㘹㤳戶ㄱ㔱ㄴ敤攳ㄳ〸昲昴㍥〷㔳改㌶㜵挰晣㌲㌸ㄹ㔹㑦昶戲㐲㥡㤷㜹扤㉣攸つㅥ愵㥦㜸〲㜱挲慢捡昱换戳㉡㍢っ慤㔷㑢慢挹捡づ㉤㔹搹㥥㥥搳㤹㔴㘳㥣ち㙣慦〸㠰㕥ㄴ㘱愸ㄲ㈸敥愱攲㍢昲㙡ㅡ愲㤷㠹㑦㘲昲㤸攳㜳捡敤愳攵㍥ㅣ㔰愱㝤㍤慣ㅡ〴扤㠴㙣愰挳㔰㌷愲ㄸ㈹挸敥扤㌴愴昴㘱〲〴㐵㠶㉦㡣摢㌴〲昱㑢㍣っ愵㈴㘲㌷㕢㑦㤶㡣㠸㐱㙤慡㤲㙥愶ㄶ㥣摥挱㘹ㄹち捦㔳攸戶ㅣ㈵㐹慤㌱㐷戹㠹搶㌸㍡捡㡤㤲㌱改〱敦扤㝦㍥昰搰㤲㡤㘷㙦晤㘴㘷攷㘳ㄷ㌰㔱挱〲㙤㠰〸ち㈷摣っ㜵㉢㥣挵ㄳ戸㤸㠸换换㘹㔳捤挳扥ㅣ㠶挲ㄷ㉦㐸㌱㠸㌰㤴扤㐲㠷㔴㔹㠹㠶搰㈱慡㕣〷ㅤ㘶㘸㔸ㄹ挴挴㈶㈲㑥㍡ㅣ捤㝤慣㤹㘶〸ㅤ㕥㑤て㌹愶挳ㅦ㔲捦㑤㠷ㄱ㕡㌲慡㐳〵挱挶ち㌴摦㜷搳摦㔵㤲㌱愱㥥〵扥㜶摡ぢ㑢搷户愷昶㕣㜰㈸㌲㥥戵搰㕡昱㔴㤷㔲㈳㈰㙦㠶ち摢搲摦㘵搴慡挸㌷㙥戲改攵摣攴挶㄰㈷㑤搸㙤㥡戵搱ㄲ愱戶换愹挱摡㐱攸㔶慥㤰つ愱㌶㤴攱づ㙡㕢㠳㠹㙢㌱ㄱ挵户㤳摡㠸㈵㑤て㤵戹㔰摢愵㜹㙡晢摥㘱搴㠶㍡㝥㑣㙤㌰㍤㑢㙤慢摤搴㌶㉣ㄹ扢戶ㅤ摡昸晣㡢㐶晢㘳慦扥㌴敤㑦㔵扢晡㔹ㄷ慤ㄵ㑦㜵㌵㌵㐶捤づ㐷〰㑢㙤搷㔰㉢㕦㙤戰戶挳慡つ㐷〷愱戶㙢愹挱㜰㜰㄰ㅢ㕣㈷ㅢ攸㠴㔰㜸㝢改づ㕣㑦攴戸㐸㜳㌴攷戸ㅤ昸ㄱ㡤㥤㐰㘳㔶戲捡收扣㄰敡㜴慣ㄱ㥦慡㤵ㅢ愹ㄵ㡡ㄱ〹㘲攸㈶㤰㜵㈰㍦〶昹〹挸捤㐴捡㝤㑣挴つ昴搷ㄳ挹㕥㈱挴㡦㈲扡㤵㕢㠸㤴晢㐲扤昴㐷㠰㐳㈰〵ㄲ㠴晡戲㐳㈸昳㤵㥦㘲〸扥㈹昶摢㠸愱㑤㈰㥢㐱㙥〷戹〳攴㑥㤰扢㠸㤴㌰攱㙣攸摥㑤㈴㝢㠵攰㜴㘲攳㉤搴愰㡤攱㘰〵ㅢ挳摤挴搰㜸㙡㈸昷ㄱ〹挱愸挵挶㍦挳搰㔶㤰晢㐱ㅥ〰搹〶昲㈰㤱㜲㉦ㄳ愶㡡㝥摥搳㕥㐱㈳㘲搳敤㤸攵ぢ慤愱㍦〵㥢慥捤づ攱搸愸散㈰ㄲ㠲㐹㠸㑤㜷㘲攸㘱㤰㕤㈰㡦㠰散〶搹〳昲㈸㤱ㄲ㈶㕥㌶扡㜹㑦㡢㤷㉥㌶㝥㥣ㅡ昴㌲昰搶㘰戸㠱㈷搰㙦㑡㈶㉢戳攵㡡ㄹ搸㡢愱扣㥦㌸〲㑦搲㔰㘳㑤㘳戸戲愳慤扤㌳摡慡昱㘴扣㠵て㐵ㄷ挵㜴㑡搴㤵㌳敢㙡愲攷慡挶㈵㝡戴慥愶慥㝥㔶㘵㑡㡦㔷づ挴㕡㕢扢㥡挲慢㤳㘶㡡㥤㈳㡤扥攴て㑦㍤㜰攱愳㑦㉣扣昵收愹㥦搵㔶㑣㤸挳收㑢㠶敤㤷〸㤸搱愸㕦〵㥥愶㥥慦挹㑣㔹扥㌵㑦㉥㍡㈵搵扦㘱挳㠷挱㐵㜷㡥扢㘷昷收㤱〵㈷戰㐶挹攸戹攵搱ㅢ昶㥦㝥㈸㜲晢㜹㙦㙤ち㘷㜶散㘷戰挷㔱㌴〵㘸ㄶ㔲㠳ㅢ搲㕣挹㔸㜱㤰敦扤㘷搷扡㙦散㌸㜸攵昰换摢㝦㝢ㅡ㠳㔱㍢㈱搵扡㈱搵㐸㐶晢ぢ敢㘶昴摣㜷㔹挷晤挹捥㜱㙣㜳摤㝢っ㥥攱㠴㌴挷つ㘹戶㘴昴㍦㌴摦戸戲㙤㘷敢捥㕢㉥摦愵㑥㍡㔰捣攰㕥㑥㐸戳摣㤰㘶㑡挶扣㔵慢搴〵晢晥搵昶㠳㡦慢㌶慣摦摥戳㉦㤴㌵㔵㍦㝣昱敢㑥㘵戰敤㤳㕣㜵攱昷捦㐵昴㍤㜳〴㈶敤愳㉦〷㝥㔱挶ㄵ㜹捦㍡㍡慣散㔱㐴㈱㌸晦㘹㈴昵晦㠰㠳㘸㤷㝦㤲㌸㤹㐶㤴搷㠸㌰㠴ㄴ愱㐱㌸㠳戲ㄷ〴〶捦慡愴愲㙣㜶㍢㕤㌲㙣扦㝤㈱ㅣ㌹扤㡢㤳攴〲㥢捤㑥㤵㡣攴㝦摥㝥攵㡣摦扦搵晥搸㝤敦㝦昰㝡攷攴户ㄹ㘲㥡ㄳ㔲㠵ㅢ搲㘴挹戸㍡㜶㑤㘵㔹攲捤㠵摢愷㙣㝣扣攲搹晤㔱戶搹〵㘹愲ㅢ搲〴挹戰㔹晦敤㉥㐸㈷戸㈱㠵㈴攳㉦㤱㤹愷慥㤹㔶搱戲戶敥挹挸㡥挷㝤㐳散づㄷ愴㜲㌷愴㌲挹戰昹搱㥤㉥㐸㡡ㅢ㔲㔰㌲㙣㝥㠴㘴攱愴㜱扦ㅢ㔲㤱㘴搸晣㈸ㅢ㜹搹ㄶ㠲㠴㉦㌱ㅦ㑤㠵〱ぢ㥢㍢㠴ㄱ㘴ㄳ戱㕢㠱捤ㅤ㍡㘴ㄵ慣㌶㥢晢㔴㌲㙣扦㤴㈲ㄳ㌹挹晤㠹㕣㘰戳戹㡦㈵挳ㄶ㈷㤱捥㥣㤰㍥㜲㐳晡㔰㌲㙣㤶㠲㥣攸㠴昴て㌷愴㠳㤲㘱㝢扦㐸慣㑥㐸敦戹㈱扤㉢ㄹ㥦捣㔸㔶搲昱㡢㌷ㄶ㙥昱摦戶㜵㡦戱晢㐳㠶散散㠴昴㤶ㅢ搲㥢㤲㘱戳ㄴ愴㜸㈷愴扦扡㈱扤㈱ㄹ㠵㤶挲㔰〶〸〳㌹㐰㌳㐶つ㘴ㅡ〵㉢㠶捣㉦㌶㈹㌰㤰㝤ㄲ换㘶㈰㝦㤴㡣挲ㅦ挱ㄹ慡〶㈷㜱㕦㤵ぢ㙣〶昲㡡㘴搸㠲ㄲ㑡て㈷愴㤷摤㤰㕥㤲っ㕢㔰㐲晤攲㠴昴愲ㅢ搲敦㈴挳㘶㙡㈸㠲㥣㤰㕥㜰㐳㝡㕥㌲㙣㐱〹㤵㤴ㄳ搲戳㙥㐸捦㐸㠶捤㘸㔱㡥㌹㈱㍤敤㠶昴㤴㘴搸㑣つ㌵㥤ㄳ搲㤳㙥㐸㝢㈵挳㘶㙡㈸晣㠴愹㍤㐱㌳㐶㑤慤㤹㑣捤㡦㈴㔸昸㌵つㅦ晦㕢㤱挷ぢ㝥㜲㉡㉤慤愲挱慥㕢㜷㉦晣戴晥㠲㈶㠶㔸㠶攵愳〳戰摤扣〱散㤰㍢㔰晡㕦㐲愵挳戹</t>
  </si>
  <si>
    <t>㜸〱捤㔸㝤㙣㕢㔷ㄵ昷㝢昶戳晤ㅣ㈷捤晡愵戶敢㔲户㉢㙢慢戴㕥㤲㝥愵ㅢ愵㐹散㌸捤㤶㈶㔹㥤戴晣㔱㘴㥥敤晢㤲户扣㡦昰摥㜳ㄲ敦て〶㑣㈰〴㥡㘰㉡戰㤵㔲つ㄰㔴㔴㕢ㄱ㐵㕡愹慡慤㠰〰㠹㑦㈱搰㠶㐰㤳挶㌷慣㘳㐰㈵㘰㈰㈱ㄸ攷㜷摦戳㤳㌸㜶扦㔶愴摥攴ㅤ摦㝢捦扤攷㝥㥤昳㍢攷摥㠰㄰〸〴摥愴㠴㕦愴㄰㌲敢戳㘵挷㘵㐶㌲㘵改㍡㉢戸㥡㘵㍡挹㕥摢㔶捡㐳㥡攳〶愹㐱㌸愷ㄱ摦㤱㜲㡥昶〸㡢收㘶㤸敤㔰㈳㈹㄰㠸㐶㘵㤱昸㄰㠲慦戵㔲㤰搱㉢ㅥ㈲㌲㤶敡ㅢ挹㍦㑣㔲戳慥㘵戳敤㠹㈳㕥摦晤㥤㥤挹捥㘴搷扥慥㍤挹㡥敤㠹㔴㐹㜷㑢㌶摢㙦戲㤲㙢㉢晡昶挴㘸㈹慦㙢㠵〷㔹㜹捣㥡㘲收㝥㤶敦搸㤹㔷㜶㜵㜷敥摡扤㕢摤户慦㍢㑥㐳〷㐶㔳㝤〷㤹㍥㑤昲㙥㤵搴㌰㐹ㅤ㑥昵㡤摡㑣扤㔵㌲㈵㙣挴㡥㌴㉢㘸搸㌱挶㙣捤㥣㐸愶晡攸㝦挱慥㔰㘹㙦㜲㈴㥢㉤㈸慥换㙣慣㑤㌶㐶ち昹㈳㡡㕥㘲㘱㠳㑦㈷㙡ㅣ㔱散㘱挵㘰捤挶戸挳づ㉢收〴㐳㐹㌲〶㑡㕡㌱㐴愷ㄸ摣㔶㙦㄰㝦㠳㤲㈳愹扥搴愴㘲扢㕣㈴〶㘸慦搷㥡㡦㤴昴愷挱摢昳ㅡ㙣㡢搰攴敢〸ㅦて㌳㡣㠰㐴㠹㠴㘵㈲换晣㕥〹摥㉤搱㈹㠴摥㈰㉤㕢搸愹㠹㕡㠹㌹㐵捣攵挵㕣㐱捣ㄵ挵ㅣㄳ㜳慡㤸㥢㄰㜳㤳㘲㑥ㄳ㜳て㡢戹㈹㙡㔳㐹搱㐸㐴昴搳㥡敦扣敦㔷㘷㍦昸攱捣昱㐳㙤愷搷昵㍤搱ㄵ㠷慣㘱㕡㔳㜲㤸戹户攸昰㈵慣攷晡昷㌰㑥慤㈵挳㍢㠲㌴㜳ち㌲捥㘷搰㉣戲戹㌰攵攸摣攲㐶捡㌲㕤㌶攷愶ㄵ㔷㠹ㄸ愳㡡捤㑣㔷愶㐶敤扣㤷㤷㐳捦㘶㕥㔷改ㅤ昳㑢㈴愱㤵㘷ㄷ㐸㘹攲ㄵ㥥㈴㠱捣㉤ㄸ昲㘸㌴㕣捦㠰て㉡捥愴慢攴㜵戶戹收愸戱㙦愴㕤攳慥愶㍢㐹ㄲ㌹㘰㕢愵㘹散攸慤㤲挳ㄵㄸ㑡ㄱ㙥㈶挲攱〶扦㤴㝡攴ㄶ愲㌱ㄹ㑣ㄹ㑣㐰ㄱ晤㈰昹扣昸㜲捡搳ㄴ搳㤶愱㘸收㉤㍡摣昸ちㄲ晡㤰慦挱㘹㕢㤹㈵㉢㥣ㄷ摤㤵散挰摦戵㘱㠸㔰㐸摤慤敥㔵㍢㍢㡢扢㍢㤴㥤㡡〴昵扦ㄱ㑢摡㐰敤攳挶㔱捤㉣㕡戳摣戴㥡㡤慣挶㌵㈷つ愸㡤ㅢ㘳㡡㍤挱挸㑡敤挱㜴捣攰愶㌴㔶㥥㘶㑤〶收㍣㙡㘹愶敢挴つ晥㥢㉤ㅢ㜹㑢㙦昲ち㠴摢㤶ㅤ昳ㄹ㠴搰㌲㙦㍦愴㤹㤴〳捤㔲㕤㡣攷㜸㑢慦ㄲ㠲㘹昸㐹㙢㌶愳改〴㍢慣㜸㈷敦㤶戲㙣㥢改ち扣㐰捡㘲慡慡ㄵ㌴搲摣ㄶ㈳㘳㕢㐶㤶㤹づ㥦搵㙡摥昴㌰㥢戰㤹〳㘰㑢㌳㔷㈱㜵㕡摦愷㌸㙣ㅥ㌸摡㔵㙦愹㝤㔶挹㉣㍡㜷搶㘷㘶㕤挵㘵敢㙡㜹昳㐲㤶㜴换ㄲ㠸㌲㠷㙦㕦㕢㙤㌷㙥㝡扤㜳㥡挷扥慢㠶㑤㔰㙡攵ㅢ㜳㌳㌶㝢㑦㤵扢㘴㐶扤攴ㄸ㘷ㄸ昸㑢㔶改戱扣㜹ㄱ〰㕡づ㌳昹昴摡㡤㔱慤㌰挵散㉣㠳㕢㘵㐵扥搴㔵㘰搱㜶㥢〵收戴㡦㤸戴㔰挲昲攲愶㠵戵㙡晦㥣换〸㑢㡡㌴㕦昲㙦㙥㜹っ㜶扣㝡㔱ㄳ㙦㑣㘲慣㕤㔴㥤戱ち㈵〷㤸㘱㕢晡㘲㑥㙦㜱㐶愱㌱㡢㠷慣㈲ぢ〵挵㔰㐰㠰㝢づ㠱〴㐲昴㑢㠹㝣㜸㌰㐸㤸戲扤〶㌱戸扦挲㌰㑥挵㌹㉣㔰㘱㜸㠷㝡昸㔳つ㈰戶㌴㤶挶㑦ㄹ㡡㠸㡦扢㤹㤵㡢㡤ㄴ㈱㠹㘵挳㝡㈳㐲愴㈱慦㉥㙣㉦㥡㉦慣愰㍡㠶㈰〸㙢㙡㠶㌹㑣攷㐳攷愰㌳っ㈵搶㈲收㠲昵捦敢㈵愶㝢㤵㠱ㄷ㥣ち㑣ㅢ慤户㕥㘳㈳慡扡昷晦㙤㉣㡡㉢晣搵昷捦㤰㘵ㅦ㔴捣愲捥散慢ㅥ愱㠰ㄹ挹㉢㐱㔶㠱慣㈶㈲㕤㈶散扥摥戳㐵㜰ㄸ㤹㠱㕦捣攵挸捦㔰〹㝡㈷㠴搷㄰つㅦ㔲㙣㔲㙦改㡦㈴慦敥ㄱ㜳㍤㌵ㄱ敤㜰〹戱㈹搳㥡㈵㙣㈲挵㤰ㅣ㠰〷㠴换㤱〸㡥㉥㐶㥦㥦挴㠰ㄸ㄰攸晦て㈴ㄶ愲㘳挷㡥ㅤ昳㝤㡤ㄸ㤰㝥㑦㌵㔷㌹㍤㍦㥡愹愸捤搲改㘳㄰搲愳㠰昴㍢ㄲ搴㔰㥢昸㈲攷㠴戲㌴慢ㄵ摤挹昰㈴搳㈶㈶㕤㜴㡤㔲挲㝣㜷昹摦㐵ちㄳ㔷㈱㜸㤶敦〲㘹〳㠱戳㠸挵㍣㍦ㄹ㡥挹ㅢ愹ㄸ摥㐴愴愵ㄲ㙡㜹㐶ㄸㄳ㐲㜰慡昵捥慦ㅡ〲㈰戶㠹つ㔹㑡㌱愳ㄴ㈸っ㡦昸㐱㜸㌴㘵ㄹ搳ㄴ㤸搸慤㘸㤹㈲㘰㈰挰㤹搱㡡捣㡥愲〲㙥㈳㐴㌱戸ㄳ收戰敡㔰挴ㄱっ㐸㔲㔳戴摥㔸㠳ㄵ㔹㥢㝤攵愲〳慡㕥㈶〶㤷挸㝦晤愱敥〳㔸㙦㉣㠶挸㐳扥ㅢ㘴㌳ㄱ〹㑡㜶㐳昸戳っ㕤㡤㔱摤㜲㌱摦ㄶ㈳㘵搳㕤挵搶㤴㈱捤搰摣㔵搵攲㜰挹挸㌳㝢㡣ㄸ扡戳愲㕡㍢捡散〲搹㠰㌲挱搶㜱换㕥㠰㙢敤敡ㄱ㡤捤〲㌴㌶㉣㘵㔱っ㥥㉡㌹慥挵㘳戹戶愵晣戴㌵㙣戹㘹捤㤹搶㤵昲收㍡㙣㡦㜳㜴㤲㤹攴ㄳ㙣㜲つ搷㙡㘴㑤㑦戳㘲㥤㌹㘶慤ㄲ慤㘰㌰㝤㍢㜸ㄵ㙥搳㜴ㅡ〱㠱㝢㤱㘸戲㌱摥㔵敥ㄸぢ捦ち愸㄰㡤㡡㘴㔵挲捤〱ㄴ慣㔴㝡㤹散昱〶〷慥㙦摤慦㤲㐹〲㑥㐸扦〴㔲㔳昹ㅥ捡㤳㌹ち〰㐰昴㤰户㠰昸㥦〴㐴慣ㅢ〹㝡㜱㙣昵扥㌷㔸㈴㜵搳摣㌲㘲攴㌸㉥㜹㘳㌶攳㌷戹㈸㉦昰㤸散愸㘵㑦攵㉤㙢ち户㡢ㄶ〳㈵㘷㤲㌱ㄷ㌷慦㈶挳扢㌶㈲㑦晢ㄴっ㉥扡㘱昹㤶〷㈶愲㘸ㅥ㘱㠷户㔱㉥㤸戱ぢ扣㈴扣㐴摢㠳㥢搹攱搶攳捦㙣㜰扥㌵晣昸愷㌷晥攳扢㠵敦晦㐰㜸搱㘷㕣昸昲㝦㑦晤昰㈷昶攰ぢ扦㜸戱敤㤷㥢㉥㑣㐹〰愴敢㜲㠸慤搴㜰㤹㕡戵㡣㌱捤搵㔹㤳捡㤵㥦攷愳㉡改㍡㠵㐳挵㠸㍡㌶㐹慢㑥㌷慢〳戶㔶搴㝤搷扣搲㙢㍡挴㈶㈸昴ㄹ戵ㅣつㄱ㘸戳㍡㘶㉢愶〳㤰㌲ぢ攵攵㡢㑡ㅣ㤴㈴戵㑦㌳ㅤㅡ㠶㕢㈳昲换㔴挴戴㠴㍥㈵挳ㅣ㔰愶㥤摢挲㌲愰㌰㕥攲愶㈱㠸㠲㈸ち㔱㌱㝡㤳㥡ㅥ〸敦㈰㘹㘱敦戲㑤㌹㌱搰〵ち㐲㍡㑡㕡㉡挱㠳㕣挵扦搵㐴㈷㤸ㅥ㕤㉣收〳搳㘰㍤㠸慦㐶㜴㍣ㅡ㐸愲捦扤㐴ㅥㄸㄸㅦ㥣扦㑣扤愵㜷ㅤ〹㍥敦扡挳㈴㔸㘲㡢愷㌵〸㥤〰搵㌲㍦㝣㤴㙡㌵㌱愶昲㌶㔰捡㤶昹㙣㠶㈲攵戸㍡愴攴㤹㥥戱㙣㐳㜱㕢扣〲㤰换㈰㑦攱昳挸户ㄹち戴っ㙦㈸㠴㕤㍡㡢慡扤㈵搷㍡愴㤹戲㑡㠴慢愲㕦愵捣㔱㤵㌲挷慢攲敡㘱㕣㝤㍣昷㐹戲慣〹㠵㄰㙦搲搰ち㔱ㄴ㜰㍤戹㉤搴㤳㄰つ愱㑡㈵㜱ㅤ㈵㈰㑥搴〰戸昷㘴㐰挷㥤㈴㍦㠹慤挳昱㤳ㄲ㡢㐲㤸晥㠴㥢㡣㉢㈹㡥攲搸㈴㜷㤲㌴㠹扦㈰攲㕤〳改㑡攵㥤昲捡愳㔴挳㌵㕢搸㐸昵㘰换搰㜶㘴昰戵㈲㠰㐰搷昰㑥㈲㉤愹扥摣〲㘵づ㈳捡扡㠳敡㍣散慣㐰㜰㉢攲つ昴攱慦㔸昲ㅥ捡〹〰㜹㉥㝣慦㥦攱挲㠱昴㐰㌷戹ㅢ㘴ㅦ挸㝤㈰昷㠳扣ㅤ㘴㍦挸㍢㐰づ㠰昴㄰㘹㡥〸㌰ㄱ㉥慤㤷㌲㤵㈴㘱㤹搷摣㔹ㅣ㐷㑣挵ㅥ㘷摤戲㑥㝡㡤㉣ㅣ㠲㤷攳㌷㝡㕥挷攳㘰㝡晦ぢ搵〶愱搵扥㠸㌳㥢敡〶搶攰攰〸愵㑢〴晥つ晢㘳〵昳戱㍢晡㈰㠵㔳㐴㔶ㅥ搲ち戶攵㔸慡㥢挸ㄲ㑣㈷㜰〵㔶〳㠱㡥㕥攱㜹㤲挸愳㙥摥㤸挸摤戴ㄳ慤㌸㌲慣㑣敥㈷搲ㅣㄴ戰攷昰㥣攱っ捡扤扡㥥愸昸㍥㈷㍣㠰慡㐵敦㤶攱㠳㔴搵摤搱㥤㑣㡣っっ㡥收㌲ㅡ搳㡢㘹㌶㤳敢㉦㔸㘴㘱㠹慤㕤ㅤ㌹扡㑡㍣㘲攵扡㍡扡㜶㙥㑢ㄸ㔶㌱㌱㕤挸㘴戲扤挹㌹摤㌱㠴慦昹ㅥ㉥昶戳㙦㥦㝤昷昳㕦敦㌹昱愹昵㙦㜶慥㕤戹㐳㌸敦㌳㙡㥦ㄹ㕢愱〴㝣扡て㘲㉥㐱〱挷㡦改㝡敡ち挷敡㌹搵㜳扥㠰㈵㑥昵㉢㍥愳搶愹ち搰愱㝡㤲捥㌶㤲昴慣捦㜸愶攳㥦敤昷愶晥㜴昰晣搹〳㑦扥㍥晥搷换〲ㄴ戱㉡㈹㍣㑥愵㘰慦㘳㜸昳㍡攳㜷㝡㥢㌱㜵昲攴摦愳晤㥦㕦㝥晡攲搳攵〳㜷〸㕦昲ㄹ晡扦㕦晢昹㥥㥦㕥ㅥ㝣攱捣㕦晥昶昲攸㥡搷〴㘸㜴㔵㥡っ㘹㥥愴㉦㌶㤲昴〵㥦昱㤱挲㐷ㄳ㜱昵搵㥥㜳敢㑥㕤㕡晢扤㕦攷〴㤸㐵㍤㐹㥦㙢㈴改戳㍥㘳晣ち晢挶改ぢ挷ㅦ㜸敥捡㘳戳㉦㥤晢昱ㄶ〱戶㔵㑦搲愹㐶㤲㍥攳㌳㝥㤳摡㝡捦晢摢搶愶㍦搰昵捤搴㜳㤷㠲㌳〲っ戴㥥愴ㄳ㡤㈴㍤攵㌳〶㝦㜴㝣㜳晥捣㝢㐷㥥搵㐷㤷ぢ㑦㜷晤㔹㠰㤵搷㤳昴挹㐶㤲㍥攱㌳愶扥扡摦㝥㙣攰㝣收晣㔳㡦㕥㔰㔶晦㌶㈲昴㌴㤰昴㐴㈳㐹ㅦ昷ㄹ晢㡥ㅥ㔵づ扣昲挶挰㠷晥戵改攴㤳攷昲慦戴㔶㐰㐶㠲㜱摤㕦〳摤ぢ㥥㌰ㄶ㈰㘳㝢敤㐳㔳㍦㍤ㅣ㤵㠱㠹㐱扡昷㐹摣㙦㠵挴晢㙥㑥㔶攵扤〵搱㠲昴㌱㥡昵㕢㤰戳ㄸ㠳㈰ㄱ㤱㠲㙣ㄳㄱ㘰㥣㔸戲昰㌸㡤㠱㜱摥㐹〵扡㐷㐸攰搶攲ㅥ㠰㌳㠳〵搶㕣挹㥢㥡〰㙣搹ㄳㄷ㝢晥戳昳㕤扤㑤晦〳昵㈲愸搵</t>
  </si>
  <si>
    <t>㜸〱捤㝤〷㝣ㅣ挵昵晦㡤捡㕡㜳㤶慤〳摢ㄸ㌰㐵㌶〶っ㌶戶扡㑥ㄸ挷搸㌲㉥攰㠶㘵挳てっ挸㔷昶㙣㘱ㄵ㜳㜷㙥㔴㤹ㄶ〲㠴㤶㠴㕥〲㠴㐰㈰昴ㄲ㝡㐹昲て扤㤸㤲〰挹㡦㄰㍡愱㐳㘸愱晤扦摦户㍢㝢㝢㑤㔶昸㐵㥦て愷扢㜷昳摥㝣攷捤㥢昷㘶㘷㘷㘷㐷㝢〱ㄵ〸〴扥挳㡢摦㝣㤵㌱戱㑤摢晡㔴摡敥㥡搸摡搳搹㘹挷搲ㅤ㍤摤愹㠹搳㤲挹挸晡戹ㅤ愹㜴㈹〰㔶㝢〷昲㔳攵敤愹㡥挳敤㡡昶㌵㜶㌲〵㔰㜹㈰㔰㔱愱㑢㤰ㅦ㌲ㅦ挳㘸㤶搲㘵㈴㐰〵戴㐵㌲㠸愴㠲㐴㤳〴㐹〶㤳㔴㤲っ㈱ㄹ㑡㔲㐵㐲㤵㝡㌳㤲捤㐱㉡㠷㠱㉣㙥㥤扥㈰㝡㈸っ㙣㑢昷㈴敤〹搵晢㌹㘶㑣愹慤㥤㔸㍢戱慥愵慥㘹㘲捤㠴敡搶搵㥤改搵㐹㝢㑡户扤㍡㥤㡣㜴㑥愸㕥戸㍡摡搹ㄱ摢挷㕥扦戸㘷愵摤㍤挵㡥搶搴㐷㈳つ攱摡㠶挶挶㐴㑢㑢戸㜲㌸㌴捦㙦㥤扥㌰㘹㈷㔲晦㉤㥤㈳愸㜳㐱敢昴㠹昳敤昴㝦㑢攷ㄶ搰〹㤵㌳㝡扡㈲ㅤ摤晦㈵愵攵っ㔳晤っ㍢搶挱㜸摡㜶戲愳㝢昹㐴㤸㥤攵㘸㜰捤ㄳ㘷挲攳戱㐸㉡摤㙡㜷㜶㉥戲ㄳっ㘵㘵ㄷ㝤㘶㈷敤敥㤸㥤ㅡ摡戵搷扡㤸摤改㘶愷㉡扡昶㡢㈴攷㐷扡散㌲㈶慡扡㥣戸捤㠹摢摤改㡥昴晡㈱㕤㑢㔲昶愲㐸昷㜲㥢㤰昲慥㔹慢㍢攲㘵㘵慡慣㉣㔰扡㜳㈱㘳㈴㌶ㄳ㘷㈶㘳慤㉢㈲挹戴㜰㡣㕡㙤㈱慣慦㠷㠸攱㔹㘶戱ㄷ㔵攷㤴㘲㤸摡㍡扡昶戱㤳摤㜶㈷㉢㘱昰挶攷㠰挴㈷㡥敢㍤攷㤸搶㌰㌰㙡戰㝢〸戱㈹慣㐵㡦㈴搹ㄲ挴摡㡡㈹㜴㠴㐹戳㤲㍤愹㤴摥㥡散㈸㄰㔵昶ㅡづ㐴㝦㐱ㅥっ㈵敤㤱㤲昶㘸㐹㝢慣愴㍤㕥搲㙥㤷戴㈷㑡摡㤷㤷戴慦㈸㘹敦㈸㘹㍦戴愴㝤㈵㌰收㔵㌱㘸㔰㠹晢摡㝡昶晤㙢ㄷ㡥㕣㍢攷搸㔱戱ㄳ捦㍤㜰㘴㡢攲戱㈷〷攱戶㐸攸敤㐰慣敤㐱捡愶戴搶㌶敡㙡捡㐶㠳㈸昵ㄲ㙣愰ㅤ挷㐶㘷摦昷搸㐳戳㘷㕥㌸㍥戴㈸昶搴㉥㡦㈸ㅥ户愲㘰〷㠲挷㠲㔸㍢㠲㔰㐱戳摥㠹戲㥤㐱㤴㝡摥㔵㌰㜸昴㉤捦搸〷搴捥戹攲㠵㑦㡦扣昹愲㈷㝦愷㜸捣㡢㠲㕤〸摥ㄵ挴ㅡ㑦㌲㘵㙣敢搸扡㝡㍤㠱搲摤㐰㤴㝡摡㔵㤱ㅣ戵换㘵て摣晢攲昴慢㜷㍣收扤〳㥦摥慦㐷戱㥢㠹㡡㐹〴搷㠰㔸戵㈰㐳㘶㐵㔲搵㙤㉢搰㕢㔷㐶㤶摢扡㡥㤹昵㈰㑡㍤收㙡㥡戵敡攴摦扣㕥昶改捣搳㑦慡㙥㉤ㄹ晡㜵㐴㜱搸ㄱ㑤㡤〴㌷㠱㔸捤㈰㙣㑤㔸㠷㈹㙢〱㔱敡㑦慥㠲㑢㥥㕣㕦㥦㍥攵攱㤹搷㕣扦㜸晥㥥㤷扤晡戲攲㤰㈵ち㈶ㄳ扣〷㠸㌵〵㠴ち㕡昴㡦㈸㥢ち愲搴晤慥㠲㍤敥㝦㝣戳㘹㘷て摦攷晡㌳ㅦ㜹攸搳㝦晦扢㑤㜱戸ㄳ〵搳〸㥥づ㘲戵㠲㠴昶㡦愴敤㘴㜵㕢〴愳㔶㠴㐳慦㥥挱晣扤㐰㤴扡搳㔵㜶㑤捤攷攳㈷戵扥㌳晢戶㙢愷㥥昳敥㤲て摥㔶散㈹愲㙣ㄶ挱戳㐱慣㌹㈴攲摢㈶扤㌷愵晢㠰㈸㜵㡢慢攲昶敢扥扤攸戱㡤挹㌹昷扣昰散㜶㝦ㅦ㜳晢㑡挵㐱㔷㔴捣㈳㜸㍥㠸戵〰㘴昰愲㥥搸捡敡晤㝡㍡㔷㜷搹㝡㈱戳昶〵㔱敡㍡㔷㡦慥摣戸攷㐱扦㠸戴㕥晤攸挶昴〳ぢ收ㅦ愰㌸㙥㡢㥥㌶㠲ㄷ㠳㔸㑢㐰攰㤸扡戰摥㡦戲晤㐱㤴扡捡㔵㌰扣㕥㔹扢敥晣昸晣㜳收㜴摤㜵昰户慤挳ㄴ挷㝣㔱㜰〰挱〷㠲㔸㑢㐹愴㉤㡤晡㈰㑡て〶㔱敡㌲㔷㐵攲挹攱て㝣㍡昳㤸搶慢敥晤昲㠹㙤㤷㕦㝤愵攲ㄹ㐳㔴戴ㄳ扣っ挴㡡㤰㠸㡡㘶ㅤ愵㌴〶愲搴㠵慥㡡㥦㕤㜰摢戸㡢昷㜸㜱挱愹摦㥥㜳攳㜵㜷扤㝡㠳攲昹㐶㔴搸〴㈷㐰慣攵㈴愲愲㐱慦愰戴〳㐴愹戳㕤ㄵ㕢㕣㕢㜲攵换慦摥㌴昷愲㍤慥昹昲戶㠵昷ㅣ慣㜸戶ㄲㄵ㍣㐶㜵㈷㠸搵〵㔲戱戰〷〷㍥㠶㍤摤㑤㜹て㠸㔲㘷戸㑡㡥ㅤ扦敡攲㌷晥戲挵昴㔳摥ㄸ戱敦挲㌷搷摣愳㜸戶ㄳ㈵㠷ㄱ㥣〴戱㔲㈰㤵散昲㌳㤳ㄱ㌹㍢敢㌴昳㔶㠳㈸㜵戲慢愸昶户㉦㥦昹昱㐱搷㑥㍦改愶搳〳愵捦捥㝦慥㜲㉤戲昷㜵㐷愵ㄹ挹挸㕡っ敤㤹戳㐶摤挴ㅡ晥㙤晡㜴㠹戳㘵愲㌱搱㥣愸慤㡤㌷搶㐴敡㈳攵ㅣ搷晥㤳㐱扡㌲戱㝦㐷㜷扣㘷慤㡣摡㤵㠹㤹ㅤ㥤攸敥挲㔴㈵昰攵㥣㜹㠴ㅦ㤲搸㙢ㅤ㑥搹㌱㜷㠰㑦戴摡挹㌴㑥㜵改昵㤹㔱㝦㥢改㤱㤴㥤㘱挷扢扡愷昷慣敥㡥愷㐶ㄵ捥㙣㑢攳〰摢㍡㌷㉦愳㈴慦㔸ㅢ㑥㠳㜶㑡㑣摡㉥户搸㝥㤱捥搵昶戴㜵ㅤ㑥昶戶㌹搹㌸㈱昶㐴㡢攷捥㑣摡㠷㜹戹㜹ㄶ㑤㐳㘸搷㠸敥扣㔶㍡㔹㡥㕤搵慤㉢㝡㔲㜶户㤸㌷扥㙢㘱㐷㙣愵㥤㙣戳㌹㙤戳攳搲搴ㄱ捣㜲捦捡攳ㄷ㜴愳愱㌸捦挶挷昸愵㜴戴摤ㅤ户攳戰㜷ㄵ扣扣㝥㜱㈴摡㘹㙦㤱〵㜱敡㐴挶㔶㔹攲㤹㍤戱搵愹搶㥥敥㜴戲愷㌳㍢㘷㕡㝣㑤〴㌳㠱昸扣㥥戸㕤㈶慦㠰㐳㔵愰戴㔴愹挰戸㐲愷㔴敡㑥昱愴敢敢㈴㍣戵昷つ昶㜵㈲㠲ぢ㥥慣㍤捤㐸昸㍡ㄹ昱扢昴㘹㐹㔶㈷〴扡愶㑦㜴㠱㑥捡㉡戶捣㍥昰㈶㉥㐲㝣㄰㠷㑥㥢㐷㘵挹搸攲㉡㌳晤㜲ㄳ㤶晡愲挲㔹㍡搱㝤㌸㑤搴㝡㝤㙦㘰挱㈵㈵挳摣搶敦戵〶昳扤搹㤱敥㜸愷㥤散昳ㅡ㐳搱㈲扤㡥㘴㍤挹攱㈴㐷㤰ㅣ〹㔲㝥ㅣ挶戸愲ㅥ攵㐴㐷慤㔳敢换搷㜶挴搳㉢慣ㄵ㜶挷昲ㄵ㘹挸㜰㙤㔲㔱㐱㜷昳散㜸㉥㍥户㘱㔸㍤㤶ㄷ㈸晡㘸㤲㘳㐸㝡㐱㠲挱㠰戵〱摦〱㉢愸㡦攵搷㜱㈰㔵㘶挲㕢敤昴捣愰㉡攷㘴敥㍦㥦㜲㑡㠵㌲挳挵㈵㐸慡扣ぢ㝡㔳愵愵㠵扣㌱㍢㤲㕡㤱收㠱搸㘷愶㑣㉥㡦㠷㈹晡〴㤰捡ㄳ㐱收捦戶㍢㜱ㄸ晦户慥㕥捡㌹㐳摤攴㉣㤹攷愹㉤扡摡搶㜷挷㔶㈴㝢扡㜱㔹㌸㈳㤲㡥㑣㡢攱㔲㈰愵㈲㔶搷摣㥥搶搵㘹慢㙢㜶〷扥㉡扢ㄶ搹慢散㐸扡ㄵ挳㜴㝡㐸搷㕣㕣㐶挸㌸㍡㈷扥慥扣换戹〲㤸㘱愷㘲㥡㤷ち㜳㌰㉣慤戳㤰挲㌸㕢搹挵㠱挶㕥㤷愶敡㐱㕤ぢ㈳戸搴㐸㙢㠰挶㑢㈹㈷挵㤲㐳㐴㘶㑡〷㕤づㅡ㐲㤲昴㘹ㄹ㉣〲㐷㔳㠰㍤〷㘷㔰㥣㙦换㕣㥡㝢〴㉤㐹㜷㜴愶㈶扡敥㥤㌸愳〷㤷㤲戶㕣ㄸ搳敤㤶㠵づ㘶昵ㄹ慣摣〳㥤搷ㅡぢ㘲㔱㐷㉤㑣挱ㄵ挱敡㔵扣摥昸㙦改愱慥㠰晥㌱挸㈵ㅦ㕤㍤㜹挷㡢慥晦捥晤㍥〶㠷㤰扣戴㕣㡥戰扦㤳㈵㥣㉦㝤㌲㐸戰慦扣㜲㕥戲ㄴㅣ㘹㡢㕣ㄶ㤵〳㕦搹㠵搶㉥㑥摡㜲㥤㔷㈱捣晡㔵昶㤰慥晤㝢㤲㉢愳㍤㍤㉢ㄹ晣愱挲愵㔶搸㜶㥡ㄷ㑦㠳摤㙢㐵愶㤵㔲愵愵㔹ㄷ㐸扥慢㉣㕥㜶㔹愷㠱っ㤹搶搹㔹㙤㌴愶慣搳㈱㉡挵ㄹ挵㍡〳㠹㜰㑤㜸㘲昵㠲㔹㜳ㄶ戶捦散戰㍢攳㌳散㌵敤㝢挵㝡搰扢慡挷搵搵戴捦㡢㈴て敦㘹慦慢愹慢摦愵扡慢㈷㕥扤㉡㌶㜳㘶摢戴㠹敢㍡㔳㕤慡〷摥攱㜵搱愲搰捦慥搹㍥昵㠷昹㍦㍤㝦昴愷て挵ㅥ㜹㔴㜵扢ㄹ㜹㔷㕣扣搰攲散㐸晦㡣攴攷㈴扦㈰㌹㥢攴ㅣ㄰戵〲㐵㌹㤶㜱㜲ㅦ㐲扦换㡣㐸攷ㄱ㜳㍥挹〵㈰ㄸ㤱㌴㈳㠴〱改㈲捡㌸㈰〵㤵攲㐵ㅣ〷㈱㝤〹挹㉦㐱㔴㌵〸て搷㠰扥ㄴ愴㘸捣户㈷㈲㉦收扦㠲㌴愸晢挸㔳愳㠱㘰摣㌵晤慣改㔹㑤慦慡㈵慥て昲㥣戳搸捤挸扢㥡摣〱挵挴㌹搷㔲挹㜵㈴搷㤳摣㐰㜲㈳㠸㥡敦㍡㈷慣〲㠱攷昱昹〳㐶捥㔷昰ㅤ搰㌷㤳摣㐲㜲㉢㠸捦㌹扦愳捣㜵捥㔸愴挵㌹㜷㔰㜸㈷㠸摡〹挴㜱捥㕤㐸ㄵ㜵捥㡥㉣戰〱〴〶㘴づ㠸㝢㈱〸敡㍥昲搴捥㐰ㄴ㜲捥㘴搷〷㜹捥搹摤捤挸扢㔲收〵戲㌸攷㐱㈴昴㐳㈴て㤳㍣㐲昲㈸㠸㙡㐰㔱昶㥣攳攱㄰㕥㌸扦㡦敦㈱㜲㙡㜹㥣㤸㈷㐸㥥〴昱㌹㘷㈳㔸敢㘹㤰㐱戳散㙥ㅢ㑢㘱攸㐱扢㠲ㄵ㈷㍤㠳㠴㝥ㄶ㐴㔱㥢攳愴攷㤰㉡敡愴昱㉣㤰攷愴攷㈱つ敡㍥昲搴㙥㐰ㄴ㜲搲攸㘲㑥慡㜶㌳昲搶〲㈶㐱㤳㌸改ㅦ㌴攵ㄵ㤲㔷㐹㕥㈳㜹ㅤ㐴㙤敤㍡㘹ㅣ〶昶㝤攰㥣㑣て㝡㤳㤸户㐸摥〶昱㌹改ㅤ捡摣ㅥ㔴㠳戴㌸攷㍤ち摦〷㔱㜵㈰㡥㜳㍥㐰慡愸㜳㙡㔹㈰捦㌹ㅦ㐳ㅡ搴㝤攴愹㝡㈰ち㌹㘷㔰㌱攷㔸㙥㐶摥昲㐶㈳㌴㠹㜳扥愲㈹㕦㤳㝣㐳昲㉤〹㍢戵㘲敦㘶て晡㈵㝡捥㡤昸㘴挶ㅥ㥥晢㜴〹㐹㈹㠸捦㌹攵㤴戹捥攱㡡㠹㌸㘷㄰㠵ㄵ㈰㉡っ㤱攳ㅣつ戶愸㜳㥡㘹挲〶㄰㔴㥥㌹扣㉡㔱㈴愸晢挸㔳㉤㈸㔲挸㌹敦㝤㕢㘴㘰㝥搷捤挸㕢扡㤹っ㑤攲㥣ㄱ愸㔴㙦㐱㌲㤲㘴㑢㤲慤㐰搴ㅢ㈸㑡攷㉣〶戳㙦㔶捦ㄹ㐵捣㌶㈴摢㠲昸㥣戳㍤㘵慥㜳戸ㅡ㈴捥ㄹ㑤攱ㄸ㄰昵㈳㠸ㅣ攷散〰戶愸㜳愶〰㤶敦㥣㥤㔰㈴愸晢挸㔳㔳㔱慥㤰㜳㥥㈹收㥣愷摤㡣扣㘵愹㘹搰㈴捥㤹㠴㑡㜵つ㐹㉤㐹ㅤ㐹㍤㠸㝡捣㜵づ捦㕡㜷攳㤳改㌹㡤挴㌴㤱㌴㠳昸㥣搳㐲㤹敢㥣改㈸㈲捥㤹㑣攱ㅥ㈰㙡〶㐴㡥㜳愶㠰㉤敡㥣㔶挰昲㥤戳㈷㡡〴㜵ㅦ㜹㡡㠶ㄶ㜲捥ㅤ挵㥣㜳扢㥢㤱户捣㌶ぢ㥡挴㌹㜳㘸晢摥㈴晢㤰捣㈵㤹〷愲㙥㜲㥤昳㜹㘹㈰㌰っ㍤㘷㝢㝣㝦㡥㡣㠰㕥㐰捣㐲㤲㝤㐱㝣捥㘹愳㡣〳㌳〶㘴㕥㥢㠸㜳㤶㔰戸ㅦ㠸摡ㅢ㈲挷㌹晢㠳㉤敡㥣㌹慣㘳〳㐸搶㘱㜵㈰㡡〴㜵ㅦ㜹㙡ㅦㄴ㈹攴㥣㑢㡡㌹攷㘲㌷㈳㙦〱㜱ㅥ㌴㠹㜳㘲愸㔴挷㐹㙣㤲〴挹㜲㄰㜵慥敢ㅣ〶愴ㄳ㠲㑣捦改㈰收㔰㤲㤵㈰㍥攷㜴㔱㜶ㅣ昰㜰捥㝣㝣㠹㜳㝡㈸㕣〵愲ㄶ㐲攴㌸攷㌰戰㐵㥤戳〰戰㝣攷愴㔱㈴愸晢挸㔳晢愲㕣㈱攷㥣㔰捣㌹挷扢ㄹ㜹慢愲㙤搰㈴捥㌹㡡戶ㅦ㑤㜲っ㐹㉦挹〶㄰㜵戴敢㥣㘷挱㡣㐴捦搹ㄹ㥦て㤱㐶昳㠹攱㤹㕥㥦〰攲㜳捥㡦挱㕡㈷㔱㈶搷昳搵㡢㌱㤹㠶㥦ㄶ愳㤰昸改㈷㉣㜳㌲㠸攲扡慢攳愷㔳挰ㄶ昵搳ㄲ㔶户〱㈴慢ㄳ㥤㠶㈲㐱摤㐷㥥摡ㅦ㐵ち昹㘹㘵㌱㍦ㅤ敡㘶攴㉤晥ㅥ〰㑤攲愷㜳㔰愹㍥㤷攴㍣㤲昳㐹㉥〰㔱㜱搷㑦㥦攱挸攲㙢ㄴ扥㐷挰㔷〱㝤ㄱ㌱ㄷ㤳㕣〲攲昳搳愵㤴戹㥤攸㐰㈰挵㌹㤷㔳昸㉢㄰㜵㄰㐴㡥㜳慥〰㕢搴㌹㑢㔹挷〶㤰㉣攷㕣㠵㈲㐱摤㐷㥥㍡ㄸ㐵ち㌹㘷摦㘲捥㔹攸㘶攴㉤㙢户㐳㤳㌸㠷㈷㙣㝤ㄳ挹捤㈴户㤰摣ち愲昶㜶㥤挳㜳㌸㍢搱扢昸收摣㌰愰㝦〷慡㙦㈷戹〳挴攷㥣扢挰㕡㜷㔳㤶搵㠹㤶愱㤰昸改ㅥ㤶戹ㄷ㐴㐵㈱㜲晣㜴ㅦ搸愲㝥㡡戰扡つ㈰㔹㝥晡㍤㡡〴㜵ㅦ㜹㉡㠶㈲㠵晣搴㕣捣㑦㑤㙥㐶摥摡扤つ㑤攲愷㐷㔱愹㝥㡣攴㜱㤲㈷㐸㥥〴㔱㌵慥㥦㈸㘶摦㤹〸戲㌹ㄳ㝡㈳㌱㑦㤳㍣〳攲昳搳㜳㤴戹㥤㠸户〳挴㌹㝦愱㤰㔷㈷㙡〵㐴㡥㜳㕥〰㕢搴㌹换㔹挷〶㤰㉣攷晣つ㐵㠲扡㡦㍣搵㠱㈲㠵㥣戳㙤㌱攷㙣攳㘶攴摤㤵㔸〹㑤攲㥣搷㔱愹㝥㠳攴㑤㤲户㐸摥〶㔱㕢戸捥攱㌰ㅤ㠲㈰㌳㑣扦㐳っ晢㤴㝥て挴攷㥣て㈸㜳㥤挳ㅢㅤ攲㥣㡦㈸晣ㄸ㐴㜵㐳攴㌸攷ㄳ戰㐵㥤搳〵㔸扥㜳㍥㐳㤱愰敥㈳㑦昵愰㕣㈱攷㤴ㄶ㜳㑥㠹㥢㤱㜷户攵㌰㘸ㄲ攷㝣㐷摢搹㌵戴㈲㈹㈱㈹〵㔱㕦㝦攳㑣つ慦〵攰㑣㝣㌲ㄷㄵ攵挴㔸㈴㠳㐰㝣捥攱㤶〸攳㥣㈴㉡㄰攷っ愶戰ㄲ㐴愵㈱㜲㥣挳㉢戸愲捥㐹〱㤶敦㥣㄰㡡〴㜵ㅦ㜹㙡㌵捡ㄵ㜲捥摢㘸㐸挱〵㡤户摣㡣摣㍢㐸攵敢愰㈹㜷㐵㑣㙥㠴㝢㙢敢扥㔵晢愱〰㕢㠹㈵摤ㅤ改搴攰挴戴搵改㥥㤹ㅤ改ㄹ愹㜴㘵〲〴㐹㈹戲戵㡣㌸扥㐲攳ㄳ晢㜵搸㙢㜹ㅡ摢㍥㍦ぢ㝢〴㕡㔷愷搲㍤戲搸户㕤㝥晥㡣㥥昹㍤改ㄹㅤ愹㔵㥤㤱昵㘳ぢ㘴㍢㌹晢慦戰扢㜱㕦㈴㠹摢㈳㥢〲昵慣㕡㘵挷ぢ搸搸搶戳㍡ㄹ戳攷捣昸㈱摣㔹㔱捥慡㘵〰ぢ㘳ㄸ昳搵㡥挵敦㈴昸晣㍥ㅣ戱㈹挱㘲㥡晡㝥ぢ昳搶㔶散扢㑢攳戸㡦搲ㄵ改㍣㌸愰户〶捦㠵㔳ㄵっ敡㔱散㤰挱㐰昹晡㑤㜶ㄶ摦㕤㥢挱〰〷ㄳ〸戰㈳ㅢ攲摥ㄶ㥣搳㥤敡㠸摢㐱㤷㥢搷搱㍤搴㑤㉥㔸㥤捥捡㠹慣ㅢ收收㘰敤㙦㐱㌷㍡㐱㉣㤲㡣晦㄰攲㠳㠶攱攵〴㐷㔹昸晢㝥㉥㜷搴㘰㐲挸㜱㠹慦て㡦挱㘱扦㡤敢敢挳㈱㈸戸ㄴ敢ㅤ㤸㐸昸㙥㝡㔵〱㍦㠴敥昶挴ㄵ攴收搹㤱㙥㠹㐲㕢㥡㉢愳㐳〵㘱愳慢㘳㤳㑥愷㍤㉣㥢㤵ㄵ㜹㥤㤸ㄶ㑤㘱㙢㐰摡ㅥ敡愵攴㤰搷㠹㐵㜶㈷戶㉦慣戱㉢扤搴挲㔸ㅡ户㜸㍤㝤扣㌹昹挳㠹㄰㍣㔲收㐶㐹㐹㥣慣㍥㐶扡散㐶昰㘸晡㥥㔱㐵㌰ㄳ昲㝡㝦慡㍡晦㍣扥㝥㌳㌵㘰ㄲ㐱扥〲攵㐷㐰㝤晦敦㔰昲㐸ㅡ㘶㙥㥣㍢㘳㥤っ㘳㤵㐶挶㥢㠳㐳ㄲ㌲〲㘲〷〰昷㘷㔵昱搰改挴收戹㜴㐷㉣搲搹戹㝥㘸㘲㑥㜷慣㜳㜵摣㥥ㅢ㠹摡㥤㘶昴敥㐹㜶晤㐰攲㔵挶㐳挰㠹㔵ㅦ㝥㜱㙦摢捥挱㍥㐵㜳㍦昴㝢て㜸㔸散攱㠸户〱昵㐲〷㤶挸摤攳敥㐸〸晥攳摢挱㐱ㄴ摡㍣戳㤹㐱戶扤㘱㘸换ㄳ㜱㑣攳慤㌱敦㡥戲ㅣ㜱㍥搸摣㥥戹搸㥡㘳挷㝤愲搹ㅤ㡥攸〷㜳㕣㐹㤸㉣换晡扥愷ㅡ昸ち慦て摤㜵㐲っ㝡づ㡦攵㉥攷攰㌸ㅡ㝣敥㑤㌵摦㤴㐴㘶〱㌲〸㠶〰慣攲〸收㑣㈱ㄶ㜷愴㍢敤挱〹挹㤷㜴〵て〹㝡㜳㔰㘲昱ち摣愰㥡㌱㈴㌱㉢搹ㄱ敦散攸戶㌹ㅤㄹ敥㐰攷摡换戱㑦㘲㈱㜷敦㘰㘷搶㤰挴攲㘴愴㍢戵㡡昷㈱㘳敢㌷捦攲㈴㔸攵㠹改ㅤ摤㌸㠰㥣㍡㤹慥㑡戴慤攸㔹㡢㝤戵慢扢扡㘷㐵㔶愵㝥㄰㠱㜲㑦㈹昰㤰㜳㔴㤵愸㤲ㄲ㔵㔱㔲昱㝤捦㔵㜲摢㄰㠷㡡戳㕥㕥挲㐵㜳㌷㕣㡣㕦ㅦ挷㉣㈳攵敥㔴攱㌱㑢扢戲㌶㤵ㄶ扣㑤敥㙤㑣收㌸慣㐷攳搰慣ㅣ〳戲昷慣㈵㜳㌲晢㥢晥㑦㕢㠲换㝢愱戹㡦搳㠱昴㈲㙦㌳挵〸㠰㠷㍡摤㠵㌲昶ㅥ㉤㔱㈷㤷摢〵㠳〹挱戰㌷攲っ㑡㌸㤳㌳㜱㥢扢ㄲ〷㍦㠶㕦㙣て挰戸㍢搴㘱㌸戹挳㡣㉢攵收戵昶㜴㜵㐵搸扤戸ぢ戶つ㘳户㕤㈱㌳㙤㡣㈶㍡〱㈲㝤搰ㄵ㐵搶㐱ㄴ㔹㈷㈲㥣㤲戹㐱㑡搲搴搵戳㍣㤲散㐸慦攸敡㠸㔵㤰攱㈶愶ㅦ㐴扦㐴ㄷ挲㥤ㅢ敦㈵㥤ㄳ搳搶摣慤〸捥摤㜳㠴㝢㈲慥㈴攸㍡㠶ㅦ扤户㐴捥攳敡㝢敥㍥挱㐸㙦敤〰㐵㤹㜹慥ㅥぢ㤶ㄷ㜹㍣〹㌸㔶昹愶㘳㤰挸㤰愴㡥㈵〰ㅦ扤㈳愰㑣昰㔳㜶㍣㐸㥦㕢〳〶〱㄰㥣摢ㄳ㠹捦挴㡥户㥥攴㈰㜷㌳㝢〵㠲捣〱㈶ㄹ攲㜶㤰㔶散愵挲ㅥ慤㌵㤸ㄵ㈷㉢㈸㘸挳㐶㡢㌲㙥㈴戱㥣㘸昲㄰づ㤴㤷て慥㈸㔴搷ㅣ愳㙢慣㝢摢摣扦扦㝦㑥㥥晥㜷昷つ㘳㥣㘵戳㌸愹搰㍢愱㌹㥡㡢㤲敡〴戰㙣㑦づ㘰ㅣ〱扢㠰㤴晦ㄸ㤹戹挷㑢搱慤ㄳ愵〰㤷㜷㜱㑢㐷㐵ㄷ㥢㠳挹㠷㠵㡤ㅥ搸ㅡ〲㤷㔸㠳㉢戸戵㐲敦ち戵㡦㍦昶ㄸ㙦㠱〴搴挹㈰愶晥㌵㐸扢〶㡥㘷晤ㄳ㐰搴捦㈰攴挵慡戵ㅢ戸㡡愵挹攸愴㔴㍡㡡敢ㄴ慥昲㤸敢㤴㐹㐸㘳㝡愵㝥づㄱ慦㔵捣换ㄷ㔲捣戰㙢㕣搴㉦㤰捤㔹㌶㠳戹愹ㄹ㥢攲つ㝥捥摡㜰攷〴挵㌳搳㠶㝡㔷搹㌹挸攲搴挱㜹ㄵ㍤戹愹昳〰攰〹㉥㘰㌵愰攴ㄶ摣昱改散挳慤㜶晡挸㠴敡改换戱㉥㤴㍦捥慡昳㔱㠸㘳慤㙥㐴㐱㜵〱㔲扤昸戰㑢㌷㐱攰㜹㐴㌷㠳摢㜴㡦扥㠸㐵昱搱㘱㙡㜳ㄹ㜵〹ㄲ㈶ち㡣愱ㅢ㠵ㄶ㘰昴敥〴晥戲㌰㘰㌲〱㝢㄰㜰㈹〰散㉡㝡ち㌸㉦扡扦昲ㄵ攳㜲㡣慢昷㐷㉣㌶㤵挵慥㠵㔰愲扢㈷戸挱㑢愳搱捥㐹㕤㕤愹㔸〲〱㥥〶㠹〹昰㜴愴ㄹ攰敢㈰㉡ㅥ攰㔶ㄷ㜵㍤㔰晤づ㌰㌷㈹㌸〱㥥㠱攲㤹〰捦㜴㤵摤㠸晣晥〴昸㘶攰㥣〰捦㐲挹搲搶㔹㡢㘰㝤㈰挰ㄳ愶敦慣愹㙥〱㉦搱㥣つ㤴扡ㄵ㕣㉦㍥㡣收ㅣ〸晣ㅥ搰㝢㐳戰改㠰晥㡥愵昱搱扣㉢敥〵昴づ㐸㑣㐰㈹㜴ㅤ㍦ㄷㄸ㍤㡦挰㍢ぢ〳收ㄳ戰㠰㠰扢〰㤰㠰㉥〴攷〵昴㕥㕦㌱㉥㔴戹㝡㜹㕦㔵㉦㘲戱〷㈱㤴㠰戶㠱㉢㕦㍡扤㜵㈶㐲戹ㄸ㘹搸愶〰搷㑢㤰㘶㈸戹ㄳ愲㜸㈸昷㜳㔱て〳搵敦㔰㍥〲戰ㄳ捡晤㔱㍣ㄳ捡〳㕣㘵㡦㈲扦㍦愱㝣ㅣ㌸㈷㤴〷愲攴收戳搷挷㤳㍤㔸㠳㠸昶㜴扢挷慣㌴㈶㌷戲㑦愰㤴㐴㜶㈹ち愹㈷挱昵攲㠳㐶㙢扡㐲ㅦっ戲改㘸㙥㤴ㄲ㠰ㅦ㐲㈵㉥愳㥥㐱挲㐴ㄳ㜲攳昵㜶敡㕤㐶攰戳㠵〱ㄱ〲愲〴㍣〷㠰㐴㌳〶捥㡢收昳扥㘲㍢㘴昴挶㔹捣㘶戱㝦㐰㈸搱㑣㔰攴㕢㈵㕡づ摥ㅣ㥣㉢㤰㘶㐴㕦㠱愸㜸㐴㍢㕣搴慢㐰昵㍢愲慦〱散㐴昴㔰ㄴ捦㐴戴搳㔵昶㍡昲晢ㄳ搱㌷㠱㤳㠸捡㤶つ㔸㥥㝦㘰㜲〷㠹㠴慦ㅢ扡搵摢攰㝡昱攱㠱搹挳慡扤戶敢㔵㘰㌷ㅤ挸㜷㔸ㄶㅦ㝤ㄸ搵戹㡣㝡て〹ㄳ㐸㈴㑤㈰㤳慣㈱㐵攰晢㠵〱㘹〲㔶ㄳ昰〱〰ㄲ挸㌵攰扣㐰㝥散㉢收㍢㉣搷戲搸㍡ㄶ晢ち〰〹攴㝡㡡扣挶㘰㌷㉥㜸ㄳ挸㈳㤰㘶㈰扦㠶愸㜸㈰㡦㜴㔱摦〰搵敦㐰㝥ぢ戰ㄳ挸愳㘸挰〶愹ㄴ㔷摦挷戸捡扥㠳愰㍦㠱攴㘴捤㌹㌴㝢㔱㜲㈴㑦愳搸㝥摤㠳㝦㕡㕣敦㥤㐸ㄷ捤㐴㡢昲慥㔷㌰㠵㜴〳扣〱㈵㔵㈹戸㕥㔴捡〰ㅦ㑢㤳㍣㥦攸攳挰㙥㍡挰攵㔰㠰㌷㙥收㔲ㅤㄵ昱挳ㅤ㌴㈶挰ㄴ戸攳攳〹慣攱㐴〲戹扢愶〰攰挷〴㥣㐴㠰〶㐰〲晣ㄳ㜰㕥㠰㉢㝤挵㤲ㄹ扤㈷戳搸㈹㉣㌶〲〰〹昰愹ㄴ㜹㡤〹攸㥦㠲㌷〱㍥つ㘹〶㤸摢㘴㡡〷昸㜴ㄷ㌵ㄲ愸㝥〷㤸晢㙤㥣〰㥦㐱〳㌶㐸愵〸昰㔹慥戲慤㤰摦㥦〰㜳㑦㡥ㄳ攰㥦愱攴挸〵ㅤ㥤挵〲㥣㜷㙡攵㑥ㅥ㌹㠲㝦㡥㤲㙡㕢㜰扤戰㠲〱晥〵㑤昲㝣愲捦〶扢改〰㙦て〵㜸㘳㝢㈷搵㔱ㄱ㍦愳㐱ぢ挴敦㕣搶㜰ㅥ㠱摣㈱㔴〰㜰㍥〱ㄷ㄰戰〳〰ㄲ攰ぢ挱㜹〱收戶㈰㔳㉣㡤㡡摣㡥㜳ㄱ㡢㕤捣㘲㤳〰㤰〰㕦㐲㤱搷ㄸ散ㄵ〵㙦〲㝣㈹搲っ㜰つ挰挵〳㝣㤹㡢慡〵慡摦〱收㥥㈱㈷挰㤷搳㠰つ㔲㈹〲㝣㠵慢慣ㅥ昹晤〹㜰㈳㜰捥㔰摣ちㄵ戰㍣晦㐸攵慥㈳〹攴㤵搰慤㥡挱昵ち㔲㔹㔷戱㙡慦敤晡㌷㘰㌷ㅤ挸ㄶ㈸挰㍢愰慦愶㍡愹ㄲ摦摣戱㘴ㅣ㑥敤慥挳慦㘱つ扦㈵㤰扢㤹ち〰慥㈵攰㍡〲愶〰㈰㠱扣ㅥ㥣ㄷ挸㍤㝤挵搶㘶昴摥挰㘲㌷戲搸ㅣ〰㈴㤰㌷㠱㌳㌳愴㥢㤱挶〰㈵㌳愴㕢㤰㘶㄰戹㈵㐹㠲㠸㙦扥捣挵㠵㜳扦攰㔶ㄷ戵て㜲晢ㅤ挴戹〰㍢㐱扣つ挵㌳㐱扣摤㔵㌶て昹晤〹攲〲攰㥣愳昴づ㤴㤴晦㕦㕢㘴愷散攴ㅡㅢ㘷ㅦ㌴㘳㉢㤸敢㥦昵㉥〴㕥㈲㝡㈷攰㙡㕦㜰扤㙣ㄱ收㐶㜴㠲扥ㅢ㘴搳㜱㙣㐳㌱扣〳晡ㅥ㉡㤱攲昸㕥㠲㤴〹ㄳ攴㈶㡥昷㔲敦㝤〴㜲攳㔵〱挰晤〴㍣㐰挰晥〰㐸ㅣ㝦て捥㡢㈳㜷㕢㤹㘲㜴㤹摢㍦晥挰㘲㝦㘴戱ㄸ〰ㄲ挷晦〷㙥搰搲㜹昳慡扢敡㌱搷晤ㄳ㌸㜳㌸㍥㠸㌴㈳ㄹ〷戴昸攱昸㤰㡢戲㠱敡㜷㈴戹ㄱ换㠹攴挳㈸㥥㠹攴愳慥㌲敥搱敡㑦㈴㍢㠰㜳づ挷〵戰ㅢ㤶攷〷㡦㕢戹㈴㜸㡦㐳户㕡〹慥㔷㤰捡㝡〲〲搳㜲晤㈴㤸㑤〷戱ぢ挵昱づ攸愷愸㑣㉡挴㜷て㔲挶搹搴敤㍡㝢㈳㌰晡㘹〲㔷ㄵ〶㍣㐳挰戳〴ㅣ〶㠰〴昱㌹㜰㕥㄰戹散㘸昴晡㔶ㄷ晥捣㘲㝦㘱戱愳〰㤰㈰㍥て㡥㑤㘹㕢㍣ㅤ㐱㝣〱ㅣ㕤〱㐳昴㡢㐸㌳㠸摣攷㔵㍣㠸㝦㜵㔱挷〰搵敦㈰昶〲散〴昱㙦㈸㥥〹攲㑢慥戲つ挸敦㑦㄰㡦〳捥㌹ㅣ晦㡥㤲㤵捥㐹㌳㜳㌸收㥤㈹㡦〷㕥㈲晡㌲攰敡〴㜰扤昴㍡づ㐷扡㐱扦〲戲改㐸㜲挳ㅡ摥搸愹㑤㈵㔲ㅣ摦㍦㐱捡㜸ㅣ㜲ㄳ挹搷愸昷㜵〲戹㠵慤〰攰つ〲摥㈴攰ㄴ〰㈴㤲㙦㠱昳㈲挹㝤㙢愶搸㤸㡣摥户㔹散㥦㉣㜶づ〰ㄲ挹㜷挰㤹㘱昵㕤愴㘱㥢挴昱㍤愴ㄹ㐷敥㐳昳て慢〷摣敦摣愵㙢㠹敥㠹㐵愲昷㕤搴㜹㐰昵㍢㡥摣搰收挴昱〳ㄴ捦挴昱㈳㔷ㄹ昷扡㘵攲〸㤳攴㤵戹〳㐲晢㘸摡㐵挰㌹㜱晣ㄸ㈵户攴散ㄶ㉢㠴昱搵昸捦换敡㜱㙤㌶搶づ㈳㔸㑥摣㐵㥡㤴㝢昹挹扤㜲ㄲ搳㑦㔰㔴㕤〲慥㤷戵㈰愶㜴㠸晥ㄴ㘴搳㌱扤ㄴ挵昰づ攸捦愸㐴㡡攳晢㜲愴㡣敦㈱㌷㌱晤㥣㝡扦㈰昰㔷㠵〱㕦ㄲ昰㙦〲慥〰㐰㘲晡ㄵ㌸㉦愶摣㙥㘷昴搲㜴昷愸晦㥡挵扥㘱戱ㅢ〱㤰㤸㝥ぢ㉥㜳㜴㝥〷づ搶㐹㔴昹晦搴㜴ㅤ㌷搰昹愳㥡㝤戲㔴㉥敡㘶愰晡ㅤ㔵敥挴㜳愲㕡㠲攲㤹愸㤶戹捡㙥㐵㝥㈶慡愶挲㑣㔴㘹ㄸ㑤晢ㅤ㜰㑥㔴昹㐸㡥ㄱぢ㤲ㅤ换㍢扡昱㕦㑡㍣㑣攷㜴敦戶戰㌳ㄲ挳㈶㌷戴㈷㌷愴摣攱㈷㈱戵㔰㑥摤〱慥ㄷつ〷㔲搳ㅦ扡〲搲㑤㠷㤴㕢〲昱挶㜳㔹愸㐴㡡攳晢ㅥ愴㡣敢改㑤搷昵㐱㘰昴㘰〲戹㐹戰〰愰㤲㠰㈱〴摣〷㠰㠴㜴㈸㌸㉦愴摣ㄹ㘸㡡昹㐲㕡挵㘲㈱ㄶ㝢ㄴ〰〹改㘶ㄴ戱㠷扢㙢㐴㥢㠳愷ㄳ㘰㡡ㅥ㠶㌴㍤挷摤㝥〵㠳㑡㡢昵㜰ㄷ昵㌸㔰晤づ㉡户つ㍡㐱ㅤ㐱〳㌶戰㔲摥〶ㅥ改㉡㝢ㄲ昹晤〹敡㐶攰㥣愰㙥㠹㤲㤹愰戲㐵㔹㐱摤ち㌵昸愷㐲摣㡥㈸㐱摤ち攵搴㌳攰㝡㠱㠰ㄱ搶搶㌴挸昳㠸收㕥搸㑤㠷昷㌹㈸挰ㅢ晦挷㐰㜵㔴挴捦㕦㐰㑤ㄸ㈰㌷攱摤㤶㌵㙣㐷㈰户㌹ㄶ〰㜰㠷扢慥㈶攰〵〰㈴扣愳挱㜹攱攵摥㐶㔳㡣慤㜷扢捤ㄸㄶ摢㠱挵㕥〷㐰挲㍢㤶㈲㙦愶㡥ㅢ㈸攰捤戴㘸㈷愴ㄹ㕥敥㔷㤴昰㈲㡢慦散攵晡㥤㕤ㄴ㌷㌴昶㍢扣摣昸攸㠴㜷ㅣつ搸〰慤ㄲ摥㕤㕤㘵㙦㈳扦㍦攱㝤〷㌸〹慦散㔵㠴㤲晣㘹ㄱ户㑥㑡㈰㈷㐰户㝡て㕣㉦ㅢ㠱㐰敥挶慡扤戶敢㠹㘰㌷ㅤ挸て愰〰敦㠰㥥㐴㜵㔴挴捦㐷愰挶攱攰㡤挳㙢㔸㐳㉤㠱摣㤲㔹〰㔰㐷㐰㍤〱㥦〰㈰㠱㙣〰攷〵㤲晢㌰㑤㌱摦挴愸㤱挵㥡㔸散㍢〰㈴㤰捤攰㉡㤶㘲㐹㝥㤲慣捡㠷挱㥡㌸戶㈰捤㌸〶㌰㠲ㄴ㡦攳敥㉥㑡〱搵敦㌸㤶〰散挴㜱㌲㡡㘷攲㌸挵㔵㔶㡡晣晥挴㤱㝥㜷攲挸㘵㌱㔸㥥扦昰㘷〱㈲㜱㥣ち摤㙡㄰戸㕥㐱㉡㙢㑦㔶㥤㠹攳㌴戰㥢㡥愳㠶〲搴㠲愷挰㔰㥤㔳㈵ㅥ㈱〴愹昱㌷㠵敥㠱搳捡ㅡ㘶㄰㔸㔹ㄸ戰ㄷ〱㌳〹ㄸ〲㠰挴㜱ㄶ㌸㉦㡥㈱㕦㌱摦挲摦㙣ㄶ㥢〳㔲扥㌵〰晤摢㐸㌸〸㘶㠵㝣扢㍢㜹戳㍢戵㔹㘲摦搵㤱㑥㍣摦㘴〱㌶ㄶ愵㈹晡㈱摣㑤㉥㜳戶㜷攵㍥慡㈴晢㘹㑦搸㈳㈹㑤㔸㝡㌰敦攲攷晡㈰ㅢ敢戶㉤㐵攴昷摢晥ㄵ㉣扦敤敢敦扥敢㕦㉤散〰㠳搶昰扦攰摢摢〳ㄵ慣ㄳ㤱挲〹㙤ㅦ㝣昱㜸ㅡ㠵㤸㐹ㄷ㥡ぢ〱戳昸㔱摢ㄸ改㍣戲敥慢㝣㕢㐸晢搸㠵㤱戳㜳㡡㕡㠷㘵敥ㄴ㜳㜷挰昸㑥㍥〷慥搰㉤收散捤ㄸ昳㔱慢摡摥搸戰挰㘷㠳ㅡ㙤愴ぢ㠹㐱ㄵ㘵昸㤴㡦㠵㜴㤳户昷㠹挴㥥㔰摣攸㙦㑢慦敦挴收ち㈶昹㥦攳㑥㡡昷㤰㥤㙣ㄸ摤㤳㉣挳づ搹摣㘷㐵㜸㘵戹搸㌲㜸㜸捥戳㌹愴ㄸ㜳挶挰㥡昲敢ㄱ愲愲攵戳愳挲㌲㝣㔹㡢搰愶攱昳㍡㘲㜸捣㑦㑦㈲㡤㘷㌹㜵攳昱㔴㜸㡡っ晥㙤愰㘶㕡昹戵搰㔸戰㑥㌶慣慣㥢㑦㐰㤳㐰〷㔷㜶昷慣敤ㄶ㙢捡㔳㝣㘸㡤挴㜷搰㈰㔹㈱㤲㡡㐰㜶㠰昳㐲㍢挲㔰ㄶ搶㡢㔱昱㤰搲搰㑥攰昹ち敤㙣ㄲ攳㑣㘲ㄷ㌷㔱戵㉢ㄲ摣㡡㘶〹昲扦㐸㐲攳愱㤹愱戶㤶㠰づ㙤㥤摥敥摢搶㘳敤〷搹㘶㤰㘵㍦〰捥摡ㅦ攲㑡㠸㘵ㄷ挳㈲㍣〳㈶㌴挱搵攲㍣㌸敤〰攴换搳搳搴㐴挸㌹㐰〵搵ㄵ昰㈳て㈰㘴攱㐰㌸〸㕦㍣㄰㈶㈱㑦ㅣ㜵㌰〴㐸换㐷搵ㄸ改㈱㐴扢㉦㔵ぢ㈹て〶摤づ愹慡㌷㤸㘵㝥㑣愳㤱㐶㠸㐱㐹㍡㕡㌵㐳捡捥慡㉥㠶〱散㈲㔴㘹挵〰㈹ㅡ㜷㜵㈱㘰㡣㍤扤㉥㉦㠹㕤ㄸ㕡㈴㜶㌶ち㈳㜶㉤㙥㝤㔶〲晣㡥慤搳㕢ㄷ戵户挴挲㠹挶㐸㐳㈴㕣ㅦ㡢㌵搴搹㜶㌴㤶㠸挵敡愲戱㜰㔳㍣摥㔴ㄳ㡥㠶㜶㜷换攸攵㈸ㄳ㥡㙣戸ㄵ攴昶㌰ㅣ昳慡愶㠰ㅢ㤸愸晦〸㥡㔱㐳挰㍡ㄴ㌴㌷敡㉢㈱㉢㄰昵㑥㠸戳愳㍥搵搵愲户㠵㉡摤㡤㝣㜹㔴㥤㥡〶戹ㄳ昵㌳攰挱㑣搴て〳㠲㔱㥦㡥㝣㠹㝡㔶散㕡㡤㌴㉢敡㌳㈰㤵愸昳㔱㤶㙡愶挱㘴㤵㥣㙤愴㙢㠸㠱㉤昸挲敡㉡愴ㄲ昵㥦挰〸ㄳ㜵捤愸昳挰㔶㍦㉥ㄸ攰㝤㔰㐸〲㝣㌸㜰〸昰㕣㔷戵㜵〴㜸㈷挰昵㡤搱扡㐴㝤戴愶㌱ㅥ㡦㌶㌴㌷㐶挳搱扡㐸㉣搲ㄸ愹愹㡦搵攱愹㤴搱搰㍣㘳捥㤱㈸ㄳ㥡㙦戸愳挸㉤㌰ㅣ昳慡ㄶ㠲ㅢ㤸〰敦ぢ捤愸㈱愰ㄹ㘰捤㠸㙡挶㉦戴挸挸㜷㘰收㜱㤴㡦㐵㑡㉤㠶摣〹搹ㄱ㔹㈱㍢ㄱ〸㠶㙣〹昲㈵㘴晥㜳㤳摡慦愰㜴㝦㐸㈵㘴㈷愱戰㍡愰㈰㘶愹㤱㥥㑣っ㉣㤰〳昵㘰㐸㈵㘴慢㝤㈱戳㑥〵愴昸㠱㥡㉡ㄸ挷㐳愰㐹攲㜸ㅡち㈳㡥敤攰昱づ㔸愷㠳㜷攲搸㔰㕦摢㘲㌷搵搷㐶㥢㙢ㅢㅡ敡挲搱㐸㉣ㄱ㑦㌴搷搵㌴㌷攲㜰㙤㠹㌷㔹㘷㜸㔰㍢㥣㘸㘹㠸搶搵搵挵ㅢ㘳つ㜶〴ㄱ慦㘹㡣㌵户挴㕢ㅡ㙡愲昱㠶㕡㍢戴捣㔵慦捦㐴ㄹ㝤ㄶ㐸㈸㘲㐴㍦愳攸攷ㄴ㐵㡤㠸〰㠱㔶挵㈰ㅡ㤸ㅥ㄰㠷㘶㔴ㄳ戰捥〱捤㍤挴捦㠵慣挰㈱㝥ㅥ挴搹㠷戸敤㙡搱㔸㤳挲敤㉤攴换戳㈰搵㜲挸㥤晥ㄲ换敡㉦ㄷ〳挱晥戲〲昹昹㠷㜸㠷㤱㘶ㅤ攲㠷㐲㉡晤攵㔲ㄴ㔶㥤〶㤳㜵㠸㜷ㅢ改攵挴挰ㄶ㝣㘱搱ㄸ㔲改㉦〷昹晡㑢收㄰㍦戰㘰搷㌸っ㠵愴㙢㕣〹ㅤ攸ㅡ㐹昰㝣㠵㔲㈶㤱㌶㠹搵㙥愲㙡つㄲ〳ㄳ愶戵搰捣戶攴ㅥ愸敢㡣㝣ㄲ㌳㝦ぢ㠸㍣㐱㔳ㅤづ戹攳昸㐵㔹㡥扦ㅥ〸㍡晥〸攴㡢攳㙦㠰〰㘹攷㡣㝡愴㤱㘶㌹晥㈸㐸挵昱㌷〱慢㡥㌱㤸㉣挷㙦㌰搲㕢㠸㠱㍥㌹㔰㡦㠳㔴ㅣ扦㑦㐱挷捦㈹攸昸攳㔱㐸ㅣ㝦㍢㔴挱昱㈷戸慡慤㍢挰㍢挷㘴㘳㜳㘳㑤㈲ㄶ㙦慥㐹㌴挶ㅢ挲㡤昵ㄱ扢戹戶㌶㥣㘸㡡㈰㔹ㅢ戶㥢㐳㈷ㅡ㜳敥㐴㤹搰㡦つ㜷ㄷ戹㤳っ挷扣慡㥦㠰ㅢ㤸㤰㥤っ捤愸㈱㉦㘴愷ㄸ㜹㈳㌳ㅦ〰㐴ㅥ㔵慡㝥ち戹ㄳ戲㈹㔹㈱晢㈳㄰っ搹㘹挸捦㍦㔶㑥㌷搲慣㤰㥤〱愹㠴散㐱ㄴ㔶㘷ㄹ㑣㔶挸㝥㙥愴てㄳ〳㕢昰ㄵ㔰㘷㐳㉡㈱㙢㉡ㄸ戲㠶㠲㈱㍢〷㠵㈴㘴㡦㐳〷㐲㜶慥慢摡㝡〲扣ㄳ戲㥡扡挶㥡㥡㠶㔸ㅣㄱ㙡㙡㠸㐶㙢愳㤱㐴愲愶ㄹ摢㉥挳昵㤱〶扢㌶ㄱ㍡捦㤸昳㈴捡㠴捥㌷摣㔳攴㉥㌰ㅣ昳慡㉥〴㌷㌰㈱扢〸㥡㔱㐳㕥挸㉥㌶昲挹捣晣㌳㈰昲㜰㔸昵㑢挸㥤㤰㡤换ち搹ぢ㐰㌰㘴㤷㈲㕦㐲昶㈲〴㐸㍢㐷搹㘵㐶㥡㜵㤲扣ㅣ㔲〹搹摦㠰㔵㔷ㄸ捣晦㠲㌳㉦㜵愵㤱扥㐴っ挴攵昸愸摦㐰㉡㈱ㅢ敤ぢ㤹昵㌲㈰挵㑦㠷摢ㄷ㡣攳搵搰㈴㜱㝣〵㠵ㄱ挷㙢挰昳ㄵ晡慤㐹㕣㙢ㄲ搷戹㠹慡敢㤱ㄸ㤸㘸摣〰捤㙣扤昵㉡㘸敥愹改㌵挸ち㥣㥡㕥㠷㌸晢搴㜴愳慢㐵㑦㠳㉡晤㈶昲昵㜴愴搴捤㤰㍢戱ㅢ㤹ㄵ扢㝦〲挱搸摤㠲㝣㠹摤㍢㄰㈰敤挴敥㔶㈳㝤ㄷ㔲昳㔲户㐱㉡戱㝢て㔲㜵㝢㐱捣㥤㐶晡〱㌱㈸㉡戱扢ㅢ㔲㠹㕤挸ㅦ扢㡦〰㈹ㅥ扢愱〵㘳㜷て㌴㐹散㍥㐱㘱挴敥㕥昰㜸〷慣㝦㠱㜷㡥㐱㕣㕢㠴挳戱㐸㐳戴愶愵戶愱〵昳搲㜸㐳㘳㝤㕤戴ㄱ搷㈲搱㘶㍢㥡戰㍥捤㐰挳㌵㜶戴搱慥〹搷㌵㌴㌴搴㘰㔰慤㠹㐴㙢㈳攱㔸戴㈶摣㔴摦㔴摢ㄸ扡捦㔵慦㍦㐳ㄹ晤㌹㐸攸㝥㈳晡㠲愲㉦㈹㝡挰㠸〸㄰㘸搵敦㈱ㅡ㤸晥昲〷㘸㐶㌵〱敢㙢搰摣晥昲つ㘴〵晡换户㄰㘷昷㤷㍦扡㕡昴㉣愸搲㜴愹㍣㝡㔹晤〹㜲愷扦㝣晢㤵晦㙡愵ㄴ〸昶㤷〷㤱㉦晤愵っ〲愴㥤晥昲㤰㤱㉥愳㘵敥㑢㍤っ愹昴ㄷぢ㔸昵愸挱㉣昰㘳ㅥ㌷搲ち㘲㔰㔲晡换㤳㤰㑡㝦昹ㅣ㐶㜸㔷㉢㕣㥢㤰慢㤵㑦㈱捤扦ㅣ㝤ち㠵愰〴晦㥡づ㡡慥戱ㄱ㍣㕦愱愷㑤攲ㄹ㤳㜸搶㑤㔴㍤㠷挴挰㠴改捦搰㑣㝢㌵㤷ㄲ㌴搷づ㌴㔷ち㐲㝦㌱昲㜹捣摣っ愶捡〳慢搵ぢ㤰㍢㡥㝦㉦换昱挳㠱愰攳㕦㐴扥㌸㍥㙢㌸晤㙢㐱改摦㈰ㄵ挷㙦㠱挲敡愵㠲㤸㤷㡤㜴㑢㘲㘰ぢ扥戰愹ㄵ㔲㜱晣㥢㝥挷昳㥡㐳ㅣ晦㝡㐱挷扦㡡㐲㉣慤户〱㠵攳㕦〳㡦㜷挰摡ㄶ扣㜳㑣㐶㙡㕢挲㜶㙤㕤慣㍥ㄲ㠹㌵㠴昱昸晤愶扡挶㐴㠳摤摣ㄸ慦㡦挵ㄳ攱㠴戵㥤〷㑤搴搵㌷㌴㠴ㅢ㥡ㅢ㙡㙡㙣捣㝡㥡挳搱㘸㔳戸慥戱㈵㠲㉢㤴㜸㝤戸㈶昴扡慢㕥㙦㡦㌲扡ㅡ㈴昴㠶ㄱ㡤愶㘸っ㐵㙦ㅡ㤱㠷慡㝡ぢ愲㠱〹昶摢搰㑣ㅦ㘹㕥㕥㘸㕥㑦㘸㕥㍤㠴晥㘹攴㙤捣摣㠵挶㉤㐶㑡扤ぢ戹ㄳ散攷戲㠲㍤〱〸〶晢㍤攴㑢戰㜷㠳㠰㡡昹㔱敦ㅢ㘹搶愸晣〱愴ㄲ散㐹挰慡㡦ち㘲㍥㌱搲㕡㘲愰㡢㑢㘷敡㔳㐸㈵搸㑦昸㠳捤㔱㔹㠲晤㔸挱㘰㝦㠶㐲㔰㠲晦捦〰㐵戰㍦〷㡦㜷挰㙡〲敦〴摢㙥㠹搴㐴敢敤㕡㑣㔸㙢ㅢ㙡㥢ㅢ挳㠹㔸㝤㘳扣慥戶㈹ㄱ㡦㌷㌷挵敢慣㘶て摡㤲挰㍣愹愹㈵㡣扦㘸㐳扣愹㈱ㄲ㡤㐴㕢㘲㠹扡摡ㄶ㡣挸攱㔸㝤攸ぢ㔷扤づ愳㡣㙥〱〹㝤㘹㐴扢㔳㌴㤹愲㝦ㅢㄱ〱〲慤晡ち愲㠱〹昶搷搰㑣ㅦ㘹づ挰㥡㈳慥收昸ㅡ晡挶挸て㘰收㜴㕡㜲㈰㔲敡㍢挸㥤㘰摦㥤ㄵ散扤㠰㘰戰愹㑣㠲㥤ㄵ㔶㔵㔰捡㕢昳ㄲ散㔹㈸慣捡ち㘲㉣㈳㥤㐳っ㉣挰ㄷ㜶攲㐲㉡挱扥慤㘰戰㙦㈹ㄸ㙣摥㐴㘷㘹㍤てㄴ挱づ㠲㐷㙢〲搶㝣昰㑥戰㥢㈲昵㔸攳㙢愸㠹㌷㌷攰㙣㕢ㅢ㡢挴ㅡ挳昱ㅡ㕣愲搸㉤㡤㜵戵㠹㍡㙢㐱〶摡ㄲ㠹㠶ㄱ昰㜸㔳㈴搲㔰㕢搳ㄴ慥㙤㙡慣ぢ㠷挳昱㐸愲㌱ㅣ戵ㄳ愱挱慥㝡扤㄰㘵昴扥㈰愱㑡㈳㕡㐴㔱ㅢ㐵㐳㡣㠸〰㠱㔶つ㠵㘸㘰㠲㕤〵捤㜸攷〵㍢㘴攴敤捣㍣㤰㤶㉣㐳㑡㙤づ戹ㄳ散㕦㘵〵晢㘰㈰ㄸ㙣摥敢㤷㘰ㅦ〲〱ㄳ㔴慥㠶ㅢ㘹㔶ㄷㄸ〱愹〴㝢ㄹ戱㈳ぢ㘲戶㌲搲愸慢㑦㡥散㔱㤰㑡戰㉦㉡ㄸ散ぢち〶㝢ㅢㄴ㠲ㄲ㍣昵っㄴ挱摥搶㔵㙤㉤〷敦〴扢㈶ㄲ愹㡤㌴搵㘳昸挶攱㕡㔷摦ㄴ愹㐳愴攳攱㐴ㅣ搳慣㤶㠶㔸㐳㘸㍢㘳捥ち㤴〹昱晥扡㌴戶㠳㕣戵攱㤸㔷㌵ㅡ摣挰㠴㡣户攷昱捥ぢ搹づ㐶㡥敤㈷昸敤〲ㄸ㈱扦㡤愰㜸慦摥〹搹改㔹㈱㑢〲挱㤰敤㠴㝣㘹㐵ち〲昶㝥㝥搴捥㐶㥡㜵㍥ㅥ〷愹㠴㙣㌵戰㙡㔷㠳挹㥡昲㑣㌰搲戵挴㐰ㄷ扥〲㙡㈲愴ㄲ戲㤳晣㈱昳愶㍣㈷ㄶっ搹㈴ㄴ㘲㘹㝤〴㈸㐲㔶〳㥥慦㔰慤㐹搴㤹〴敦㡥昳㔵搵㠰挴挰㌸扥ㄱ㥡㔹㑢敥㤴愷挹挸㔷㌲戳ㄷ愶捡㉦㑡愸㌰攴㡥攳㡦捥㜲晣㜱㐰搰昱㉤挸ㄷ挷㉦愳㔶昷愵㜶㌷搲㉣挷㑦㠶㔴ㅣ㝦㈲ち慢㈹〶㤳㔵㔲敥㜸㐳㡤㍥㠹ㄸ㈴愸㔶㑤〳ㄵ挷慦昵㍢㍥挶㍣慥㡣慦㉥攸㜸摥敤㠶㤲㠰㍥ㄵㄴ㡥㙦〵㑦㡤搶㑦挱㍢挷㑡扣愱挶挶挵㍦愶㍤ㄱ㥣捡敡挳㉤㤱愶挶㜰㝤ㅤㄶ㙥㈲捤ㄱ慣㥥㠶攴㐶㌸㜵㥣㠶㌲㈱摥晡㤶挶㥥㑥㙥愶攱㤸㔷㌵ぢ摣挰㠴㙣㌶㌴攳ㅤ挸㕤㜰攳捤㜴㤱昳摦ㄸ昵㉦㘰㠴晣㝥㠷摡〷㐲戱昲ㅣ㠸〸攰㈷㌴ㄷㄴ㍣㘶㍥〴㥥㐷㜲㍥㐸㌰㘴㐲愴收㥢㜲收㐸愰㤲㤰㘱㐲ぢ㡤㠲ぢ㔱㙣㐸㘹昹㘲昰㤳㡢㍦て挸㜷㔷㙥㍣㙥昹㘶晤晥挳㕥昸㍤㠷昵㍣㐲㑢昱扦挵攵㜲㔳慥慣㘴昷敦愷㡢㌷搴㠷㐳ㄵ㍦攵㌱㜴㠴晦㠳ㅥ㌶㌸㜳ㄷ㥣ㅡ户挷㐷㕦㡣〶慢〳搰摣㔱攴㑥㈳㌹㥤攴っ㄰㜵〸慡㉣昸㥣慢㠳摤㡣扣〷㜷ㅦ㘴晣晣㉢攸㐵摡㠹捦挱㐸㠱て攸㉢㐰昵慦㐱㠶㤴㠴づ㘱㌶㕥㑡敥㈰㈲愱㤷戹ㄲ㝥㠵っㄳ㡡㤸挲㔷戱㕣愹攲捤㍥挶㐷敤て㈳攸ㄴ㘹挷搵挸㉣㕦づ㜱挱㠷㡡昴昵㑢㔶㍣㘱㡤攸㥡㤳挲慤㔳㍣昸㝦㜱捦㌴敦搷戴㌶㌳户㔴挷㥢ㅦㅤ搸㌱㈳㌱㑦敦㌱挵ㄶ㈴扤㜲㜸㠶㍥㌶ㅢ㈰㘳㍣㝦愲㘰㐴㠶昳㍤㍤㝦㔴㐶㡡㐷㌵攱〱㌲㜶摣㘸㑣㘱挳㑦㔹㐹愹摡戵㔰愷㜱㥦㄰㡦㠷戲ㅢ〵㝢㜵慦敥摡〲㙤ㄸ㔵攰㍦搳愷㜷愴㘵㕢挱㌰攴㉢㥤㠰㝢慣摦挲㔱昲㑢㍣戵㡤攵㙤昰摥㝦㔰㑢㜶ㄷ㘲㥤㝣〵昵㜵㔰愹㔶㐰㌹昵㔱愴扡挱ㄴ敡㔰昳〱㈸搸愱收戹ㄹ㜹て㍢㍦っ㥡攴㠰扦〵㤵㈰㉤ㅦ㤵㌶㔲搳㑢㜸挰㠵搶㐰ち㔴㐰摦〶㡡㥥㜲㌸㜸改㈹㜳愰摤敢㈹户搳摡㈳㤱挵摥愲昴ㄱ愰搶㥤㤰㌹㑥㘹㔶㝢〱㙣ㅡㄲ搴㜷ㄳ㝤ㄴ㌰㐶愴㡥〳㔳愸㙤㝢ㄶ㙢摢㔴㌷㈳敦㔹攵㈷搲〰摡晢㝢㔴㠲戴搳戶㤳㡣搴ㅢ扣搸㌶摥㤹〳ち晦っ〱㡡戶㥤〶㕥摡㌶搹摦戶㍦搱摡㌳㤱攵戴敤㜴愴慣㠷㈰㜳㝥㝡愹㕥㌵㘷戵敤ㄱ愲捦昲搰㘷㄰晤㤸㠳㥥㠱㥦ㄵ㔳昵㉥㥡㌶〶昵ㄳ㐴昳昶ㄹ㍤㐱㤱晡戹换㈰ㅤ㔰ㄷ㠰㈹攴㤶㠹㐰ㄷっ昹㙥㙥㐶摥搳挹㉦㠶㈶㜱换戳愸ㄱ㘹挷㉤㤷ㅡ改㌲㡡昰㤲㤰㕦づ〶㈸慣ㄶ㠳挲㉤㔷㠲ㄷ户散〲敤㕥挸㥦愷改扦㐵㔶㈱〳挷ㄶ㌳㜰〷㌷㈳敦〹攱搷㐳㤳ㄸ昸㤲捦挰搰つ挶㤴扦㐳慡㕦愶㍤㈵敡㈶〳捤戲晡ㄶ〳㝤㠵愸㔲挵㕢㌰㘲昵戶㝥慢㕦㐳愶攲摤ㄳ㈷㤸㜷㈰㘵扤〱㤹搳㔱挳㙡㉢㠰㑤慦っ敡户㠸扥ぢㄸ㈳㔲て㠰㈹搴攰攱挵ㅡ㍣捣捤挸㝢敡㌷敦㡤㐸㠳摦㐷㈵㐸㍢ㄱ㜹搰㐸戳摡挶摢ㅣ㐰〵昴㠷愰㘸摢攳攰愵㙤㔵晥戶㝤㑣㙢㥦㐴㤶搳戶㈷㤰戲晥〵㤹搳戶ㄶ㌵㌸慢㙤㥦ㄱ晤ㄴ㌰㕥摢晥っ愶㔰摢慣㘲㙤㉢㜷㌳昲ㅥ摡晤〲㌴㐹摢扥㐶㈵㐸换㈷挴㍢〹攰㜱㜹つ慡扦〵㐱㌰晦㘶愰晦㑢ㅣ㕥㉣ㄷ㌲㑣攸㈵㔳㠶㙢㠸㘸㌹㔷昷愵攵摦晤摢搷ㄷ㑢㤰愹摥㐴㔶㈱昳晦つ㘴挱㠳攵㑢㌷㈳敦戱摡㕣㐷ㄷ昳㉢愰ㄷ㘹挷㝣㉥愶㡢昹晣挹㔰ㅤ愴㍤㈵㈱㜳㙤愷摥㌳㘵㡣㠴攵㐲ㅦ㤸㌲㤵㠴㤷㉡㉥㜰㡢昹㥦昸捤ㅦ㡡㑣昵ㄹ戲㥣挰晤ぢ㈹㉢〴㤹㌳挲㌴愹て〰㌶㔱ち敡捤㠹收愲戴㠳收挲户㌵摣㐱㘳㠴㘹㔲敦戸㘸戶㈰愸户㈰㥡慢摡㔴㐰㤱晡搲㘵㤰㐶㉢搱愲㐲㑥㝢挳昵㑤摥㡦㐴扣敥㘶攴㍤㙥㥢㡢挹攲戴㙤㔰㈳慡㜰㥣挶ㄵ㘵㜱摡戶㤰敡敤㐰㄰㜳换㐰ㄷ㄰㠷ㄷ换㠵㉡っ戴㥡愸㔲㔵〹㕥㝣昵㜷㔴改つ㍢㘳㤰愹戸挲㕡挸敡ㄷ㡢㔹晤㠲㥢㤱昷ㅣ㙣慥挴㡡搵攳愰搷㔸慤戶㌰搲慣搳挵㤶㤰攲㡤晤〱㡥㠱㕣ㄹㄵ〳㥦昳ㅢ㌸㠱〶㜲㝤搲〹て㤷㑢慤㠹㤰㈱㤸〸㑦㔸㙤〴搸挴〲て㜴㈱扡摡㐳㙦㐷㜴㥤㠳挶慦㔰㠶搵攳㉥ㅡ搵㈲㤸つ㐴㜳㌹搴㈸㔰㘳㕣㠶昹㡡㙢㤱㠵摣昲㤰摢晡扣㘰㍥攸㘶攴㍤昶㝡〲㌴㠹㕢㜶㐷㡤挶㉤㈱㉥㕣攲㡤昵㌹㐸昵ㅥ㈴㔳㐰㠲㑡㔶㈹㤹㤱搵昹戹㉥㈹昰愹〰㈱愰㕣㕣ㄴ㝦摤㡦㙡扤㠰㑥㐳愶ち㈳换昱㔷ㄳ㔲㔶㉢㘴㑥攷㙦㔴㜷㘷㜹㘰㉦愲戹㈰攸愰戹攸㘸捤㜲搰昰㙥愳扡摤㐵搳㜸㍣㘸㥥㘸慥㈸㝡晥攲捡㈲ㄹ㘴㘳㤷ㄶ㤸㐲晥扡搹㜵㑢㥥扦㙥㜲㌳昲㥥㠴捤㘵㍦昱搷〲搴㘸晣愵㘴㍤捦敦ㄶ㌹扤㜲〵て㙦慣㠵〱ぢ户㜰ㄹ㑥摣㜲ㅤ戴㝢㙥㘹愳改㕣㌲㜳ㅡ㍡ㅦ㈹㙢〹㘴㡥㕢㥡搵搵㙥㐳搹㤰愰摥㥦㘸㉥㥤㌹㘸㉥捦㔹〷㌸㘸戸愵㔹晤摡㐵㍢㙥㔹㑡㌴搷摥㍣户㜰つ捥㜳ぢㄷ扥ち戹攵㔲户昵㜹㙥昹愵㥢㤱昷攰㙢㉥㤰㠹㕢㈲愸搱戸㈵㜴〸愴㜸攳戱ㅥ㤰挲〱换っ㉡慢昷㐴つ㉡敥愰ㄲ攰挵㑤ㄷ愰㌶捦㑤〹㌶㘵〵戲㥣㠶㜳㔵换㕡〱㤹攳愶〶㜵㡥摢㜰挷㑤㠷ㄲ捤㜵㉢慦慤㕣㌱㉡搴搶戳㡡戵昵㑣㌷㈳敦㌹搶㕣㔹㤲戶慥㐲㈵㕥㕢戹扣㠴㌷㥥愱〱愹㑥㠲㘰晣㤳㜵㈴ち戳挶㍦慥ㅣ〹㌴㑤㔴愹攲昲㡦㌴昸ㄴ㝦㠳搷㈰㔳昵㈲慢㤰搵㈷ㄶ戳晡〴㌷㈳敦〱搳㕣㤶ㄱ慢㡦㠴㕥㘳戵㍡搱㐸㤷㔱㠴ㄷ㈱愱㤳㈰挵ㅢ㍦ㄷ攰ㄸ㜸㉡ㄸ㌱㜰㠳摦挰㕥ㅡ㜸ㅡ戲㥣㠸㜰敤挴㍡ㄶ㌲ㄹ晦㙡㥢搴㔱〰㥢㝥ㄷ搴挷ㄳ捤搵ㄱ㈳㔲㕣㤷㈸搴戶㜵挵摡戶搶捤挸㝤㍥㜴㠸换ㄹ㜸攳㈷〷㔰㠹㍥㠵攴㔴㤰愰㍡ㄷ㔲㌱㍣攵ㅡ扥ㄹ㔰ㄵ戸㍡攴㉡㠷㘴㈴摤㡣㜱捣挰㝦摦㜰攵㐳㌲づ㜳㌳㘴戳搸ㄹ搰㔶捥搵㡤㠲搷㝢昲㥣挷㠹捥挳昰㌲㍦搹㔹〵㡤攵〹㙥てㅦ㥣攰ㅥ㙣㕢㥥挸㈷捦ㄴ敥㤴扤搵㤵㜸㉥㕥ㄲ㍦㥡㌹ㄷ㡦㝡挴搳昰昰搳捦敥摥㘴㍣〲㤲㑦㈵㌳捦㕢搳挲㜱㌵挳㑡㉣㐸攲〱㙣㠳ㄲ㜳㔲㜸愰㘴扣〲扦㐴㤷挶㡦㤸㜶晦㄰晥捤〱ㄳ㡣㌲㡥㝡攸㕣㝣㈰㜴㐹挱㡤收摣㐱㥥晢㝣㌶摦㔳㌳㌳晥㌰㑦㑥㉤攱攳昴扥摦㍦㌹㔸㘷㈲㘸㤹㕦㑦㕣挳㔵㠵㔴㠹敡㐶㕣㥤扢捦摦〵攴攴挰㙢㈱晤㌳㘰慤㥦㠳昰〷摢㤴戴〳晦摣愷㝦〱㠹晣㍦㡦㤰㐰昹挵攸〲戹つ攳戶㝦敥攵つ攴晣敥攳攰挱㙣㙤摢㜹㜷敥昹㑤晤挱搳㐲㕣搲挱ㅢ㌷ㄹ愹昳㕣㤲昳㐰戰㥢ㅣ㔲改㜱㠹㥣慥昸㙢㤳㘱晢扢攲㠵㈸愴慥㐲ㄶ扢愳㘶ㅢ㑢㔴搴㙢ㄳ㉡攰敢㙣ㅣ挷晡ㄲ搶挱㌶㘵摡㜳㈹㐵ㅢ〰㜰摡愳戸敥挳㌶ㄹ㉢换慥〳搳搷㔲〸㐷㠹㐱㕤敤㤱㘴㌲戲扥愲慢扤搳敥㕥㥥㕥㔱搱㡥㐷摡昰㜷摢昱㕦㌹昸㈵㐲㝤㌹㡤〲㤰㥦㄰㔷ㅥ昰挶㉦㕥戰敥㉢㐸㝥つㄲ㔴户㐱敡㙢挳晦㤸㌶扣㔳户㔵㈶㉥扦㈱㍥扢つ搷㔰攴㙢挳敤搰攳㙦㠳扡ㅢ〲戶㐳㕦ぢ愴㘷挷敦㈱挱ㅢ㡦挳㘰昹敢㐹㙥〰〹㉡㉥〹昸散㤸㙦散攸敤昵昵㡦㥢㠹捦戶攳㔶㡡㝣㜶晣〹㝡戲散攰〲㠱搸昱㍢㈰捤㑢㍤㘱愴户㐳㑡敢昸ち昱㘲ㅤ㙦晣㐶〶戵摥㐹㜲ㄷ㐸㔰晤ㄹ㔲㕡㘷摤つ㌶扦㌷户ㅡ㙢戳扣㜶㉦戰搶㝤㈰搹扤昹㝥㐸晣ㄶ㍦て扤㝥㡢㐳㉦㐱㠰㌷㤶㔴㠸晣〳挹ㅦ㐱㠲㡡ㄷ攵搲㐷㈷愳㍥㥥㤲捤㜰昹戲挹搸摤捤㤰攱昲㐱ㄴ㔲慦㈰㑢晣㑡换㑢㔴戳戱㌴昰㕤㙦㈶扥㡦戰づ㕡㥡改愳㡦㔱攴昳㉢㉦攴晤㔶慡户㈰㄰扦㍥㐱挵㌰㔷晡搹晢㤰攲㡤㥦搹㘰昹愷㐸㌶㠲〴ㄵ慦愴㝤㜶散㘶散挸昲搸戳挴㘷摢昱㘷㡡㝣㜶昰愲㍢换㡥捦㈰㄰㍢㥥〷搲戳攳㙢㐸昱挶㘳ㄹ㔸晥㐵㤲扦㠲〴ㄵ慦㠵挵㠷㘳㜳㝣昸慤挹搸挱敦挳㤷㔰㐸〵㐰挴㜶攷㌸慦㉥㘸晢㍦㔸㐷㜶摦㝣㤵㈲㥦敤㈵攰晤戶㠷㜸扤㉢㔶扥㑥攴ㅢ㈴㙦㠲〴ㄵ㉦㜹挵捡㉤㜳慣っ㥡㡣㤱㝥㉢晦〹愹攲㈵慦捦捡攱挶㑡晥搶〸㍣㠱ㄷ㐶搸昷〰捡戱昲〳㡡㝣㔶昲敡搸㙦愵攲〵戰㜸昸㈳㈴捣㑢昱㐲㔷愴ㅦ㈳攱ㅤ㐱摢㠰㤱ㄶ㝤㠲㠴晥ㄷ挹愷㈰㐱挵敢㔱㘹㔱㌰愷㐵扣㐶㤵っ敤㙦搱ㄷ㤰慡㙡㄰㕦㡢㉣搳愲慣㍥昳ㄵ㐰㌹㉤晡㠶㈲㕦㡢挶㠰昷户㈸挴㡢㑦戱昲㍢㈲戹㤱㐳㉢㤰愰摡ㄵ扣慦挶㙦扥㉣㜴㤶㉡㈳㍥㍢搲ㄶ㐵扥ㅡ㜹㔱敡慦㔱搵㐰㈰摥慡〰搲昴㔲搵㘰愴摡㈷つ昱ㅡ㔰慣ぢ㔲敢㘰㤲㑡㤰愰㥡㡣っ㜱搵㈷戰㡢挷扦㤹㐷敤㘱㌲㍥㜶㌳捣挰挰换㐵㈹昱㤱㥢㈱〳㐳〸摡搴㔴㘴昹㥡晡扥搷㔴㝦㜷ㄹ挶捡戳㥢㍡㠲㈲㕦㔳㜹㍤㤹搵㔴㕥㌲㑡㔳㐷〲㘹㍡㠶攲愵愱㐸户昴㐹㐳扣㝣㤳愶㙥㐵慤㕢㤳㡣〲〹慡㝤㤱攱戳敥㔵捦㍡晦㜴㘱㍢攲戳慤慢愶挸㘷ㅤ㉦敢戲慣攳㤵㥢搸㌱〶㐸昳㔲㑢㡤㜴〷㐸㡤捤㈱㕥㐵㠹㜵㘳愹㜵㐷㤲㥤㐰㠲㉡㡡っ㜱敢ぢ㔹晥挶㔳㝢㤰攱㌳晢㉦㥥搹㝥愷敥㑡㐵搹㘶㑦愰挸㘷㌶㉦戳戲捣㍥ㄴ〲㌱㝢㈲㤰㥥㠱慢㈰ㄵ〳㈷戱㝣つ㐹㉤㐸㔰ㅤ㠶っ㌱昰㠹㉣〳㤵攲ㄵ㤱㘴㍣敥㘶㐸㠷㘸㐰㈱㤵㐶㤶捦昶㐷㍣摢昱㔳㐵㡥愳㌰㝥㌴戳㡥㙣摢㕢㈸昲搹捥㉢㈶扦敤愱㈳㈱㄰㉢㈷ㄳ戹〷挹ㄴ㤰愰攲㜵㡤搴攸㥣㥢ㅥ㌰㌵㘶ㅤ摦㝢ㄲ㥦㝤㑥㤸㑥㤱慦㐶㕥〲昹㙢㔴扣捡ㄱ㙦捤〰搲㍢摡㑥㠶㔴摡㝥㤷摢昶㍤搰慣㡡ㄲ㑢昱㔲㐵㌲敥㜴㌳昸㥣攱ち㍣㙡㥡㤷㉦㤲㜱㠷㥢㌱ㄵㄹ㝡㌶㤴㔶㥤㠱㉣㍥㔴㝥搰㐶㍣㠳敢戶搲㘳㑢晥㔸昲慡扡慣攴挳〰ㅦ攷挷晦㜶ㅦ愴㌰㑢挳〳慣换㌹愹敤昷㙣㥢㠵扦攷㝦摢捥㠱㔹㡡㔳㘵敡搰㝢晢㕢捥挹慥戴攳搶㥣㤶㜳〲㉣ㄹ户攴戴㥣㤳㘲挹戸搹摦昲昹㙣昹㠵挸敡㔷换搵㈵㐰戲昵㝡〱㑤攳慣㔷㑣㕢攸㌳慤㡡戳㔴㑡㉢㌸愷㔵㥣㥤㑡戵搷攷ㄸ捡ㄹ慢㘴㕣㤷㘳㈸㘷戱㤲㜱慤摦搰挵慣㤰戳㔶愹㝥〹㌹㑥㔸愵晡晤挸戱㌲㝣慡㌸㌹捤㔴捦㐹愹㈸晢㑤㑥昵㥣愸㑡挶㔵㌹搵摦㘰㌲慥昴㔷㝦㈰慢戸ㄹ㔹㔲晤㔲㜲㥣愷㑡昵〷㠱㌳㕤戲捡捣㐹㉢慡㌸てㄵ㐳㘰ㄵㅥ摣㘲搴㕥㥥㘳〸攷愴㘲挸㘵㌹㠶摣㘵㌲㉥昵ㅢ戲㡣㔵㜳ㅥ㉡㠶㐴挸㜱晡㈹㠶㐴挹戹㝥㔰㥣㙡㡡摥㡢㜲㉡攴昴㔳㌲㉥捣愹㤰㔳㔲挹戸挰㕦㘱〲㑡慢㌸昱㉣摡㐳昸昰㜴ㅥㅢ戸㍦ㅣ㔰㡦〰㈹愶㉤愷㌱㥣㜳㡡㘹㉢挰㜹㍥攲晣㔲㍣㈳㍤㠴昳㑡愹昶㥣ㅣ㐳㥦㌲ㄹ㘷攷ㄸ扡搱㘴晣挲㙦㘸㈷㉢㝣ㄶ㔹㔲㝤ㄷ㌹㑥㌵愵晡㙥㜲慥㘷慡㌸慤捣㔴捦改愴㔴㝦㘶㑥昵㥣㘲㑡挶ㄹ㌹搵晦搵㘴㥣敥慦㍥㠹㉡慡㌸戹㉣敡㈷晦ㄸ愲㌸戹ㄴ㐳㔳㌴㡤昳㑡㌱㌴つ捥昸㐹㜱づ㈹ㄶ㥣㤲㘳ㅡ攷㤵㤲㜱㜲㡥㘹㥣㙢㑡挶㑦晣愶慤愳㘹晦㐴搶㔰戸㐰㠶户敤㑢㍦㔷搷㤷㕥㠸㈷㔲㝣ㄸ戸てㄵ摥㠳㡣㘳ㄸ㐲捥㈶挵慣昵㌴㡢ㄳ㐹㌱敢㜰㥦㔹㔵㘶搲㔸㔱挵㠹愲㜸ㄲ挵昱㤰ㄱ㜰㔲昹〹㌹收晥换㘴ㅣ㥦㘳㉥㈷㤲㔲攲㌸扦戹㐷搳㕣㑥ㄷ晢攷挹慦㠰ㄴ㤳㡦愱挹㥣㈹㡡挹扤㍥㤳ㄵ㘷㠵㔲搱㌱㌹愶〵㠰㤲㡣愳㜳㑣攳散㔱㌲㡥昲㥢㜶㍣慢攰㙣㔱㉡㍣㠱ㅣ㈷㡡㔲攱㠹㐸㤸搰㔵㜱㔲㈸㥥㘱ㄷ慦攲㘴搰攳ㄴ㈷㠱愲㝡㝤㡥㌱㥣ㄸ㑡挶扡ㅣ㘳㌸㔹㤴㡣戵㝥㘳㑥㠶戴㡡㌳㍦捦㑦愳㑡㐷攰慣昵㉥㥥㕦昲㘱㠰て㤱㝥ㄸ〶㙤挴愲攴挳㌸㕢㉢捥晣挴散㔳㤰㔰㥣昴㠹搹愷㈲攱㤹捤〹㥥ㄸ捡㠰㔶㜱㘲攷㜱㡡ㄳ㍡㌱㈲㤵㘳㌶㈷㜹㤲㤱捣㌱㥢ㄳ㍦挹㌸捣㙦昶ㄹ搴捡㠹㥥ㄸ㜳㈶戹㙡ㄲ搴愸捦㐲挲㌳挶捣攷㉡慡㌸㠷换ㄸ挲戹㥢愸敤捡㌱㠴昳㌹挹攸捣㌱㠴㜳㍣挹㔸改㌷攴㙣㙡攵搴㑤っ㌹㠷ㅣ㘷㙤㘲挸戹㐸㜸㠶㜰㠶㤶愹㥥㌳㌳㔱戶㍣愷㝡捥搶㈴㈳㤱㔳㍤㘷㜰㤲㘱晢慢扦㄰搲㉡捥搳扣昰昵㌵改㔰㥣愷㠹愱ㄷ㈱愱㌸㐵ㄳ㐳㉦㐶挲ㄸ慡㌸ㅤ㤳㡡㈲㌹愶㜱㡡㈶ㄹ换㜲㑣攳戴㑤㌲摡晤愶㕤〶愹摡ㄳ㐴㉡扣㥣ㅣ㘷㘸㔲攱慦摣〴㤹慡ㄹ㉥㈳攷晡㉡㑥愳昶㠷戸㘴㥤㡡㉤㡢㉦㕢昶㐵㔵㔹昵搶㘵晦戳㘷攵㜹㉦㍦昲捡㔹捦ㅥ㌴攵捤慦㉦扣昰搹搷捥㝡散敢扢愳㔳ㅥ扣散戲㍦敥㝤挹㘳慦㙣㥥昸㘵挹㙤㕦捣晤攵㤱戵㉢㡦㍣㉣戱㘴搷㔹㐷ㅥ㜰攸扥戵ぢ㌷ㅢ㕦㕡㍡㘸搰捥挳ㅥ摡㜲㕣愸昷戰摢搵〳㉦㡣散㔶㌲㈱㘲㍦戹〲㌵戱搵㥣㠴㠶㌸㌱㤲搹攸慦㤱搰㔷㠲っ㈹愹攲挴㘶㐰㙤㤱ㄹ㄰㙤戹ち㌵㜹戶㜰㈶㈴戶晣〶〹㝤㌵〸㙣攱摣㘵㐰㙤㤱改㄰㙤戹〶㌵㌱㌰晣㠴㌸㉤ㄲ㕢㝥㑢㌳㑡慢㌸㠷ㄹ㔰㌳㘴㕡㐴㌳慥㜵捤愰㕢㐲㥣ㅥ㠹ㄹ搷㈱愱慦〷㠱㑢㤶攱㙢㐰㙤㤱㤹ㄱ㙤戹〱㌵㜹㉥攱っ㐹㙣戹㤱㘶㤴㔶㈵〶摡っ㤹〵搱㡣㥢㔰㤳搷㑢㌸ㅢㄲ㌳㙥㐶㐲摦〲〲㤷㜴攲㙢㐰㕤㈲㔳㈲摡㜲㉢㙡昲㕣挲愹㤱搸㜲ㅢ捤㈸慤攲㍣㘶㐰捤㤰〹て捤昸ㅤ㙡昲㕣挲㠹㡦㤸㜱㍢ㄲ晡づ㄰戸㠴ㄳ㤷〱戵㐵㘶㌹戴攵㑥搴㐴㕢㌰㑦〸㠴㌸摢ㄱ㕢敥㐲㐲摦つ〲㕢㌸㉢ㄹ㔰㕢㘴晡㐲㕢敥㐱㑤戴〵㕦㠱㔰㉦愸搸㜲㉦ㄲ晡㍥㄰搸㜲㍣扥〶搴ㄶ㤹搹搰㤶晢㔱ㄳ扢ち敤〹㜱㠶㈳戶㍣㠰㠴晥㍤〸㙣攱㉣㘴㐰㙤㤱改ち㙤昹〳㙡昲㘲挴㘹㡢搸昲㐷㈴昴晦〳㠱㉤㥣㕡っ愸㉤㌲㕢愱㉤㝦㐲㑤戴㠵搳扢㄰㘷㉤㘲换㠳㐸攸㠷㐰㘰ぢ㘷ㄷ〳㙡㡢㑣㔸㘸换挳愸挹昳ぢ㈷㉥㘲换㈳㐸攸㐷㐱㘰ぢ愷ㅡ〳㙡㡢捣㐹㘸换㘳愸㠹戶搰㠴㄰攷㈶㘲换攳㐸攸㈷㐰㘰ぢ攷ㄶ〳㙡㡢㑣㔷㘸换㤳愸挹ㅢ收㌸㙤ㄱ㕢㥥愲ㄹ愵㈱捥㈰㠴摦㠸㠴㝥㥡挲ㄲ挵〹㠴捣㠶㜶㜳㘷㐳搳愱〷㍦搶愰㌸愹㤰㡣〹㙥〶攷㙣晡㌹㐸㐳㍣晤㡢愲㍦㈳愱晦〲〲㐵㍣晢ぢ㝥㕣㡥㈲捥〸㈴㘳㘷扦愲ㄷ㈱つ昱摣㉤㡡晥㡡〴㜶㉦昰慣㉤搰戱搹㍡㐲㍣扢ち昰㝦ㅤ㈰捦慢〲ㅣ㤳つ㔴㍣搷㑡挶㘸㝦㘵㉦㐳ㅡ攲㔹㔱㜴晣〳〹㔴挶昳愱㐰户换搶ㄱ攲㜹㑢㠰慦㈲愱㕦㈳扡㐴昱戴㈵攸㔱搹㘸挵㔳㤹㘴㙣敤慦昱㑤㐸㐳㍣改㠸愲户㤰㐰㡤㍣摤〸㜴㘴戶㡥㄰㑦ぢ〲晣㈷ㄲ晡ㅤ愲㑢ㄴ捦ち㠲ㅥ㥥㡤㔶㍣㔳㐸挶㌰㝦㡤敦㐳ㅡ攲㤸㉥㡡㍥㐰㐲㝦〸〲㐵ㅣ搲〵㕦㤵愳㠸挳扣㘴っ昵㉢晡〴搲㄰〷㘴㔱昴㉦㈴昴愷㈰㔰挴昱㔸昰挱ㅣ㐵ㅣ愳㈵㐳晢ㄵ㝤〱㘹㠸愳愹㈸晡ㄲ〹昸㠰攳愸㐰慤ㅣㅤㅣ㕢㈵愳摣慦攳㙢㐸㐳ㅣ〵㐵挷㌷㐸攸㙦㐱㘰っ〷㐱挱慢ㅣ㐵ㅣㄸ㈵㈳攰㔷愴㜰㐳㌹挴㈱㑣ㄴ㤵㠰搳愵㈰㔰挴ㄱ㑣昰㕦㝦攱摣㤰㌰㐷〰㐷㌵挹昸捡捤㤰㈳挰愲㈲㡥㍦愲㘸㄰ㄵ㔵㌸㡡㌸晣〸晥昳ㅣ㐵ㅣ㤲㈴攳㌳扦愲挱㔴挴挱㐳ㄴ㔵㔲搱㄰㐷ㄱ挷づ挱㝦㥣愳㠸攳㠹㘴㝣攴㔷ㄴ愲㈲ㅥ昹愲㘸㌳敡㈸㔵㍣收〵晡㝥戶㡥㜲ㅥ晣㝤晣摡㘸㘶摦㐴〵㡦昷㉥晥挲㌱㜷㔰〴扢昸敦つ昲慦づ㔶ㄷ㝦晦戳㝢㌳昷ㄹ㡢攳㍤捣收㥥挴挳づ昵㐴㔲㘶㉢攷搷晢㈲搱㑥㥢㤰昱ㄹ愵㈳㜲㜳〴㡦ㄶ戱㔱㠱㌱㠵晥〳挳搹㉢㘳っ攴㍦搲㔴愸㝥〳㉢ㄴぢ攸㘱昰ㄶ㕦㉡㤳ㄲ㔶㜱㜸㤴㜱㜲㌸㄰戴㐱㘹㉦㈵慣攲㔰㈸ㄷ㡢㈳㠰㔰ㅣち〵扦㠵愷搱㑢㌹ㅡ㌹㑥ち㘲愴愷搱㑢㌹ㅡ㌹㈶㡡挶㉤愹㤱㘳愲攰户昲㌴㝡㈹㐷㈳〷㐳㐱㙣敤㘹昴㔲㡥㐶づ㝣愲㜱ㄴ㌵㜲攰ㄳ晣㌶㥥㐶㉦攵㘸攴㠸㈷㠸㙤㍤㠴㤷㜲㄰ㅣづ〵戱㥤㔷愷㤷㜲敡攴搰㈷㜵㙥捦㍡㌹昴〹扥摡搳攸愵ㅣ㡤ㅣ昳〴㌱摡㐳㜸㈹〷挱〱㔱㄰㘳扣㍡扤㤴㔳㈷〷㍦愹㜳〷搶挹挱㑦昰㘳挹㐱㠷搲㕥㑡㔸挵㤱㔱㄰㍢㝡ㅡ扤㤴愳㤱愳愰㘸摣㠹㍡㌸ちち㝥㘷㜰㘲㤴昶㔲挲㉡づ㤱㠲ㄸ攷㘹昴㔲㡥㐶づ㠷愲㜱ㄷ㙡攴㜰㈸昸㕤㍤扣㤷㜲昰ㅣ晡〴㍦㥥㜸づ㝤㠲㥦〰捥戱挰㑢㌹ㄶ㜰㕣ㄴ挴㙥㥥㐶㉦攵㘸攴ㄸ㈸ㅡ㈷㔲㈳挷㐰挱㑦㈲〷ㅤ㑡㝢㈹挷㑢ㅣ㈰〵㔱㠳㠴愸搰㕥捡搱挸挱㔰㌴搶㔲〷〷㐳挱搷㈱㈱㐶㘹㉦㈵慣攲㐸㈹㠸㝡㈴ㅣ㡤㕥捡搱挸㔱㔱㌴㌶㈰愱㌸㉡ち扥ㄱ〹㐷愳㤷㜲㌴㜲挸ㄴ㐴ㄳㄲ㡥㐶㉦攵㘸攴昰㈸ㅡ㥢㤱㔰ㅣㅥ〵ㅦ㐶挲搱攸愵㠴㉤攷㤰搰㡦㘱㠴㉥晡㥥㌷戹㕡㘸〸㐷ㄳ㔶愵㜷㈷㈷㘳〸㌴㝡晦㝡㈷ㄱ攰〸㈲㤸㍤㠸攱㘸㈱摣ㄴ㜲㌲㐶攴㤵攰〸㈱㤸愹挴㜰㌴㄰㙥㑦㜲㌲〶戰㠴㝦㠳扡攲〸㈰㤸改挴昰㘸ㄷ慥㤵ㅣ㡦㙣攱㘶㤰㤳攳㌹慦㐶ㅥ捤㠲㤹㐹っ㡦㕣攱㘶㤱攳㔱㉡摣㙣㜲㜲㙣晡换㜳搶慣㜸㘴ち㘶㙦㘲㜸ㄴち户て㌹㌹昶㔸㘲㉥㌸扥愴〴㡦㍣挱捣㈳㠶㐷㤹㜰昳挹挹戱〵愰攷㐷㈹挱㈳㑢㌰ぢ㠹㤱攳㠹㤸㉣㍦昰㘸ㄲ捣㈲㘲㜸攴〸搷㐶㑥㡥ㄷ㤶㌰㜶挸㕤ㅣㅥ㉤㠲㔹㐲っ㡦っ攱昶㈳㈷挷㠳扦㠴挴㤳㐷㠳㘰晥㠷㤸㝡挳ㅤ㐰㑥晡扢扦㠴搴挱摥㉥㈵㤶ㄲ挳㥥㉤摣㐱攴愴㍦戳㠴㝦挳慤㘲㙦ㄶ捣㈱挴㐸㔷昳㘳㤰挶敥㜶㘶㠹搴㑤㠸㜵搲挹昲戰搲搹㈸㡤晡戱搲扤昲戰搲捤㈸㡤晢戱搲戱昲戰搲挱昲愴搲搱㈸㑤昸㌵㐸搷捡挳㑡ㄷ愳㜴〵戰收愵愴慢㔱摡攱搷㈰㥤㡢㔲ㄳ㜳攲㤵㜴㌲㑡㔷晡戰㈱ㄳ㘴㈵晤㡢搹挶挱㔲㐸晡ㄹ愵㕤扥㐲㑡㝡ㄶ愵摤㝥愹昴愵㍣つ㙤㉥㐴慦昲㘳愵ㄷㄱ㙢敡㐷ㅡ扦攲㘴戰㐹㍦㔶晡て戱㈹㐸捤㑢㐹㍦愲㌴敤挷㑡捦愱㌴慢ㄵ搲㠳㈸㕤攳挷㑡㥦挹挵㠶㤶〱挲戱㔴慦㐳〲ㄷ㤲散〹挲慦㜷㜸㐶㕢昸挳ㅤ㥥戱ㄳ晥〸㠷㌷昱〹㌱㈴㤲㜱愴㤳㐱户ぢ㝦㤴挳搳愳挲ㅦ敤昰昴愵昰挷㌸㍣晤㈵㝣慦挳搳㈷挲㙦㜰㜸攳㡤㄰ㅤ㈰ㄹ挷㍡ㄹ㙣愴昰挷〹㕦捥㠶昴戱㥤㘱愱㥤㡣搹摤改㡥㑥㥢戳㑢晥挳晤㤰慥搶搵愹㜴㡦㌳〱㑥㤵换㤴㌷㝦㑡扣㌹攱攳戳愰㐱㐷㐴㕡攵㈴扤戹昱㘰㌷㡢㤳改晦㜴㘲㍣〸慤攱〷㑢㘶摢昵㍤㌷㜶收挵晤㐳戹㤳攲攳攱㥤㈰㘶ㄳ㤸ㄱ㘴㤲挲㉢㐶㥣捥搳㈷㘴㌰㤹愴㠳㘱㉦㄰捣㠹ㄹ㑣㈶改㘰搸㌳〴昳攳っ㈶㤳㜴㌰散㈴㠲㌹㈹㠳挹㈴ㅤっ㍢㡥㘰㝥㤲挱㘴㤲づ㠶㥤㐹㌰㈷㘷㌰㤹愴㠳㘱〷ㄳ捣㈹ㄹ㑣㈶改㘰搸改〴㜳㙡〶㤳㐹㍡ㄸ㜶㐴挱晣㌴㠳挹㈴ㅤっ晢愴㘰㑥换㘰㌲㐹〷挳㝥㉡㤸搳㌳㤸㑣㔲㌰㔵㡣つ㑦ㄲ搶昹攷昱㜵〷昷昵攰昵昲㔴晣㑡〲㕥敦㑥慤㘲㘴晡㐶㌰㉥㝤㈳ㄸ㤵扥ㄱ㡣㐹摦〸㐶愴㙦〴攳搱㌷㠲搱攸ㅢ挱㔸昴㡤㘰㈴晡㐶㌰づ㝤㈳ㄸ㠵㍥ㄱ㠳晦㍦ㄲ㘹㈶㠰</t>
  </si>
  <si>
    <t>㜸〱捤㝣〹㤸㕣㔵㤹㜶㥤敥慥摢㝤㉡摤改㈲〹挸愲㘳〷ㄲ戲搲搴扥〰㌱摤改㑥㐲㐳㌶搲㈱㐱㐸攸摣慡扡㌷㕤愴㤶㔸㔵㥤〵〴㔱ㄹ搶㔱㐱㥤㤱搵戰㍣㉥っ晡晦挳扥㌸愸㈸㌳昳攳㠸㍥扦㍡㡦㍡㈲戲㌹㈳㡥㡥ㄹ〵㝦挱敤㝦摦㜳㤷扥㔵㝤扢㤳㌰捥昳㜸㤳晡敥㌹摦㜹捦㜷捥㝤捦㔲攷㍢昷㔴〷㐴㈰㄰昸㈳㉥摥㜹㜵㌰昰昶搱〳昵㠶㔱敥ㅦ慡㤶㑡㐶扥㔱慣㔶敡晤㠳戵㥡㝥㘰㕤戱摥㘸〷㐰ㅢ㉢㈲扤ㅥㅣ慢ㄷ㉦㌵扡挶昶ㅡ戵㍡㐰挱㐰愰慢㑢戶㈱㍤㘴㝦挲㑥㐴㌲㤷散愰〰㉡㈰㌵㡡㑥㡡㉥ち㐹挱㑣㜲ㄶ㐵㌷㐴㜷て挴㤶愱㔵ㅢ㜳㤷愰ち愳㡤㙡捤㔸摥户搵㉡㘸㐵㌴摡ㅦ敤㡦㘵㘳愹晥挸昲扥愱㠹㔲㘳愲㘶慣愸ㄸㄳ㡤㥡㕥㕡摥户㘹㈲㔷㉡收捦㌵づ㙣愹敥㌶㉡㉢㡣㕣㈴㥥搳ㄳ㤹㘸㈲㤹㌴戳搹㑣昷㙣㔸摥㌰戴㙡㔳捤㌰敢㝦㉡㥢扤戴戹㜱㘸㔵晦〶愳昱愷戲ㄹ㠶㑤㤸ㅣ慥㤶昵㘲攵㑦㘴㌴挸㠶㐸づㅢ昹㈲㕢捣㌰㙡挵捡慥㝥㔴扢㠹㘸挴搲晤㠳昵晡㐴㜹てㅢ㝦挸㈸㤵㌶ㅢ愶㙡愹昲㜰扤戱㐹慦㤵敢摤㘵昲㘷搴㡣㑡摥愸捦㉥慦摥㥦㌷㑡㌶戰摥㔵摥慡搷㌶攸㘵愳㠳㠱摥戲搵㠶㈳〵愳搲㈸㌶づ昴㤴捦慦ㅢ㥢昵捡㉥㠳㤰㘰㜹敤㐴戱㈰㍡㍡昰㍦搰扥挸慦㘶慡愱㔰㥦昲搰戸㕥㙢愸ㄸ㥢㌰敡㠷昵㜴ㄷ昵ㄴ㑤昵㘲㤷敡㙢挹挵㌶ㅢ㉤㤶捦㌵㙡ㄵ愳挴㐲搸㤲换㕡㐰㡡㈰慢ㅤ㕣愶㥣挷㘱㉢㠹㔹昶㠸攱戳戰ㄴ敤ㄸ㠸㈵攷㔷㡡㘶戵㔶㕥扥慥㍡㌴搱㔸ㄱ㔹㝥㜶㤱昷攸昲昵挵捡㡡㐸㝦㈲戹㝣扤扥ㅦ㠱㘴㔲捥〱㕣捥㘵挶㜹㄰㜳㌷ㄶ㑢㝤㥢㡤㝣ㄵ〳敢㐰摦ㅡ㍤㡦摥㉦㡦㈵攴㌸〸搱昱㉡〶慣户㐴づ㥡戶㌱扤㙤㉣搷㌶㤶㙦ㅢ㉢戴㡤ㄹ㙤㘳㘶摢搸慥戶戱昱戶戱㘲摢搸㈵㙤㘳扢㠱㜱慥慥捥捥㌶晢㝡㘳挱㜹愱㡤て扥㌲昰愹攰慤昷㝤愱昶挴㙢㠲㘳㔴つ昱攳ㄱ㔸扡慥扡㙢〳㥥〰愳ち搵㕦ㄱ㡤㐴㤶㐷㈳ぢ㔷㈴㈲换戳戸愵㈲㜸戲扣捥㉥戲㈲㈲㑦〰㕥㥥〸愱㥤〴㌱㝢慤㕥敦ㅢ搵㌱㌰㔵扡㝣㍢㔳摦〱㈱挴㑢愸㍤㥦攰晣㐳挶㤷㍦晤搸挷捥㜹昸搰〷昷晤换晤摦㕣㈴㌸㌳愸愲摦㠹挰㌴㐵挷慣愲㌳㑤㐵昷〱㉦攷㐳㘸㈷㐳ㅣ㡦㈱搸搷愸昶慤慤㔵敢昵扥捤㉣扦敦愲つ愷慦摤㈱㑦㈱㙥〱㠴㄰㍦戰㉢㌱昲散挷ㄶ攴敥扤㘲攳攷㑡㥢收㠸㠳戱㥦ぢ捥㑣慡ㄲ愷㈲㜰㤸ㄶ捣愶敤ㄶ捣㘶攴㈲摡㕥っ愱㉤㠱攸㔱㡦㍦㡥搱戵㕢摦㘵挸愵㑣㕣〶㈱挴㜷散㠲㕦ㅡ㕡㝣敡晢晦攲㠴攱て挴㥥ㅡ㝡昸㡢敤㝢〵㘷㐳㔵昰㘹〸㉣昶敦㍡戱〸㕡挰敡㍤㔶攷㠹挹㝥㥡㍥ㅤ㐲㡢搰挰搰摡捤㌲㑡㔵っ㐲㠸㘷敤搲㜲㌷晦晤㡤㉦㥥晥㠷愱㍢㉦㜸昵㤳晤㡤㠷㕦ㄴㅣ捣慡戴〴〲㠳㕢㙡㐵㡣挷㠹㤲㕥戳晢㙡㉣改昶搶㐸㍡ㄶ㔷㘵㔲户慥戸摢㈸ㄵ㡤㝡㘳㐵㍣㤳㡣愹愷㡦ㄲ㈰㤳㉣㌳〵愱愵㈱㘶㙤慥收㜷昷㙤慤㤶㈶捡㠶捣㌰㈹ぢ㈱挴㍦摡搵挹㙥摢愶慦㝣晥搷㙢慦晥捤挹户㝤攲晥摣昳㠲㕦〰慡㍡㘷㈲㜰ㄸ搶扤攳收㉣摡㕥〱愱扤ぢ㘲㉥㔹㙦ㅤ㌷㉢〹ㄹ㠰㄰攲㑢㜶昱搷攷㙦攸敢㌶㝦㌲㜰晦㠹㜷㝣昱㠴㘷㕥ㅣㄳ晣敡㔱挵慦㐲㘰挴㥦㝢㜴㝥㥢晣㜸ㄴ㠳㌷㥤㐸㐵㔳搹㘸㌲㤱㡥㈶挱て〶㜲㈲ㄱ改㡦㘷㘳挹㜸㉡㤹捥愶㌲搹㑣㕡づ挱㥣ㅣ㠶搰㔶㐳㥣挰敡慤摥扦㐷慦㜰敥戵挷昵昲扥搵扢㡡㜲つ㠱㙢㈱㠴㜸捣慥㘴改户㍦晤㕥敡㕢慦㡥㍣㜹敦㝦晥敡〷㥢㡥晦㘹㤰愳㍣收㌷㌱戵捥㜹㐳搵㕡捤㈸愹㜱㠷㘹㥢搴㥥㔰㥥㥣捤愳摢慡戵摤昵㜱挳㘸㜰戲ち㝢㔳愸昰㐲㘳搳㐲㘳㠴㜶㤷㠷慡㠶㘹ㄶ昳㐵㑣散挷摡ㄱ㝣戳㈰㠶㜲昱㔵扤愵摡昲挵攰㌷昵户攳ち戴㘱敥㙦㥡搱㍣昳改㜴㝡敤慤㝤〱㑣㤹慢挵愳㌶攳ぢ换扢㙦扢敤戵慥搵㜷捦昹昴ㄳ〷て慣㍣㐶㍣㘲㈷散㝥㘰㐵敤㠳㙢ㅦ㔹昳挸捤敦㝢㑣㍦敥攵㑥昱昰㜴㌹ㅥ戲ㄳ㕡攷㌶戴〱慥㥦慣っ挹昵っ㠸〷㙣摣㈳愷搶㕦㜸㙥昰㌷ㅢ㍥昷㡤㑦㙦ㄸ扣昴㠹㐳㠲㑢ㅦ搵ㄳ㌷㈲戰愸㜹晡挵昸㔳戳慦㌵昹㝡攷摥㑤〰换昳㈰戴捤㄰㕤㥢慡㤸晡昰㑤㉢㐷愹摦〲㈱挴㝤搳㍣㑢昷㔶㈴㥦㘷搳㍤㕣搳昷㘱㐱㌰戹搶㠸昵㐷昸敦昰㡢㉣慣戱捣愴㤹㌶愳搱㐲㌲愲挷昵㈰扦搱㡥昴摢㥣㕦愱摤收戶㘲愵㔰摤愷扥摥摦扥㑡慦ㅢ㤳摦昶换散戴㔵搵㠹㑡愱㝥㤲㝦攲㘸㐳㙦ㄸ㈷戶愶㑤ㅡ㤹㤲㙤ㄴ㡢ㅦ愳慥捡晢㡢搶㙣㕢昵搲㠴㌱戸扦㘸㈵扦愳㈵ㄹ㑢㥦㙡㙥晡搴㌵㌵攳㍤㙥敡㤴ㅡつ㘲㐱扤㔷搹㥥昲㤴㔶㤲㔵慦扥愱昱㙡摤愸愸敡㉤㉢㙦㉡收㜷ㅢ戵㔱㠳换㜱愳愰ㅥ昵㔸㈶搹敢慦㘵ㅢ㉢㜸㔰慣愸ち㈷㝢戵收敡晤つ愳㔲㌰ち愸敦ㅥ愳搶㌸戰㐵捦㤵㡣攳㥡㈰㔶㤹㐸㌸愱㐹扤愶㥡㥦愸て㔵㉢㡤㕡戵搴㥣㌲㔸搸慢㘳捤㔷㔸㕦㉤ㄸ㔸戲㜵昰ち㠸㐰㝢扢㄰㠱愵㝥搳ㄳ敤搶晢㔵㐳㜸㥡㤸㉢戸攳㥢扢㕤㍦愶敥〶㥥愲㘴戰㑦戶㉤㌸㡣㌱㘵㤷㘶㤶㑣て昴㍣ㄳ㝤ㄷ愲ㄷ㑦㡦㔶㜵㜴㕢敥㝦ㄶ摣搶㌶搷㝥晡搵㝢㌱㘱㥥慤㔷ち㈵愳㌶愳攷㈵㔸㈳戹つ㈲昸㔹㡣收㘹搹攳ㄲ㑥散ㄷ〷㠲晢㡡㠵挶戸㌶㙥ㄴ㜷㡤㌷愰㠳㜷搶搵㐵㙡愷㕣昲摤㔰挹ぢ㈹㉥㠲〸㠵〲摡㜶㠲戴㤰摣㘱挵㠳㕣㥣ㅥ晤㠴㑢晦㑦慡ㄵ㍥摣戱㝡戰扣愶㕡慢户户晢㍤攵搹㝡㝤扣挱敥㌹㘳㈲搷搶昲㘲㡡㌱㠸㈰搷挴㐷戴愰敦愰摦搲㔳ㅥ㌶㑣ㅤ摥愲ㅡ摤㐲て㤶㉤〷㘴搸愸攷㈵㍤㤵ㄱ㡣㤵晤ㅡ㐲ㄸ晣晣㜲慢㌴㡣晤㡤㘱扤愱㜷㤶攱昳愰㤵㈴㐰换㔴㉥㉢挴㥣㍤㑡攷攴づ搹㌱㔸〸慢愰挷捡㉣愵戰㉣㘱攰㘰扣〴摡㙤㌹昳㐳愰敥昴㑡戴搶㡥摥散扢挰愵㉡慣㌵㉡㕢づ散㌱敡㠴㜷㘹㌳㔲搹㍡扣㘸㙣㘳㍥㜷㝥愳㔸慡昷愳愶㔸㍥㑦散昹㔳摡愱㉤戹ㄳ挲戹㠲〷搱㡢㡦晣㤹戸㌳搱戹㤷㙤㌳㌶ㄶ攸愲㌵㙡㈴ㅤ㈶挹摥ち㘳㝦挴㑤㕤戲㠰㕢㘸愶戴攰㜱㐰ㅣ㡤㥦㐷敦愴扢っ㠶戶搴っ攵戹㜶愹〸搸敥㈹㜳㥤㤴慢㔶㜷戳㍦捤㔶㌱㜷㠱㌵换昶㝥戹㘰ㄲ㐲戴㑦扢捣攱㤷愰㌶づ搱㌳㔸㉡昵㌹ㄶ敢㕡ㄱ慡㜶昸愵摡㈵〸㘴㈲㤹晥扥㡤㙢㐷㌶㡤慤㈹ㅡ愵挲戰戱㜷㙣㜵扥㡡づ摢户㌸ㄶㄹ㕢慦搷㉥慤㡥挵㈲戱昸㤲扥㜲戵搰户㈷扦㘶捤攸㘰晦晥㔲扤㉣晥ㅡ散搰敢㥡戲挸昹戸㥤㌰挵ㄳ愴㐳愷晣搲㌲〲攲愳㠰㜱搶㐱戸昹㤲㔵挴攵ㅥ㡡昷㐰㘰敥㔰慤㠱愹愳㡥愸挶㠹㐷戳收晤㔰㐰搰㍦攴㑣㈲㈷㈸昶㐲〸㝡㠶捡户摤㠷㠰㜳㠹㙢㔱搴㐱㝣㔴ㄳ搳愱㥣摡挴㤷㐱ㅢ㤲㌳愴〹晡㥢㙣㘶㐹㕡㈵㠹㤴㈴㔱㕣〱挳扥㕣㕣㙥㈷戴㉥摦㐴ㅦ戲㈹㉥慥㘲晥换〰昳攷攲㙡㈴换㙢㈸慥㠵昰㜰㜱扤ㄵㄵ昳㜱㔷〴摣㐰搰㕦㐱㠸㔳㈰ㄴ〱ㅦ㐲挰戹㐴つ㘵ㅣ挴㐷ㄱ㐰户㜶㉡〱㌷㐱ㅢ㤲㌳愴㠹〵㐰昸ㄱ㌰づ挳扥〴散戲ㄳ愶戸挵㜴㙦ㄵ〱户㈲㈰っ挰晣〹戸ㅤ挹昲づ㡡㑦㐲㜸〸戸搳㡡㡡挵戸㉢〲敥㐲㐰摥つ㈱㤶㐲㈸〲敥㐱挰戹挴㜶㤴㜱㄰ㅦ㐵挰ㄲ愸愷ㄲ昰ㄹ㘸㐳㜲㠶㌴㐱㥦摢㡦㠰捤㌰散㑢挰㜹㜶挲ㄴ昷扣ㅦ㤶ㄴ〱㝦㠷㠰搸〸㤸㍦〱て㈰㔹㍥㐸昱㄰㠴㠷㠰㐷慣愸㌸ㅤ㜷㐵挰愳〴㍤〶㈱攸戰㉢〲ㅥ㐷挰戹挴ㅡ㤴㜱㄰ㅦ㐵㐰〴敡愹〴㍣〹㙤㐸捥㤰㈶㘲㐰昸ㄱ㜰ㄶっ晢ㄲ㜰愶㥤㌰㘵挷㈰〹㑢㡡㠰㝦㐴㐰㘴〱昳㈷攰晦㈰㔹㍥㐳昱㌵〸て〱㕦户愲㈲㠵扢㈲攰㔹㠲扥〱㈱戸㐵愰〸昸㈶〲捥㈵㈲㈸攳㈰㍥㡡〰㙥㉢㑣㈵攰摢搰㠶攴っ㘹㠲ㅢて㝥〴㥣ち挳扥〴㉣戴ㄳ愶散㔱㥣〵㑢㡡㠰攷㄰㄰愷〰收㑦挰昳㐸㤶㍦愲㜸〱挲㐳挰㑢㔶㔴慣挰㕤ㄱ昰㌲〲昲ㄵ〸戱ㄲ㐲ㄱ昰㘳〴㥣㑢㥣㠸㌲づ攲愳〸攰〶挷㔴〲㕥㠵㌶㈴㘷㐸ㄳ〳㐰昸ㄱ㄰㠶㘱㕦〲㝡敤㠴㈹扢㈴㐳戰愴〸昸㈵〲愲〷㌰㝦〲㕥㐳戲㝣㥤攲搷㄰ㅥ〲㝥㘳㐵挵㌰敥㡡㠰㌷〸㝡ㄳ㐲㜰〳㐴ㄱ昰㕢〴㥣㑢㜴愰㡣㠳昸㈸〲戸㠵㌲㤵〰㝥㈱㠵攴っ㘹㠲摢㉡㝥〴扣昹㠷㘹〸㜸挳㑥㘸摤㠱ㄱ敢㘱㐹搵扢ぢㄵ㤲ㄲ㐲㙣㠲㑡㜱ㄲ㘲散㜵攴昴攷愴㥢㌹㝡㈸㘶㐳㜸㌸〹㕢㔱㐱敦㕤搹㍥㠶愰㌹㄰㘲ㄴ㉡挵挹㕣挴㥣㑢晣っ㘵戸㥣㙣㠶㝡㉡㈷㙦愳㑤㌹㐳㥡搸㠲㝣㝥㥣扣㌴ㅤ㈷㉦摡〹慤㕢㈱挱㙤戰㜴ㄴ㙥ㅦ㌷戱愴戹戵㘸散攳㍡㜵戶㠹㔷〱㐳ㄳ昵㐶㔵㉤慡㝢捣攱敡㠶㙡㘳戸㔸摦㔳搲て捣㌵敤挰戶㜱愳〲㤷户〶捦户㐵㔷摤戳挷㈸㐸㜳戴㍡㔱换ㅢ㈳挳㝦づ㉥㌱㥥て㑤愷扣攱㌶慣昷挴㕢昳昲戰㘱㈳搰㑢㜰〵㠲敦㠶挱搶挵扡㝡㈱攱㜱慣㔵㌰っ㘰敦㈴愳㕢㡡㡤㤲㌱换㔴㑥慤ち㜷㤹㘰ㄱ晢〸㠵㑥㜳换㌸ㄶ戱挳㍤收摡㕡戱㔰㉡㔶っ㌶挶㍣ぢ扡捥搸㠵㍤㠳㑤摣㐰挲㉥㘵㡦戹愵㠶晤捡㍤㜴㝦昲〷收㌴挵㤴㥦ㄴ㌴㔷ㄵ㉢㜵ㄴ愳㕡㤱攱㕥㜳㜴扣扡て敦づ㈷捡㤵戵晡㥥晡㥦㐵慢㑣㡥㈰搵㌴愲㑤戴戵㠹慥戶慥户摡㍥㕡ㅦ㉣捥戳㜷㡡晢搰㔱ㅢ戵㘲㙥㠲㡣戱晤〳㌱㝣㍡㈸㔴㈳〶㠲㜴慤㕢㍤ㅤ㑦ㅢ戶㙣㔳戰戲㑤敦搷㝣㍤㘶昷㡤散㙣挰攵㝣㘴敡㍥ㄹ攲㥣戵攷㡦㑣㙥攰晤户摥㤴〶㉦㠲攵㈳摥㉦攱㔴㌵摢敡㐳摣㐳㘱㤷挲搰㐴㔷㘰慣戵㕦㠶㑣㠵㘱ㄷ㥤㍤ㄹ㕣〳㤷扢摢㕣愷攷㡣ㄲ㜶ち捡㝡㘳戶ㄵ攱㤶つ㕥㐲搵敤戴愱㙡戹慣戳捦昱㝤攰㘸㕥㉦ㄹ㕤收攰㐴愳㡡㌷㈳搲㠴㔰ㅤ搳㔶改晢愱搲昷㉢㔵户戹㤹㍢㠸㉡㑣㕢搵㕤㝡慤搸ㄸ㉦ㄷ昳㕤㡣㜰㤷敦捦愲戳㘲〲改〰㤹捥攵㑣㈶慤㥢〴㤶慢㡥收敥㠷㝦㐵敡搸晣攸搲㙤㐲挳㍦昱ㄶ㌷㤸㌰昵愸㙦ㄴ戹〰搶㠲㙤愸〴攷㈲㜵ㅤ㔲㕦挴〸ㅥ㝡ㅦ㌴㙡㜶ㄲ㍢〸挰㐷㉥㠴㘴㠰㥦㡥㡢㈱㘶摣㝤攸〴㈰戴慥慡ㄷ慣户㥢㥤昶㥢晤㉥㌴㉤攷㥡㕡㤸晢㐱㐳搸㘲挴搶攵摥㘲挱愸㜵㔱㌱㡡攳〶ㅤ摣㐹搲慣㌶㠴㘷摣ㅥ〸〶㘷㜵昹㤵㌵攲搸㕡㘰㙦戴㜹㡦㌳㡣㑣戱晦戳昳㌲㉢昹戴愱㤰晡㡥㍡ㄵ捦㈱ㄷ昱㤹挶愰攴昳戴〰ㄶㄳ戰〴㈲戸ㄳ㠹慤㙤搳扣㌵㠳つㅣ〹㔰㠷㝡㈷捥㑤愳㉥㙣戰愸摤愶愰㝡㤰㔹㥥㕤㈲捤摡㈰敡㜲㕥戴㙢愳攸攵㐶㈱㘴㑤戰摣㡤㘲㜳戴攱㡤㐹㕢㤷搶扡挳㍥愵㔸ㄸ㉢㡦ㅡ㙡晢㐸㜰换㐴㕢㡡捣㈷㜱戰挰晥㤸摦㝢收敤㐰㘱挹挵㜵㤵扡㐲㈱戹ㅣ㜹〲㈱㔱㠰㜴㠸攰捣㘰㌳㜵ㅡ㔲㘵㍦㠴攰㐶〱搷〳㥥㙦㉦挱摤〱㝥㠳〵戴搳〱㌹づ挳慣愲㕥㈸ㅦ㜶捥ㄴ㝢㤰㠹昳愶㡣搰㌶昷ㄶ㔸愸摢㍤㘳搰ㅥ扥㝢搶㤹〳ㅦㄹ愷ㄱ㍢㈲㈶㄰㜰㥥挴搳收〹〰㘴㤲挰扤晥㠰ㄴ〱㘹〲昶〱戰ㄳㅦ㉤㠳搸㜱づ㥦㉤㉦扤㝤愸㍣〳㜰㔰㜹ㄹ愴㔳㠱戳愹戱㍡摤㤹戴㝦ㄶ敤㕦〵㘵㉢㤵摣㕣戰愸㕣挱㐲㡦㠲捡㙢㤰㔳㔱昹㉥摡收搶㐴ㄳ㤵〳搰ㅥ㥥㑡㙥㘱〰ㄸ㤰㠳㌴㘲㐷〴昷㌱㥣㈷㤹㠷戰晤㈴慢〰㤰㐳〴㜲㡦挳〷㌰㑣挰㙡〲戸敤戱ㄳㅦ㙤つ㘲㝤づ㤵搳扥挴昷㈱昵㙣㘴〴愹摣て㜱㑡㘲晢搸㔵ㄹ㘱㐹攷戰愴㕢愱㙣㈵昵㜶攸㉣㔲捦〵攴㠸扦搱〵昷㌸ㄴ愵敢㘸昹㤳㠸㌵㔱扡〱摡挳㔳㝡㈷戲〱ㄸ㤰ㅢ㘹挴㡥㠸扢㄰㜰㥥挳搳㍢㌷〱㈰捦㈳昰㙥㝦挰㘶〲㐶〹戸〷㠰㥤昸㘸㕢㄰㍢搶愱戴昹㑣㠲て㡦㕢㠱〶㡦摣㔶㜱捡㍦㥦ㅡ慢㜳㙥愳昹ぢ㘸晥敦愰㙣攵昱〱攸㉣ㅥ摦つ挸㤱昳昸㈰昲㈹ㅥ㉦愴㘵敥㤹㌴昱戸ㅤ摡挳昳昸〸戲〱ㄸ㤰㍢㘸挴㡥㠸㐷ㄱ㜰㥥挳挳攳挵〰挸㌱〲戹昹攲〳搸㐹㠰㑥挰攳〰散挴㐷换㈱㌶换攱㤱㘷㉣㝣搸㉢〰〳昶戸㈷攳ㄸ攵㠳搹散ㄹ㌴㙡搲㈸昷㑦㕡搹攳愶㠹挵摥㉥㐰摥㌶㜹ㅥ攳昰搳㈴户㕡ㄴ㠱攳㌴捥㍤㤷㈶〲㉦㠱昶昰〴㜲㙦〶挰㠰摣㑤㈳㜶㐴㜰㠳挶㜹ㄴ㙥㝦摢㡦㔲〲㐰㤶〹攴收㡤て愰㐲㐰㤵〰敥攷散挴㐷摢㠳搸㕣㠷㐰敦改㄰ㅦ㈲㙢挰㠲挸㙦㐳㍡挶㑢搴㔸摤戰㑥攳つㅡ㝦づ捡㔶㈲㥦㠷捥㈲㜲〲㤰㈳敦㠶㍦㐲㍥挵攲㕥㕡㝥〱戱㈶ㄶ昷㐳㝢㜸ㄶ㕦㐲㌶〰〳昲〰㡤搸ㄱ昱㌲〲捥㜳㜸扡攱愵〰挸换〸㝣挵ㅦ昰㕥〲㉥㈷㠰㥢㐲㍢昱搱慥㐰捣晤昲昶㍢散攲挳收㤵挸〳㌶戹㔱攴搴攲〲㙡㉣㌶摦捦㐲㍥挰㐲㝥〹㘵㉢㥢摣挹戱搸晣㈰㈰㐷捥收敢挸愷搸扣㡡㤶㝦㡤㔸ㄳ㥢㔷㐳㝢㜸㌶戹㕢〴㈰昶搳㘹挴㡥㠸㌷㄰㜰㥥挳挳收戵〰挸敢〸㝣搳ㅦ㜰㍤〱㌷㄰昰㕢〰㜶攲愳晤ㄵ㘲昳㥤㍥㌹晤搹ㅣㅦ㑥㍦㡣㥣攰㤴㙢㈴愷㉥愴挹收昴㈳㉣敡㐶ㄶ搵〵攱〰㤰敥〰㙥㈲攰愳〴㜰て挹〷昰㌱〲㍥㑥㐰〸愲戵㔵扡愱戳㕡攵慦ㄱ㍡㥡㜵〰㌷愰㔴扢晣つ〲㘲㌶㐴㔳扢摣っ挵攱摢㈵捣扣㜸ㄸ㜹㡢ㅤ㘰㐴㜰摢捡㜹ㄲ㍡愴㌶ㄷ户㐲㉤㙦㈳㜰㡥㍦攰㜶〲敥㈰㘰㉥挴㑥攴搴㍥㠹㐰搸㘹ㄷ昷㉣㡢㑦㌳摣〹㈰㥡㠱摢㕤㑥搱㕣㙥摡㐵摦〵戵扣ㅢ㐲捣愷㐰㠲扣挷づ㌰ㄲ㕣〰搹扡㙣㥦攲㔲搱てぢ㤹㜴慥㐶ㅢ〷㑡㜰㘸ㄹ攴㌲摥ち搱㈱戱㤲攱㕣㔴㙢ㅤ㈲搰搱晡㕡摥捤扢ㄵ愶㘶捤㙢㌹昲愰戲㌱攵㘴搴㈶戸ㅤ扢㙣搳收㘷愵㈷摦㝦㌲て㉦敤㔳搰捦㕢㕦捣攳挸㑦搵㙣攰捣㘵〵〷㉦㜱戴挵っ〴㈲㠳挱ぢ㘱搱户㑣㍥㔸㐷㠵〷㜰昷昲㤵㙡㘸㜷愵扡慦愲㙡ㄳ慣昳㈴つ㑢㤳㥤㥤㉣㈶㠴㡦扡㑥〱㡢攱㠵㐸㘱㘶昹ㄹ〴㝡摡挳㜴㤴㌸㄰戵捦㈲戰㜰㘸搵搰收戱㘸㍣㘱ㅡ㠹㐲挶㡣攱搰㜵㍥㙤㘴㡤㑣㌴愶敢㠹㐸㌴ㅤ换攸昱㤸㜶慦ぢ捤㐴愲搹㕣㉡㤹㈹㈴㌲戹㠴㔹搰㜳㔹㍤㤶搴㈳戹慣ㄱ挹㘶搳昹㐲㤸㉥ㄸ捤换扦㐵㐰摥〷ㄱ㕥散愸㍥㐷搵攷愹㕡攲愸〸㔰搰攰㜲㠴㡥搴㍤攲昳㠸㥣挸㡢㠲㌰㍡㍡㍢挵挲㤶㌳㈲㔳摣㉡昷㈵扢愶搱慢ち㙥〲捤㐷㤶〹戵昲戴㈲㌳㔳㈳敦㘷扤ㅦ㠰〸㠵改㑦戱㐲摡㠳〸捣ㅥ㕡㌵收搹ㅤ搲ㅥ㠲㙥づ㜴㜸㈱散扣㈲㘶㙦搴ㅥ㠶扥ㅢ㝡攵㑥攲昴㕤㕤㝢〴㥡㘳愰㘹㍥㝣ㅤ敥㠷㕡㌵摦ㅣㄶ昱ㄸ㘲愷㐵搲搳扤㔳㡥愶扤敦㤴搵㡢㘴㜵㑡㔹㍥㠱㝣㈲㐲挱捡㝦挱づ㌰㈲㘲㤰ㅣ㕡㘲ㄸ㥣戰㐳㐳ㄹ搰㥥㠴㘶摡㕥㉡㔶〱挶㥥摡摣搳攲挸愳慡晡㈵〴搰搳ㄲ戸愹㥥昶㘵〴慣㥥愶敢昹㔴扣㤰㌶㜱ㄶ㌳㤹挸ㅡ昱㡣㤱挹㐶攲昱㐴㈱㥦捦㘵㘲搹㠸昶㤴ぢ㌵昵㔴搲㐸愶㘳㐶㉣愲㈷昲昹愸㕥㐸愴昳改㔴㍣㤵㡡愴ㄳ搹㑣㌲㑣挷㑦昵戴慦㈰㈰扦ちㄱ㑥㌹慡愷愹晡〷慡攸晤㈹ㄴ〱㤲㔰㜱〶〴㝢㥢挸攰ㄱ搸ㄳ㔴愵㥦㘱晡搷㈰㐲㘱扡㜵慡㐵晦ㄹ㠱㤶ㄶ㤵㙣㔱敤㔹㠸收收晢〶㌴㍥捤㐷攷㔰㤹㍦㠱挴戳昹搴㤹㙢昹㉤㠴㠴昲敥愸晦㌶㘳〸愸捦〰愴㙡㤰攵愸㥡摢㈰晦〲敤昴つ戲ㄴ搰愹つ㌲㠸㍣慡昰敦㈲㠰〶㔹㠵㥢㙡㤰敦㈱㘰㌵㐸㉣㕦㠸挴㜲改㑣㌲㤵㡤㈷ㄲ㠹㔴㌶㤶㈹㈴㜳昱㘸㉥㤶㠸㘶㈲改㤴昶㝤ㄷ㥡㑣㤹搹㔴㍡㔹㐸攸㐶ち㙤ㄷ挹㐴㔲㠶㤹捦㈶㘲㠵㔸㍣ㄷ㠹㐶挲㐳戶㜹昹慦〸挸ㅦ㐰㠴㠷ㅤ搵㜳㔴晤㤰慡搵㡥捡㐵㠹戳愱㔲つ搲攷㙤㤰ㄷ㤹攵㈵㠸㔰㜸〴㔲㌵挸换〸昸㌶挸㡦㤱搰摣㈰晦〶㡤㑦㠳㥣㘳㥢㤲㝤㙥㠳捣㘷攸愷搰㡢㜵ㄴ㡣晤㠷ㅤ㘸㐷㐴㙣㐰㐴㌵挸㍣㑦㠳挸㑦ㄱ㠸㈹㕢捣昱攵㥥ㅥ愲攲晥ㄷ〸㠰晢㑤戸㈹敥て㈱㘰㜱㥦㑤㘴㘳㌸㠲ㄹ捦ㅡ昹㑣㈲ㅤ㐹㘴㌰昳㘶搲㝡㈲㙡挶㔲改㐸㈴慤晤㤷ぢ㑤ㄶ捣㐴㉥㤶㑦挶㜱㘲㌳㠱〳摣搹㐴㔴㌷㌳搹㔴っ㤱㑣㌲㥡て㥦㘷㥢㤷扦㐴㐰晥ち㈲扣搹㔱扤㐶搵敢㔴㡤㍡㉡〲ㄴ㔴㙣㐵㐸㜱摦㘵㜳㡦㜸㐰扥挱昴㌷㈱㐲㘱扡㤱敡㐱ㅥ愴㡥扤㕦㜲昲㤲㥣慦挲ㄷ㐰愸挴㐵捣愵扡昷㘲㠶摡昰愸攲㐲㈴攲㝦㐰戶㌳㠶㠰㘲㜳㍢㐲㡡捤摦晤㝥戲㝢㑦戲昹㈶戴㔳㝢昲づ㘴㔲攵㜴挲ㄴ搸愴㑦愸搸散㠲㜴㝡㜲㍡ㄱ㌷搲㌹㥤昳㐳㔲㡦㘶㌳㘶㌴㘵愶ㄲ㠵愸㥥㑤ㄹ搹㤸挶㕦㍡㔹搰㔴㌲㥡㉢ㄸ戱㐲㈶㥡㡤㈶ㄲ㠵㙣㈶ㄶ搳捤㥣〹摥戳㠵㘴㌴㘱㠴改㙤搲扣っ㐱捡㔹㄰攱㥤㡥慡㥢慡ㅥ慡㜴㐷攵愲昰㝤㘴戳㜹〸㡦挱愹〵昱㠰㍣㠶㔹收㐰㠴挲〶ㄴ搳戲㐹㜷㔳㈵昶㌳㤷㘲昳㜴㠶㑥㐴㔶㌱㡥㐴㘵敤㈴挶愰㔶㥦㑢㈰ㄵ㥢慦㜸搹攴㘴愱晡收㑢扥㙣敥㐶戲㉡攷㥤㌰〵㌶㑢㠸搳㕦搴晡㄰户㈸捡㐴㡣㜸㍣ㄲ㑢攵昸㔳慣㔴㕡捦㘴㑤挳㑣㘶㘳改ㄴ捥搱ㄷ攲扡㌶摦㠵㥡㜱㍤㙡收ぢ攸㡢昸ㅦ换愶㜲攸捡㘹㌳㥤搱㤳昹㠲㠹搹㐵㍢搹㠵㈶㈳搹㜸㈱㤷㉥愴攳㠵㐴㈲ㅡ㌱㌳昱㤸㤱捡ㄹ㘶㍡㙢敡㘸っ㐳㍢挵㠵愶㔳昹㐸㈴㥡捦㐵搳扡㤹㐸㘱㤹㤱㑢㘱㤶㐹㘵㔳㝡捥挴ㄸ㠹㙢ぢ㕣㘸㍣㙤㘰㘴攸㜸ぢㄱ挹㈷㤲㘸㑦㈳㤵㠹ㄷ㌲㤹㙣㉣㤶㌰㌲昹㑣戸㙣㍦㥦㕣㠸㍣昲㔴㡡㐵ㄴ㡢㈹㤶㐰㠴㉢づ㘲㈹㔵换㈸㤶㔳㥣㐶搱てㄱ愶㝢㑣㡥慣㥣捡〶㜳㕡㈶㘹㐸搴㠰㔰㈳改敢㜶摢㐳㠹敤㐹㠲㔲㄰愱㜰ㅤ〰㐵㍢㘷㌱㙢㈴㜱摡㤲㥣愹挲つ㈷㌱挹㕣慡敤㔳っ扤㡢愶昷㈲ㄱ晦〳㤲㍢摥っ愸捦㝥㐸搵昶㕦昶戶扤㍢㉦㝤搱户敤改敡慡㑡っ挱ㄴ摡晥㔲挴ㄱち㘸挳㤰㔶摢ㄷ愲㠵㜴㌶㤱㈹挴搲挹㔴㈲㤲㑣收㜲㠵㤸愹㘷㈳㤹㕣㉣㤷捤㈴㘲摡㙡ㄷㅡ㑦收㌳昹㥣慥㈷㌳挹㘴㈲㙡㐴戳㘶㉣ㅥ捤㤸昱㌴扥搲㈳〹愳㄰扥捣㌶㉦搷㈰㡦㕣ぢㄱ㝥慦愳㍡㥢慡ㄱ慡㉥㜷㔴㉥㑡㕣〹㤵㘲昳㈱㥢㑤挴〳㜲㍤戳㙣㠰〸㠵摦て㠵㝡㄰扦㜹改〳㑥攲㔹捣愵搸攴㈹づ戹ㄵ㔹挵㔵㐸㔴搶戶㌱〶戵晡㕣つ愹搸晣慣㉦㥢㥦昶㘵㤳慥慥慡挴㐵㌰〵㌶慦㐵ㅣ㈱ㅣ挷㠵戴搸㑣挴㈲愹㜸㈴㥥挸㐵愳㝡〲扤ㄸ攳㈲㤱㉤㤸ㄸㅤ㤱㐸㍣㕢㠸㙡㍢㕣㘸㍥㕤挰ㄷ㙢ㄲ愳㈹㥢挶㐸搲昵愸㤱㡤挶㡤愴ㄱ㡦愵㌳㘶㈴ㅥ扥捥㌶㉦㉦㐶ㅥ㌹〶ㄱ扥摥㔱敤愴㑡愷敡〶㐷攵愲挴㠷愱㔲㙣摥敥㘵搳㘰ㄶㄳ㈲ㄴ愶て㍣㉤㥢㌷㍡㠹㐳㉥㥢挳っ㔵㔸摡㑤㐸攴ㄵ晥愸ㄳ昸㤸ㄳ昸戸ㅤ㄰㝦㠳〰挳戲㡡ㅣっ愸捦捤㤰㡡昱ㅢ扤㡣扢㜳搷㠷㝤ㄹ愷ㄳ慢㉡㕡㠷㈹㌰㝥㉢攲〸攱攰㈲愴挵㜸っ扦ㅡ挵㥣ㄱ㑦㐵捣㜸㈲㥦㉢攴昲昰㔹㤲㘹挳捣收㡣㌸㈶ㅡ㙤挲㠵ㅡ戱戴〱㍦㈶㥤换㤹㝡〲㡥つ晣㥦㌸㤶㤹ㄹ㠴昲㝡㈶㤳づ摦㘶㥢㤷㝢㤱㐷敥㠳〸摦敥愸昶㔳㜵㠰慡㍢ㅣㄵ〱ち㉡敥㠴㑡㌱㝥㤵捤戸慡昴攵㑣扦〲㈲ㄴ扥ぢ〰愵昳㥢つ敥㜶ㄲ㜹㕥挵敡扦㍣㜰㈲慦㘶㘹昷㌸㠹搷㈰搶搳ㅥ愴㘳㜷㘶㡢〷攴晦戲㝡㔹敢てっ㔶攳〷〳㝣㠲㐰㍢摥搲㔹敦戶㍡摡捥㜸㙢戶搴〱ㄱ㤸攲㙥㐲㜰㍦㥥晡扦㘱〷㑦攴昱扡㘸昱㥤昸挸敢㔰搵攰摦㈲㌱攲㔷挵搶摦㔵㜹㝦㑢慡㈱晢戱攵㤱扡昳㐳愷㐱昷〷慤挷㌸㉥搸㌲攷摣晢挲㐹捤㘰慥㡥㜳ㄱつ挳挹戶戱收收挳㌹㜲昸攱㐸㔸挶㔳昲挷㑥挶㍣敦〶㑦㥡搴㡥㔴敡昸㐵㠷㔱㜰㉣搶〳㐲㜴戴戵ぢ摦搷昵昶㑦㔷昹㌲㤰搶昰㥢㡥㤱〲㑦㡢㥣攴昳㘶㜴㔵戱愱㑥ㄶ昴㈰㕤挸捦㠲ㅣ敤〶搰愴慤㔸戰㘶㐱㉣ㅤ㙣愰㈱㡥戸㡣㘶摡㔹㈲晢㐶㐸㝥〸㌷㜱ㅦ㔲挹扤㤰昷戲㤰㡦㔸㠵っ愳㄰戱〷㠵戰㈰昶攷㤰扣㠹攸捦〱攳愸〴㝤㝥㐶㘸慤㤷慥戳㕡㙤㈰攲戹づ慤戴㈳〳搶扤换扥㠷〷㝡ㅦ㜰㜲散㄰昳㍦㍡ㄸ㝣攱㝤㌶搲扥ㅤ㕡昹散搷㜹㍤户昲搶㕢㜸扤戸㔲㍣㠱ㅣ挷㈱戹昵㈴昱㙥㔴挲昷㄰摤㈵㜶㐲敢愹敡昰ㄷ㘰㐹つ搳㑦愰昲㍤敤㠲扥㉤〷㥣ㄸ㐷づ昶㜲搵㌱㙦攱㈳㝦〵㙡㡢愰㉦㈳愴摤〶㥤㙡㠵㘸㑡ㄴ〰㜴〸〸挹㍢㠸晥慡㡢㝥㡡攸㠳ㄶ㝡㜸〱搰㍢㙤㌴搷换㈱㜹ㄷ搱㑦〳㐳〳㙡〹晤て㜶〴〹㠱㕥晡慤㌳搲㘹㤱昲戸㑤搲捦㔶昶㝥捤㍦㠷捤㘶攰摤〳㔶㘸搸扥㙦ㄸ㄰摦㐲づ㍦㍡㉦㐲㡤㝣改扣搰㑥㘸㍤㤸ㅤ晥㌶㉣㈹㍡㍦㠳捡㠳㑥㝡愶㡡捥ぢ㤰挳愵昳㕥㍥昲扦㈲挹愲昳㝢〸㘹昷㐱〷㍡㐱㔰㐲㙣〱搸㘱㈳㈴㍦㑦㌴摤㑤ぢ㑤㡦㔵晢摦ㄶ㝡つ搱㥢㙣㌴㔴愰昳㝥愲改㡥㍡〶〴摤㔲㐶㤸摥晢㈲㈲㐷㐷㈷㕤㔴㥦ㅣㄶ㠹搸昹戵㘹㑣搸昷㉤〳攲愷挸攱㐷攷戹愸㠴㉦㥤攷搸〹慤挷扣挳昴㔳ㄵ㥤㡦愲昲愰㤳捥愶愲昳㙣攴㜰改㝣㥣㡦晣㑢㈴㔹〴搱〳搵扥〰㥤㌵㐷㘴挴㌰挰づ〱㈱昹㈴搱扦㜲搱㜴㐲戵㉦㔹㘸っ昶㡣ㄸ戰搱搶㘰㝦㡡㘸㝡㤸㌴㐰㤵愰愷改㔸敢愵㈳改㐳捥っ㠳晤㑤㈷挷㜴㠳㍤昴摤㝢昶慣〸晤㘲攵昶㡦㝣攵昵挵摢㝦戱ㄲ㈷挳晣改㍣ㄳ㌵昲愵昳っ㍢攱愵㤶摦㜴㠷改愸㉡㍡晦〹〱搰搹㠹㥢愲㌳㠳ㅣ㉥㥤捦㐰㉢攸昳㔹㜴搲〵搵晥㤹㠲扤㌳ㄶㄷ〹㠰ㅤ㌶㐲昲㔹愲㘷戹㘸㐹攰㌷㉤㌴㈶攸戸㠸搸㘸愸搰㍢晦㉦㙥㠲㉥愶㘳㐰昴搸ㄱ愶昷搲㤳㍣㍡㍡改㜶慡ㅣ扥㜴づㅣ戴㝢攵ぢ敥散㉢攸㙤晡昵捥㘵㌶㙢㔳㝥㤱戲搴㑥㘸㍤㠲ㅥ愶愷慡攸晣㉥〲愰昳㥤戸㈹㍡ㄷ㈳㠷㑢攷昷愱ㄵ昴捣㉣㍡晢㄰搲㝥〰ㄱ㈴㥤〹戱挰收〷摤〲晣晣㤰攰㔳㕤昰㝣㠲㝦㘴㠱㔷〳摣㘷㠳慤㤹昳㐵㠲ㄷ戹㘰晡愱摡换ㄶ㤸㤶摦㙥㠳慤㡥晣㘳㠲改挸㔹搵愰㈷慡晤扢〵㕥〳昰昱㌶ㄸ戵㐰㌵㕥㈵㜸㠹ぢ愶㉦慡晤挷㈴㜸㥥つ㠶〶攰㥦攳㈶攸㔸扡㙤扡捣㡥愸搹㥣㡥㈶㔳㜰ぢ㠸搳散〸㥦㔶搰昱㘴ち挲㠱㕥㍡㤲㕣挵昰攳戹愶ㅦ㐹ㄶ㘸摥㐰㉦扤㑦㤵戳愹ぢっ㔴〷㠸戸昲扦㥥㔶昷㠰ㅤてㅣ晦扦㕣扤愰昳改搷ㄵ㝡㔱㈹摦㤱㌵摢㑥㘸㍤㡣ㅦ㕥〹㑢慡㉢晣ち〱㜴〵㝡㥦慡㉢㜴㈳㠷摢ㄵ㕥㠷㔶搰〷戴摡㠰㉥愹昶晦㈸搸ㄵ攲ㄱ搱〵戰㐳㘲㐸扥㐱昴㕡ㄷ㑤慦㔴晢慤㠵㕥㐳㜴㠷㡤㠶ち慤昰㝢摣〴㕤㑥挷㠰ㄸ戱㈳㑣敦㕤て㜹㜴㈳㡢㙥攸昴㈳㉢攰戳㉡愱昷改㐷攷ㅦ㝦㌷つ㥤㝦戰ㄳ㕡㡦昶㠷户挱㤲愲ㄳ攷改㐸攷㐵㠸㉢㍡㝦㠷ㅣ㉥㥤晣攳㌱㠲㑥愰㐵㈷㝤㔲慤ㄳ㍡㙢愲㡡㠹摦〰散戰ㄱ㤲晣㥢㍦㘲捣㐵敦㈰㝡㤶㠵挶㐴ㄵㄳ慦搹㘸攸㐱㘷て搱㍢ㄱ㜶っ〸摤㡥㌰扤㤷慥攵搱搱㐹㍦㜴㝡㍡慦晤敡挰慡昹㍦改扣㜹㔷㝤愰昳改敡㜷搶㕥㝤搹㠰愰晢改㐷攷㉦㙣搶愶㑣㔴晦㘹㈷戴晥㔰㈰㑣户㔴搱㌹ㄷ㑦〵㍡改㕢㉡㍡㝦㠶ㅣ㉥㥤挷昲㤱改〷㕡㜴搲攱搴摥收㄰ㄴ㑤㡡㥦㌴ㄱ㜴〲搱晢㕣㌴㝤㑥敤㈴ぢ㡤㌵㑣㔲扣㘲愳愱〲㥤敦㈰㥡づ㈵改愴㑡ㅣ戰㈳戸〵㝡㉦㠷㥣㤱捥㈹㡢㍣㍡㤹㍥㌹㘰㑣㕤㈳〳搶㍤㙣摦㡦ㅦ㄰昴㉤晤攸晣㤱捤摡ㄴ㍡㥦户ㄳ愶晣挶攰ㅡ㔸㍡摣㙦っ㍣扦收㔷㙦攴㑣扥ㄶ㥢㘵㕡㙡扡㤲㜸㑤㕢㉣㤵搴ㅢ捥㙥㥣〸慥攱昷昴敢㜰昲ㅤ攷㠰昱攷㝦散㤷㘴㌸ㄱ捦〳㤶捥㤹㔳愹㘲捣慣㤹ㅢ㙢㌸㠴摡㘹㡥搴昱㡢㠵㐲ㄷ㝥て摣㘸攰㑦〶晤㌹ㅣㄷ挶㍢攷づ㄰㠴换㍡㈸散晢扡㜷㉢㤲㝤摤㌶敢㐷〴㤳㝣㌸㍦㤳㙦攳㐱攲户昶攳〵敤ㄴ㜴㌸昷戰㐸挱㜳㌶扥㐳㍣㠷㌶戶戶攳慦っ愸敦㈱扡㠴㜲㈱㌲㘸愷㐲昰㠷慥㙡㌳〷㈲㈴ㄷ㐱㘳㥤㐵收换晦㐰昰㍡㍣㘶敢搳昱つ㍣㘷昸㐰换慦摤㘷捤攲㈳㍢㔷挷㠷〰㤹挹摢㐵㐹㠱捥昲㤸捥扦㜲搶㔵ㅥ㉢ㄹ㤵㕤㡤㜱昷㉦㥢攱戴㌲㝥㍡㉦㤷〰挵愲昸ㄱ昴㑡㘹㔵㉥昵㙡㍦〱つ扢慢戶っ㕡捦搱㡣㘶ㄶ扥攳换挲㘹挸愲昵㐳㌴戳㜰㍡㌴ㅥㄶ挴㉤㌰㑦㈶㥣㑢摣㠱㠸慡㐹ㄴ㐸㈶昰㈳敥㜲戴㌱慦昶㌳搰慡晡挵愱㥤戶㝥㕦昷慤㕦㤲ㄵ㘱晤㈶㕢㈸㑤ㄵㅢ㐷㠹㠰戸ㄷ收㥢敡昶㜹愷ㄶ㔹㈰ㄱ戶敡㐶㥦㐹搵昸っ慦昶㔱㘸㔵摤捥㠴㜶㥡晥昳戴㙦捤㔶戰ㅡ散㍦㤳㌵㕢㐹㤵愷㘶㡦挳㜸㔳捤㥥㜴敡㌰〸㈴挲㔶捤㥥㜲戴慢扣摡㝦㠲㔶搵㙣〸摡㘹㙡昶昷扥㌵㕢捤㙡㌴搷㙣㉤㔵㥥㥡㍤〳攳㑤㌵㝢搶愹挳㠸户づ㕣挹㉢捥捥昱㙡扦敢搴散㕣㘸扤攷〶㥢㍢摣㐳扥㤵㕢捦㥡㌴㌷攸㐶慡㍣㤵晢㝥㙢攵㝥攸㔴攳㍣㙦㌵戸㌲㔶㤵摢㙣㙢挱㈷捥慤㌹摡㔱慦昶㔵㐷扢挵㙢攱攷㡥昶㝣㉦㤶慢㍢㐵晣㔶㘸愷㈱晥㕥摦㘷扢〰ㄹ㕡㠸扦㤰㉡捦戳㜱㜵搸㐴晣ㅢ㑥ㅤ戶摢㜵㐰㍣㈰㝥敦㘸㜷㜸戵㕣㈸愹㥡㕤㡣挰㌴㌵扢换户㘶㍢㤱㐱搳㈱㥡㠷㜹づㅡ㙦敤戸搸㙡慡ㅤ搷㔳㡡攳〲〲慣㤹慡ㅤ搷㑤㑡㙢㜸戵㕣㜷愸摡㤹〸㑣㍢捣㙦昱慤摦㌸戲戴昴㡡㑢愸昲㌰挷㤵㑢㔳摤戸㌸㔱戵㈸㈱攰搶㡤㡢㄰愵㉤㝢戴㐱㑥昶㐷晣㔵㐴扦㘵㉥扥戴敤扦㐳戹ち㍦搱㔹㔶攲㕦愱昴晢挵㐷昳㉦愲㉡㈸㐷昰㉢㠴㌶㘴搵づ㌰搲换㠹㥣㠱㉥摣〳扤㥣挰摤㤸攰㉣捣㉡捡㍤㔴㜳昲㔵昹摦㘳〷㔴㝥㑥戴㙥㡥㕥㑥戰㙥㑣㜰㤶㔴昹㙢㔴㜳㠲㔴昹敢㜶㐰攵攷㘴攸收攸攵㈴攸挶〴攷㌲㤵㥦㝦㘹㔳㜰ㅡ㔳昹㈷散㠰捡捦㈹换捤搱换愹捡㡤㠹搵㠸愹晣㝢愹收㘴愳昲敦戳〳㉡㍦㈷ㄶ㌷㐷㉦㈷ㄴ㌷㈶㌸㈹愸晣晢愹收㝣愰昲ㅦ戰〳㉡㍦挷扥㥢愳㤷㘳㕥挵㐰㘶愰㤷㘳㝤㌲挶㌱㍥㠹攴搸㜶搳〴㠷愸㉡改㔲慡㌹㍡㤹㈶㉦戳〳㡣昴㜲㈴㑥收攷〸㜴㘳㠲〳㐹攵㝦㉦搵ㅣ㍦㉡晦攵㜶㐰攵攷㔸㜱㜳昴ㅡ摥㤸㘰㐷㔷昹慦愰㥡㝤㕣攵㝦㥦ㅤ㔰昹搹㥦㈷昳戳ㅦ扢㌱愱㍡ㄸ㙢㝣㈵搴捥ㄵ㘶㐷㔳㙢晦昷㈳㠰戵扦敡㐶㐴㝤挰㡢㘲㜷㔲愸て㕡㈸搵㔹㠸扡捡㡢㘲愷㔱愸扦戴㔰慡㑢㄰㜵戵ㄷ挵慥愱㔰搷㔸㈸搵昰㔳㔰散〰ち㜵㥤㠵㔲捤㑢搴昵㠸㍢㔷㤸捤慣㔰㌷㔸㈸搵㌴㔳㔰㙣㈲㠵晡㤰㠵㔲つ㐰搴㠷ㄱ㜷慥㌰ㅢ㐲愱㍥㘲愱ㄴ捤㐴摤攸㐵㤱㙥㠵扡㐹愱挲づ㤹㠲晣㈹愷愹㠲㘹㡡㑥搳㉡攴敤挲〹㐴㠷㐸㐱敥ㄴ愲摣㠲㜰㐸ㄴ攴㑤㈱㑡㉤〸㠷㐰㐱捥ㄴ㘲㜷㌳㐲㤰㈶㤵㜰㐹㜳㐲搸攱㑢㤰㈲㠵㈸㌶㈳〴㔹㔱〹攳捤〹㘱㠷ㅥ㐱㐶ㄴ㘲㔷ぢ挲愱㐶㤰つ㠵㌰㥢ㄱ戳晥㍦㐷捤慢㔷</t>
  </si>
  <si>
    <t>|Current Results|Sensitivity Charts|08. OGIP_FieldDev_EcoVal (20_Marzo_2023) mod pcFFSA.xlsm|Sensitivity Chart 1</t>
  </si>
  <si>
    <t>|Current Results|Sensitivity Charts|08. OGIP_FieldDev_EcoVal (20_Marzo_2023) mod pcFFSA.xlsm|Sensitivity Chart 2</t>
  </si>
  <si>
    <t>|Current Results|Sensitivity Charts|08. OGIP_FieldDev_EcoVal (20_Marzo_2023) mod pcFFSA.xlsm|Sensitivity Chart 3</t>
  </si>
  <si>
    <t>|Current Results|Sensitivity Charts|08. OGIP_FieldDev_EcoVal (20_Marzo_2023) mod pcFFSA.xlsm|Sensitivity Chart 4</t>
  </si>
</sst>
</file>

<file path=xl/styles.xml><?xml version="1.0" encoding="utf-8"?>
<styleSheet xmlns="http://schemas.openxmlformats.org/spreadsheetml/2006/main" xmlns:mc="http://schemas.openxmlformats.org/markup-compatibility/2006" xmlns:x14ac="http://schemas.microsoft.com/office/spreadsheetml/2009/9/ac" mc:Ignorable="x14ac">
  <numFmts count="82">
    <numFmt numFmtId="43" formatCode="_-* #,##0.00_-;\-* #,##0.00_-;_-* &quot;-&quot;??_-;_-@_-"/>
    <numFmt numFmtId="164" formatCode="_(&quot;$b&quot;\ * #,##0_);_(&quot;$b&quot;\ * \(#,##0\);_(&quot;$b&quot;\ * &quot;-&quot;_);_(@_)"/>
    <numFmt numFmtId="165" formatCode="_(* #,##0_);_(* \(#,##0\);_(* &quot;-&quot;_);_(@_)"/>
    <numFmt numFmtId="166" formatCode="_(&quot;$b&quot;\ * #,##0.00_);_(&quot;$b&quot;\ * \(#,##0.00\);_(&quot;$b&quot;\ * &quot;-&quot;??_);_(@_)"/>
    <numFmt numFmtId="167" formatCode="_(* #,##0.00_);_(* \(#,##0.00\);_(* &quot;-&quot;??_);_(@_)"/>
    <numFmt numFmtId="168" formatCode="&quot;P1: &quot;General"/>
    <numFmt numFmtId="169" formatCode="0.0;\-0.0;&quot;--&quot;"/>
    <numFmt numFmtId="170" formatCode="0.000;\-0.000;&quot;--&quot;"/>
    <numFmt numFmtId="171" formatCode="0.000"/>
    <numFmt numFmtId="172" formatCode="#,##0.00;\-0.00;&quot;--&quot;"/>
    <numFmt numFmtId="173" formatCode="0.000\ &quot;[CB]&quot;"/>
    <numFmt numFmtId="174" formatCode="0.00;\-0.00;&quot;--&quot;"/>
    <numFmt numFmtId="175" formatCode="0.0000;\-0.0000;&quot;--&quot;"/>
    <numFmt numFmtId="176" formatCode="0.000_)"/>
    <numFmt numFmtId="177" formatCode="_ * #,##0.00_ ;_ * \-#,##0.00_ ;_ * &quot;-&quot;??_ ;_ @_ "/>
    <numFmt numFmtId="178" formatCode="_ [$€-2]\ * #,##0.00_ ;_ [$€-2]\ * \-#,##0.00_ ;_ [$€-2]\ * &quot;-&quot;??_ "/>
    <numFmt numFmtId="179" formatCode="_([$€]* #,##0.00_);_([$€]* \(#,##0.00\);_([$€]* &quot;-&quot;??_);_(@_)"/>
    <numFmt numFmtId="180" formatCode="0.0\%_);\(0.0\%\);0.0\%_);@_%_)"/>
    <numFmt numFmtId="181" formatCode="#,##0;\-0;&quot;--&quot;"/>
    <numFmt numFmtId="182" formatCode="#,##0.0;\-0.0;&quot;--&quot;"/>
    <numFmt numFmtId="183" formatCode="dd\ \-\ mmm\ \-\ yyyy"/>
    <numFmt numFmtId="184" formatCode="0.00000"/>
    <numFmt numFmtId="185" formatCode="0.00000\ &quot;[CB]&quot;"/>
    <numFmt numFmtId="186" formatCode="#,##0.000;\-0.000;&quot;--&quot;"/>
    <numFmt numFmtId="187" formatCode="#,##0.0000000;\-0.0000000;&quot;--&quot;"/>
    <numFmt numFmtId="188" formatCode="0.0"/>
    <numFmt numFmtId="189" formatCode="0.0\ &quot; %&quot;"/>
    <numFmt numFmtId="190" formatCode="0.00000;\-0.00000;&quot;--&quot;"/>
    <numFmt numFmtId="191" formatCode="0.000000;\-0.000000;&quot;--&quot;"/>
    <numFmt numFmtId="192" formatCode="0.0000"/>
    <numFmt numFmtId="193" formatCode="_-&quot;$&quot;* #,##0_-;\-&quot;$&quot;* #,##0_-;_-&quot;$&quot;* &quot;-&quot;_-;_-@_-"/>
    <numFmt numFmtId="194" formatCode="_-* #,##0\ _D_M_-;\-* #,##0\ _D_M_-;_-* &quot;-&quot;\ _D_M_-;_-@_-"/>
    <numFmt numFmtId="195" formatCode="&quot;$b&quot;\ #,##0;&quot;$b&quot;\ \-#,##0"/>
    <numFmt numFmtId="196" formatCode="_-* #,##0.00\ _D_M_-;\-* #,##0.00\ _D_M_-;_-* &quot;-&quot;??\ _D_M_-;_-@_-"/>
    <numFmt numFmtId="197" formatCode="#,##0.00;\(#,##0.00\)"/>
    <numFmt numFmtId="198" formatCode="#,##0;\(#,##0\)"/>
    <numFmt numFmtId="199" formatCode="_-* #,##0\ &quot;DM&quot;_-;\-* #,##0\ &quot;DM&quot;_-;_-* &quot;-&quot;\ &quot;DM&quot;_-;_-@_-"/>
    <numFmt numFmtId="200" formatCode="_-* #,##0.00\ &quot;DM&quot;_-;\-* #,##0.00\ &quot;DM&quot;_-;_-* &quot;-&quot;??\ &quot;DM&quot;_-;_-@_-"/>
    <numFmt numFmtId="201" formatCode="m\o\n\th\ d\,\ yyyy"/>
    <numFmt numFmtId="202" formatCode="mmm\-d\-yyyy"/>
    <numFmt numFmtId="203" formatCode="mmm\-yyyy"/>
    <numFmt numFmtId="204" formatCode="#,##0.0_);[Red]\(#,##0.0\)"/>
    <numFmt numFmtId="205" formatCode="#,##0\ \ ;[Red]\(#,##0\)\ ;&quot; 0  &quot;"/>
    <numFmt numFmtId="206" formatCode="_([$€-2]* #,##0.00_);_([$€-2]* \(#,##0.00\);_([$€-2]* &quot;-&quot;??_)"/>
    <numFmt numFmtId="207" formatCode="#,##0."/>
    <numFmt numFmtId="208" formatCode="#,#00"/>
    <numFmt numFmtId="209" formatCode="#.##000"/>
    <numFmt numFmtId="210" formatCode="#.00"/>
    <numFmt numFmtId="211" formatCode="#."/>
    <numFmt numFmtId="212" formatCode="#,##0.0\ \ "/>
    <numFmt numFmtId="213" formatCode="_ * #,##0_ ;_ * \-#,##0_ ;_ * &quot;-&quot;_ ;_ @_ "/>
    <numFmt numFmtId="214" formatCode="#,##0.000000"/>
    <numFmt numFmtId="215" formatCode="mmmm\ \ yyyy"/>
    <numFmt numFmtId="216" formatCode="#,##0.00000"/>
    <numFmt numFmtId="217" formatCode="_-* #,##0.00\ _€_-;\-* #,##0.00\ _€_-;_-* &quot;-&quot;??\ _€_-;_-@_-"/>
    <numFmt numFmtId="218" formatCode="_(* #,##0.00000_);_(* \(#,##0.00000\);_(* &quot;-&quot;_);_(@_)"/>
    <numFmt numFmtId="219" formatCode="_(* #,##0_);_(* \(#,##0\);_(* &quot;-&quot;??_);_(@_)"/>
    <numFmt numFmtId="220" formatCode="_-* #,##0\ &quot;$&quot;_-;\-* #,##0\ &quot;$&quot;_-;_-* &quot;-&quot;\ &quot;$&quot;_-;_-@_-"/>
    <numFmt numFmtId="221" formatCode="\$#,#00"/>
    <numFmt numFmtId="222" formatCode="#,##0.0000"/>
    <numFmt numFmtId="223" formatCode="#,##0.000"/>
    <numFmt numFmtId="224" formatCode="_(&quot;R$&quot;* #,##0_);_(&quot;R$&quot;* \(#,##0\);_(&quot;R$&quot;* &quot;-&quot;_);_(@_)"/>
    <numFmt numFmtId="225" formatCode="_(&quot;R$&quot;* #,##0.00_);_(&quot;R$&quot;* \(#,##0.00\);_(&quot;R$&quot;* &quot;-&quot;??_);_(@_)"/>
    <numFmt numFmtId="226" formatCode="_ &quot;$b&quot;\ * #,##0.00_ ;_ &quot;$b&quot;\ * \-#,##0.00_ ;_ &quot;$b&quot;\ * &quot;-&quot;??_ ;_ @_ "/>
    <numFmt numFmtId="227" formatCode="#,##0.0\x_);[Red]\(#,##0.0\x\);&quot;--  &quot;"/>
    <numFmt numFmtId="228" formatCode="%#,#00"/>
    <numFmt numFmtId="229" formatCode="#,##0.00\x"/>
    <numFmt numFmtId="230" formatCode="0.000000"/>
    <numFmt numFmtId="231" formatCode="0.0000000"/>
    <numFmt numFmtId="232" formatCode="#,##0.00000000;\-0.00000000;&quot;--&quot;"/>
    <numFmt numFmtId="233" formatCode="_(* #,##0.0_);_(* \(#,##0.0\);_(* &quot;-&quot;??_);_(@_)"/>
    <numFmt numFmtId="234" formatCode="#,##0.0"/>
    <numFmt numFmtId="235" formatCode="0.0000;\-0.0;&quot;--&quot;"/>
    <numFmt numFmtId="236" formatCode="0.0;0;0"/>
    <numFmt numFmtId="237" formatCode="0.0000;0;0"/>
    <numFmt numFmtId="238" formatCode="_(* #,##0.0000_);_(* \(#,##0.0000\);_(* &quot;-&quot;??_);_(@_)"/>
    <numFmt numFmtId="239" formatCode="0.00000000000000000"/>
    <numFmt numFmtId="240" formatCode="0.00;0;0"/>
    <numFmt numFmtId="241" formatCode="_(* #,##0.000_);_(* \(#,##0.000\);_(* &quot;-&quot;??_);_(@_)"/>
    <numFmt numFmtId="242" formatCode="_(* #,##0.00000_);_(* \(#,##0.00000\);_(* &quot;-&quot;??_);_(@_)"/>
    <numFmt numFmtId="243" formatCode="_-* #,##0.0000_-;\-* #,##0.0000_-;_-* &quot;-&quot;??_-;_-@_-"/>
    <numFmt numFmtId="244" formatCode="_-* #,##0.0_-;\-* #,##0.0_-;_-* &quot;-&quot;?_-;_-@_-"/>
  </numFmts>
  <fonts count="17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1"/>
      <color theme="1"/>
      <name val="Calibri"/>
      <family val="2"/>
      <scheme val="minor"/>
    </font>
    <font>
      <b/>
      <sz val="11"/>
      <color theme="1"/>
      <name val="Calibri"/>
      <family val="2"/>
      <scheme val="minor"/>
    </font>
    <font>
      <sz val="8"/>
      <color theme="1"/>
      <name val="Calibri"/>
      <family val="2"/>
      <scheme val="minor"/>
    </font>
    <font>
      <vertAlign val="superscript"/>
      <sz val="8"/>
      <color theme="1"/>
      <name val="Calibri"/>
      <family val="2"/>
      <scheme val="minor"/>
    </font>
    <font>
      <sz val="8"/>
      <name val="Arial"/>
      <family val="2"/>
    </font>
    <font>
      <sz val="8"/>
      <name val="Calibri"/>
      <family val="2"/>
      <scheme val="minor"/>
    </font>
    <font>
      <b/>
      <sz val="8"/>
      <color theme="1"/>
      <name val="Calibri"/>
      <family val="2"/>
      <scheme val="minor"/>
    </font>
    <font>
      <b/>
      <sz val="8"/>
      <name val="Arial"/>
      <family val="2"/>
    </font>
    <font>
      <b/>
      <sz val="8"/>
      <name val="Calibri"/>
      <family val="2"/>
      <scheme val="minor"/>
    </font>
    <font>
      <b/>
      <sz val="8"/>
      <color rgb="FF0000FF"/>
      <name val="Arial"/>
      <family val="2"/>
    </font>
    <font>
      <b/>
      <sz val="9"/>
      <color indexed="81"/>
      <name val="Tahoma"/>
      <family val="2"/>
    </font>
    <font>
      <sz val="10"/>
      <name val="Geneva"/>
    </font>
    <font>
      <vertAlign val="superscript"/>
      <sz val="8"/>
      <name val="Calibri"/>
      <family val="2"/>
      <scheme val="minor"/>
    </font>
    <font>
      <b/>
      <sz val="8"/>
      <color indexed="81"/>
      <name val="Tahoma"/>
      <family val="2"/>
    </font>
    <font>
      <sz val="9"/>
      <color indexed="81"/>
      <name val="Tahoma"/>
      <family val="2"/>
    </font>
    <font>
      <sz val="8"/>
      <color indexed="81"/>
      <name val="Tahoma"/>
      <family val="2"/>
    </font>
    <font>
      <b/>
      <sz val="8"/>
      <color rgb="FF0000FF"/>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sz val="10"/>
      <name val="Arial"/>
      <family val="2"/>
    </font>
    <font>
      <sz val="11"/>
      <color indexed="8"/>
      <name val="Calibri"/>
      <family val="2"/>
    </font>
    <font>
      <sz val="11"/>
      <color indexed="9"/>
      <name val="Calibri"/>
      <family val="2"/>
    </font>
    <font>
      <sz val="11"/>
      <color indexed="20"/>
      <name val="Calibri"/>
      <family val="2"/>
    </font>
    <font>
      <sz val="11"/>
      <color indexed="17"/>
      <name val="Calibri"/>
      <family val="2"/>
    </font>
    <font>
      <b/>
      <sz val="10"/>
      <name val="Arial"/>
      <family val="2"/>
    </font>
    <font>
      <b/>
      <sz val="11"/>
      <color indexed="52"/>
      <name val="Calibri"/>
      <family val="2"/>
    </font>
    <font>
      <b/>
      <sz val="11"/>
      <color indexed="9"/>
      <name val="Calibri"/>
      <family val="2"/>
    </font>
    <font>
      <sz val="11"/>
      <color indexed="52"/>
      <name val="Calibri"/>
      <family val="2"/>
    </font>
    <font>
      <sz val="11"/>
      <name val="Tms Rmn"/>
    </font>
    <font>
      <b/>
      <sz val="11"/>
      <color indexed="56"/>
      <name val="Calibri"/>
      <family val="2"/>
    </font>
    <font>
      <sz val="11"/>
      <color indexed="62"/>
      <name val="Calibri"/>
      <family val="2"/>
    </font>
    <font>
      <sz val="10"/>
      <name val="Tahoma"/>
      <family val="2"/>
    </font>
    <font>
      <i/>
      <sz val="11"/>
      <color indexed="23"/>
      <name val="Calibri"/>
      <family val="2"/>
    </font>
    <font>
      <sz val="8"/>
      <name val="Helv"/>
    </font>
    <font>
      <sz val="8"/>
      <name val="Palatino"/>
      <family val="1"/>
    </font>
    <font>
      <b/>
      <sz val="15"/>
      <color indexed="56"/>
      <name val="Calibri"/>
      <family val="2"/>
    </font>
    <font>
      <b/>
      <sz val="13"/>
      <color indexed="56"/>
      <name val="Calibri"/>
      <family val="2"/>
    </font>
    <font>
      <sz val="11"/>
      <color indexed="60"/>
      <name val="Calibri"/>
      <family val="2"/>
    </font>
    <font>
      <b/>
      <sz val="20"/>
      <name val="TimesNewRomanPS"/>
    </font>
    <font>
      <sz val="10"/>
      <name val="Arial MT"/>
    </font>
    <font>
      <b/>
      <sz val="11"/>
      <color indexed="63"/>
      <name val="Calibri"/>
      <family val="2"/>
    </font>
    <font>
      <b/>
      <sz val="12"/>
      <color indexed="12"/>
      <name val="Poor Richard"/>
      <family val="1"/>
    </font>
    <font>
      <sz val="11"/>
      <color indexed="10"/>
      <name val="Calibri"/>
      <family val="2"/>
    </font>
    <font>
      <b/>
      <sz val="18"/>
      <color indexed="56"/>
      <name val="Cambria"/>
      <family val="2"/>
    </font>
    <font>
      <b/>
      <sz val="11"/>
      <color indexed="8"/>
      <name val="Calibri"/>
      <family val="2"/>
    </font>
    <font>
      <b/>
      <sz val="9"/>
      <name val="Arial"/>
      <family val="2"/>
    </font>
    <font>
      <b/>
      <sz val="9"/>
      <color rgb="FF0000FF"/>
      <name val="Arial"/>
      <family val="2"/>
    </font>
    <font>
      <sz val="10"/>
      <name val="Calibri"/>
      <family val="2"/>
      <scheme val="minor"/>
    </font>
    <font>
      <sz val="8"/>
      <name val="Arial"/>
      <family val="2"/>
    </font>
    <font>
      <b/>
      <vertAlign val="superscript"/>
      <sz val="8"/>
      <name val="Calibri"/>
      <family val="2"/>
      <scheme val="minor"/>
    </font>
    <font>
      <sz val="10"/>
      <name val="Symbol"/>
      <family val="1"/>
      <charset val="2"/>
    </font>
    <font>
      <sz val="9"/>
      <name val="Arial"/>
      <family val="2"/>
    </font>
    <font>
      <b/>
      <sz val="9"/>
      <color theme="1"/>
      <name val="Calibri"/>
      <family val="2"/>
      <scheme val="minor"/>
    </font>
    <font>
      <b/>
      <sz val="8"/>
      <color indexed="8"/>
      <name val="Arial"/>
      <family val="2"/>
    </font>
    <font>
      <sz val="8"/>
      <name val="Arial"/>
      <family val="2"/>
    </font>
    <font>
      <sz val="12"/>
      <name val="Helv"/>
    </font>
    <font>
      <sz val="12"/>
      <name val="Times New Roman"/>
      <family val="1"/>
    </font>
    <font>
      <sz val="10"/>
      <color indexed="8"/>
      <name val="Arial"/>
      <family val="2"/>
    </font>
    <font>
      <sz val="10"/>
      <color indexed="9"/>
      <name val="Arial"/>
      <family val="2"/>
    </font>
    <font>
      <sz val="11"/>
      <color indexed="16"/>
      <name val="Calibri"/>
      <family val="2"/>
    </font>
    <font>
      <sz val="11"/>
      <color indexed="37"/>
      <name val="Calibri"/>
      <family val="2"/>
    </font>
    <font>
      <sz val="10"/>
      <color indexed="17"/>
      <name val="Arial"/>
      <family val="2"/>
    </font>
    <font>
      <b/>
      <sz val="11"/>
      <color indexed="53"/>
      <name val="Calibri"/>
      <family val="2"/>
    </font>
    <font>
      <b/>
      <sz val="11"/>
      <color indexed="17"/>
      <name val="Calibri"/>
      <family val="2"/>
    </font>
    <font>
      <b/>
      <sz val="10"/>
      <color indexed="52"/>
      <name val="Arial"/>
      <family val="2"/>
    </font>
    <font>
      <sz val="9"/>
      <color indexed="10"/>
      <name val="Geneva"/>
    </font>
    <font>
      <b/>
      <sz val="10"/>
      <color indexed="9"/>
      <name val="Arial"/>
      <family val="2"/>
    </font>
    <font>
      <sz val="10"/>
      <color indexed="52"/>
      <name val="Arial"/>
      <family val="2"/>
    </font>
    <font>
      <sz val="10"/>
      <name val="Times New Roman"/>
      <family val="1"/>
    </font>
    <font>
      <sz val="10"/>
      <name val="Garamond"/>
      <family val="1"/>
    </font>
    <font>
      <sz val="1"/>
      <color indexed="8"/>
      <name val="Courier"/>
      <family val="3"/>
    </font>
    <font>
      <sz val="12"/>
      <name val="Tms Rmn"/>
    </font>
    <font>
      <sz val="12"/>
      <color indexed="12"/>
      <name val="Times New Roman"/>
      <family val="1"/>
    </font>
    <font>
      <b/>
      <sz val="1"/>
      <color indexed="8"/>
      <name val="Courier"/>
      <family val="3"/>
    </font>
    <font>
      <b/>
      <sz val="11"/>
      <color indexed="56"/>
      <name val="Arial"/>
      <family val="2"/>
    </font>
    <font>
      <sz val="10"/>
      <color indexed="62"/>
      <name val="Arial"/>
      <family val="2"/>
    </font>
    <font>
      <sz val="10"/>
      <name val="MS Sans Serif"/>
      <family val="2"/>
    </font>
    <font>
      <u/>
      <sz val="7.5"/>
      <color indexed="36"/>
      <name val="Arial"/>
      <family val="2"/>
    </font>
    <font>
      <b/>
      <sz val="15"/>
      <color indexed="62"/>
      <name val="Calibri"/>
      <family val="2"/>
    </font>
    <font>
      <b/>
      <sz val="13"/>
      <color indexed="62"/>
      <name val="Calibri"/>
      <family val="2"/>
    </font>
    <font>
      <b/>
      <sz val="11"/>
      <color indexed="62"/>
      <name val="Calibri"/>
      <family val="2"/>
    </font>
    <font>
      <u/>
      <sz val="7.5"/>
      <color indexed="12"/>
      <name val="Arial"/>
      <family val="2"/>
    </font>
    <font>
      <u/>
      <sz val="10"/>
      <color indexed="12"/>
      <name val="Arial"/>
      <family val="2"/>
    </font>
    <font>
      <u/>
      <sz val="8.4"/>
      <color indexed="12"/>
      <name val="Arial"/>
      <family val="2"/>
    </font>
    <font>
      <sz val="10"/>
      <color indexed="20"/>
      <name val="Arial"/>
      <family val="2"/>
    </font>
    <font>
      <sz val="10"/>
      <name val="Courier"/>
      <family val="3"/>
    </font>
    <font>
      <sz val="11"/>
      <color indexed="48"/>
      <name val="Calibri"/>
      <family val="2"/>
    </font>
    <font>
      <sz val="11"/>
      <color indexed="53"/>
      <name val="Calibri"/>
      <family val="2"/>
    </font>
    <font>
      <sz val="10"/>
      <color indexed="60"/>
      <name val="Arial"/>
      <family val="2"/>
    </font>
    <font>
      <b/>
      <i/>
      <sz val="16"/>
      <name val="Helv"/>
    </font>
    <font>
      <sz val="12"/>
      <color theme="1"/>
      <name val="Calibri"/>
      <family val="2"/>
    </font>
    <font>
      <b/>
      <u/>
      <sz val="10"/>
      <name val="Arial"/>
      <family val="2"/>
    </font>
    <font>
      <sz val="8"/>
      <color indexed="10"/>
      <name val="Arial"/>
      <family val="2"/>
    </font>
    <font>
      <sz val="12"/>
      <name val="Arial"/>
      <family val="2"/>
    </font>
    <font>
      <b/>
      <sz val="10"/>
      <color indexed="63"/>
      <name val="Arial"/>
      <family val="2"/>
    </font>
    <font>
      <b/>
      <sz val="10"/>
      <color indexed="8"/>
      <name val="Arial"/>
      <family val="2"/>
    </font>
    <font>
      <b/>
      <sz val="10"/>
      <color indexed="39"/>
      <name val="Arial"/>
      <family val="2"/>
    </font>
    <font>
      <sz val="8"/>
      <color indexed="62"/>
      <name val="Arial"/>
      <family val="2"/>
    </font>
    <font>
      <b/>
      <sz val="12"/>
      <color indexed="8"/>
      <name val="Arial"/>
      <family val="2"/>
    </font>
    <font>
      <sz val="8"/>
      <color indexed="8"/>
      <name val="Arial"/>
      <family val="2"/>
    </font>
    <font>
      <sz val="10"/>
      <color indexed="39"/>
      <name val="Arial"/>
      <family val="2"/>
    </font>
    <font>
      <sz val="12"/>
      <color indexed="48"/>
      <name val="Arial"/>
      <family val="2"/>
    </font>
    <font>
      <b/>
      <sz val="12"/>
      <color indexed="18"/>
      <name val="Arial"/>
      <family val="2"/>
    </font>
    <font>
      <sz val="19"/>
      <color indexed="48"/>
      <name val="Arial"/>
      <family val="2"/>
    </font>
    <font>
      <sz val="19"/>
      <name val="Arial"/>
      <family val="2"/>
    </font>
    <font>
      <sz val="10"/>
      <color indexed="10"/>
      <name val="Arial"/>
      <family val="2"/>
    </font>
    <font>
      <sz val="8"/>
      <color indexed="14"/>
      <name val="Arial"/>
      <family val="2"/>
    </font>
    <font>
      <b/>
      <sz val="18"/>
      <color indexed="62"/>
      <name val="Cambria"/>
      <family val="2"/>
    </font>
    <font>
      <b/>
      <i/>
      <sz val="10"/>
      <color indexed="8"/>
      <name val="Arial"/>
      <family val="2"/>
    </font>
    <font>
      <b/>
      <i/>
      <sz val="11"/>
      <color indexed="12"/>
      <name val="Arial"/>
      <family val="2"/>
    </font>
    <font>
      <b/>
      <i/>
      <sz val="14"/>
      <color indexed="8"/>
      <name val="Arial"/>
      <family val="2"/>
    </font>
    <font>
      <sz val="12"/>
      <color indexed="8"/>
      <name val="Times New Roman"/>
      <family val="1"/>
    </font>
    <font>
      <b/>
      <i/>
      <sz val="12"/>
      <color indexed="8"/>
      <name val="Arial"/>
      <family val="2"/>
    </font>
    <font>
      <b/>
      <u/>
      <sz val="10"/>
      <color indexed="8"/>
      <name val="Arial"/>
      <family val="2"/>
    </font>
    <font>
      <b/>
      <sz val="10"/>
      <color indexed="10"/>
      <name val="Arial"/>
      <family val="2"/>
    </font>
    <font>
      <b/>
      <u/>
      <sz val="10"/>
      <color indexed="18"/>
      <name val="Arial"/>
      <family val="2"/>
    </font>
    <font>
      <sz val="6"/>
      <name val="Arial"/>
      <family val="2"/>
    </font>
    <font>
      <i/>
      <sz val="10"/>
      <color indexed="23"/>
      <name val="Arial"/>
      <family val="2"/>
    </font>
    <font>
      <b/>
      <sz val="15"/>
      <color indexed="56"/>
      <name val="Arial"/>
      <family val="2"/>
    </font>
    <font>
      <b/>
      <sz val="13"/>
      <color indexed="56"/>
      <name val="Arial"/>
      <family val="2"/>
    </font>
    <font>
      <sz val="12"/>
      <name val="TIMES"/>
    </font>
    <font>
      <sz val="11"/>
      <color indexed="14"/>
      <name val="Calibri"/>
      <family val="2"/>
    </font>
    <font>
      <u/>
      <sz val="10"/>
      <color theme="10"/>
      <name val="Times New Roman"/>
      <family val="1"/>
    </font>
    <font>
      <sz val="8"/>
      <color theme="1"/>
      <name val="Arial"/>
      <family val="2"/>
    </font>
    <font>
      <b/>
      <sz val="8"/>
      <color theme="1"/>
      <name val="Arial"/>
      <family val="2"/>
    </font>
    <font>
      <b/>
      <sz val="10"/>
      <color rgb="FF002060"/>
      <name val="Arial"/>
      <family val="2"/>
    </font>
    <font>
      <sz val="8"/>
      <color rgb="FF002060"/>
      <name val="Arial"/>
      <family val="2"/>
    </font>
    <font>
      <sz val="9"/>
      <name val="Calibri"/>
      <family val="2"/>
      <scheme val="minor"/>
    </font>
    <font>
      <sz val="9"/>
      <color theme="0"/>
      <name val="Calibri"/>
      <family val="2"/>
      <scheme val="minor"/>
    </font>
    <font>
      <b/>
      <sz val="11"/>
      <color rgb="FF0000FF"/>
      <name val="Calibri"/>
      <family val="2"/>
      <scheme val="minor"/>
    </font>
    <font>
      <b/>
      <sz val="9"/>
      <name val="Calibri"/>
      <family val="2"/>
      <scheme val="minor"/>
    </font>
    <font>
      <sz val="9"/>
      <color theme="1"/>
      <name val="Arial"/>
      <family val="2"/>
    </font>
    <font>
      <b/>
      <sz val="10"/>
      <color rgb="FFDDEBF7"/>
      <name val="Calibri"/>
      <family val="2"/>
    </font>
    <font>
      <b/>
      <sz val="9"/>
      <color rgb="FF0000FF"/>
      <name val="Calibri"/>
      <family val="2"/>
    </font>
    <font>
      <sz val="9"/>
      <color theme="1"/>
      <name val="Calibri"/>
      <family val="2"/>
    </font>
    <font>
      <b/>
      <sz val="9"/>
      <color theme="1"/>
      <name val="Calibri"/>
      <family val="2"/>
    </font>
    <font>
      <sz val="14"/>
      <color theme="1"/>
      <name val="Symbol"/>
      <family val="1"/>
      <charset val="2"/>
    </font>
    <font>
      <b/>
      <sz val="10"/>
      <color theme="1"/>
      <name val="Calibri"/>
      <family val="2"/>
    </font>
    <font>
      <b/>
      <sz val="9"/>
      <color theme="1"/>
      <name val="Times New Roman"/>
      <family val="1"/>
    </font>
    <font>
      <sz val="9"/>
      <color rgb="FF0000FF"/>
      <name val="Calibri"/>
      <family val="2"/>
    </font>
    <font>
      <vertAlign val="subscript"/>
      <sz val="9"/>
      <color rgb="FF0000FF"/>
      <name val="Calibri"/>
      <family val="2"/>
    </font>
    <font>
      <b/>
      <sz val="10"/>
      <color rgb="FF0000FF"/>
      <name val="Calibri"/>
      <family val="2"/>
    </font>
    <font>
      <vertAlign val="subscript"/>
      <sz val="9"/>
      <color theme="1"/>
      <name val="Calibri"/>
      <family val="2"/>
    </font>
    <font>
      <b/>
      <sz val="9"/>
      <color rgb="FF0000FF"/>
      <name val="Calibri"/>
      <family val="2"/>
      <scheme val="minor"/>
    </font>
    <font>
      <sz val="9"/>
      <color theme="1"/>
      <name val="Symbol"/>
      <family val="1"/>
      <charset val="2"/>
    </font>
    <font>
      <sz val="9"/>
      <color theme="0" tint="-0.499984740745262"/>
      <name val="Calibri"/>
      <family val="2"/>
      <scheme val="minor"/>
    </font>
    <font>
      <sz val="8"/>
      <color theme="0" tint="-0.499984740745262"/>
      <name val="Arial"/>
      <family val="2"/>
    </font>
    <font>
      <sz val="9"/>
      <color rgb="FF0000FF"/>
      <name val="Calibri"/>
      <family val="2"/>
      <scheme val="minor"/>
    </font>
    <font>
      <b/>
      <sz val="10"/>
      <color rgb="FF0000FF"/>
      <name val="Calibri"/>
      <family val="2"/>
      <scheme val="minor"/>
    </font>
    <font>
      <b/>
      <sz val="8"/>
      <color theme="0"/>
      <name val="Calibri"/>
      <family val="2"/>
      <scheme val="minor"/>
    </font>
    <font>
      <sz val="8"/>
      <color theme="0" tint="-0.499984740745262"/>
      <name val="Calibri"/>
      <family val="2"/>
      <scheme val="minor"/>
    </font>
    <font>
      <b/>
      <sz val="8"/>
      <color theme="0" tint="-0.499984740745262"/>
      <name val="Calibri"/>
      <family val="2"/>
      <scheme val="minor"/>
    </font>
    <font>
      <vertAlign val="superscript"/>
      <sz val="8"/>
      <color theme="0" tint="-0.499984740745262"/>
      <name val="Calibri"/>
      <family val="2"/>
      <scheme val="minor"/>
    </font>
    <font>
      <sz val="8"/>
      <color theme="4" tint="-0.249977111117893"/>
      <name val="Calibri"/>
      <family val="2"/>
      <scheme val="minor"/>
    </font>
  </fonts>
  <fills count="124">
    <fill>
      <patternFill patternType="none"/>
    </fill>
    <fill>
      <patternFill patternType="gray125"/>
    </fill>
    <fill>
      <patternFill patternType="solid">
        <fgColor rgb="FFFFC0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rgb="FF00FFFF"/>
        <bgColor indexed="64"/>
      </patternFill>
    </fill>
    <fill>
      <patternFill patternType="solid">
        <fgColor rgb="FF00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9"/>
        <bgColor indexed="64"/>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2"/>
        <bgColor indexed="64"/>
      </patternFill>
    </fill>
    <fill>
      <patternFill patternType="solid">
        <fgColor indexed="50"/>
        <bgColor indexed="64"/>
      </patternFill>
    </fill>
    <fill>
      <patternFill patternType="solid">
        <fgColor indexed="4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indexed="44"/>
        <bgColor indexed="44"/>
      </patternFill>
    </fill>
    <fill>
      <patternFill patternType="solid">
        <fgColor indexed="61"/>
        <bgColor indexed="61"/>
      </patternFill>
    </fill>
    <fill>
      <patternFill patternType="solid">
        <fgColor indexed="54"/>
        <bgColor indexed="54"/>
      </patternFill>
    </fill>
    <fill>
      <patternFill patternType="solid">
        <fgColor indexed="22"/>
        <bgColor indexed="22"/>
      </patternFill>
    </fill>
    <fill>
      <patternFill patternType="solid">
        <fgColor indexed="24"/>
        <bgColor indexed="24"/>
      </patternFill>
    </fill>
    <fill>
      <patternFill patternType="solid">
        <fgColor indexed="58"/>
        <bgColor indexed="58"/>
      </patternFill>
    </fill>
    <fill>
      <patternFill patternType="solid">
        <fgColor indexed="48"/>
        <bgColor indexed="48"/>
      </patternFill>
    </fill>
    <fill>
      <patternFill patternType="solid">
        <fgColor indexed="15"/>
        <bgColor indexed="15"/>
      </patternFill>
    </fill>
    <fill>
      <patternFill patternType="solid">
        <fgColor indexed="31"/>
        <bgColor indexed="31"/>
      </patternFill>
    </fill>
    <fill>
      <patternFill patternType="solid">
        <fgColor indexed="45"/>
        <bgColor indexed="45"/>
      </patternFill>
    </fill>
    <fill>
      <patternFill patternType="solid">
        <fgColor indexed="40"/>
        <bgColor indexed="40"/>
      </patternFill>
    </fill>
    <fill>
      <patternFill patternType="solid">
        <fgColor indexed="55"/>
        <bgColor indexed="55"/>
      </patternFill>
    </fill>
    <fill>
      <patternFill patternType="solid">
        <fgColor indexed="25"/>
        <bgColor indexed="25"/>
      </patternFill>
    </fill>
    <fill>
      <patternFill patternType="solid">
        <fgColor indexed="41"/>
        <bgColor indexed="41"/>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57"/>
      </patternFill>
    </fill>
    <fill>
      <patternFill patternType="solid">
        <fgColor indexed="23"/>
        <bgColor indexed="23"/>
      </patternFill>
    </fill>
    <fill>
      <patternFill patternType="solid">
        <fgColor indexed="18"/>
        <bgColor indexed="18"/>
      </patternFill>
    </fill>
    <fill>
      <patternFill patternType="solid">
        <fgColor indexed="49"/>
        <bgColor indexed="49"/>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2"/>
        <bgColor indexed="52"/>
      </patternFill>
    </fill>
    <fill>
      <patternFill patternType="solid">
        <fgColor indexed="53"/>
        <bgColor indexed="53"/>
      </patternFill>
    </fill>
    <fill>
      <patternFill patternType="solid">
        <fgColor indexed="9"/>
        <bgColor indexed="9"/>
      </patternFill>
    </fill>
    <fill>
      <patternFill patternType="solid">
        <fgColor indexed="35"/>
        <bgColor indexed="35"/>
      </patternFill>
    </fill>
    <fill>
      <patternFill patternType="solid">
        <fgColor indexed="26"/>
        <bgColor indexed="64"/>
      </patternFill>
    </fill>
    <fill>
      <patternFill patternType="solid">
        <fgColor indexed="9"/>
        <bgColor indexed="64"/>
      </patternFill>
    </fill>
    <fill>
      <patternFill patternType="lightUp">
        <fgColor indexed="9"/>
        <bgColor indexed="55"/>
      </patternFill>
    </fill>
    <fill>
      <patternFill patternType="lightUp">
        <fgColor indexed="9"/>
        <bgColor indexed="24"/>
      </patternFill>
    </fill>
    <fill>
      <patternFill patternType="lightUp">
        <fgColor indexed="9"/>
        <bgColor indexed="29"/>
      </patternFill>
    </fill>
    <fill>
      <patternFill patternType="lightUp">
        <fgColor indexed="9"/>
        <bgColor indexed="12"/>
      </patternFill>
    </fill>
    <fill>
      <patternFill patternType="lightUp">
        <fgColor indexed="9"/>
        <bgColor indexed="57"/>
      </patternFill>
    </fill>
    <fill>
      <patternFill patternType="solid">
        <fgColor indexed="42"/>
        <bgColor indexed="42"/>
      </patternFill>
    </fill>
    <fill>
      <patternFill patternType="solid">
        <fgColor indexed="43"/>
        <bgColor indexed="64"/>
      </patternFill>
    </fill>
    <fill>
      <patternFill patternType="solid">
        <fgColor indexed="40"/>
      </patternFill>
    </fill>
    <fill>
      <patternFill patternType="solid">
        <fgColor indexed="12"/>
      </patternFill>
    </fill>
    <fill>
      <patternFill patternType="solid">
        <fgColor indexed="50"/>
      </patternFill>
    </fill>
    <fill>
      <patternFill patternType="lightUp">
        <fgColor indexed="48"/>
        <bgColor indexed="41"/>
      </patternFill>
    </fill>
    <fill>
      <patternFill patternType="solid">
        <fgColor indexed="41"/>
      </patternFill>
    </fill>
    <fill>
      <patternFill patternType="solid">
        <fgColor indexed="54"/>
      </patternFill>
    </fill>
    <fill>
      <patternFill patternType="solid">
        <fgColor indexed="40"/>
        <bgColor indexed="64"/>
      </patternFill>
    </fill>
    <fill>
      <patternFill patternType="solid">
        <fgColor indexed="23"/>
      </patternFill>
    </fill>
    <fill>
      <patternFill patternType="solid">
        <fgColor indexed="9"/>
      </patternFill>
    </fill>
    <fill>
      <patternFill patternType="solid">
        <fgColor indexed="15"/>
      </patternFill>
    </fill>
    <fill>
      <patternFill patternType="solid">
        <fgColor indexed="20"/>
      </patternFill>
    </fill>
    <fill>
      <patternFill patternType="solid">
        <fgColor indexed="41"/>
        <bgColor indexed="64"/>
      </patternFill>
    </fill>
    <fill>
      <patternFill patternType="solid">
        <fgColor theme="4" tint="0.59999389629810485"/>
        <bgColor indexed="64"/>
      </patternFill>
    </fill>
    <fill>
      <patternFill patternType="solid">
        <fgColor theme="0" tint="-4.9989318521683403E-2"/>
        <bgColor indexed="64"/>
      </patternFill>
    </fill>
    <fill>
      <patternFill patternType="solid">
        <fgColor rgb="FFDDEBF7"/>
        <bgColor indexed="64"/>
      </patternFill>
    </fill>
    <fill>
      <patternFill patternType="solid">
        <fgColor theme="4" tint="0.39997558519241921"/>
        <bgColor indexed="64"/>
      </patternFill>
    </fill>
    <fill>
      <patternFill patternType="solid">
        <fgColor rgb="FF002060"/>
        <bgColor indexed="64"/>
      </patternFill>
    </fill>
    <fill>
      <patternFill patternType="solid">
        <fgColor theme="0" tint="-0.249977111117893"/>
        <bgColor indexed="64"/>
      </patternFill>
    </fill>
  </fills>
  <borders count="111">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medium">
        <color indexed="12"/>
      </right>
      <top/>
      <bottom/>
      <diagonal/>
    </border>
    <border>
      <left/>
      <right/>
      <top/>
      <bottom style="hair">
        <color indexed="64"/>
      </bottom>
      <diagonal/>
    </border>
    <border>
      <left/>
      <right/>
      <top style="medium">
        <color indexed="64"/>
      </top>
      <bottom style="double">
        <color indexed="64"/>
      </bottom>
      <diagonal/>
    </border>
    <border>
      <left/>
      <right/>
      <top style="thin">
        <color indexed="62"/>
      </top>
      <bottom style="double">
        <color indexed="62"/>
      </bottom>
      <diagonal/>
    </border>
    <border>
      <left style="thin">
        <color indexed="64"/>
      </left>
      <right style="thin">
        <color indexed="64"/>
      </right>
      <top/>
      <bottom/>
      <diagonal/>
    </border>
    <border>
      <left style="thin">
        <color indexed="18"/>
      </left>
      <right style="thin">
        <color indexed="18"/>
      </right>
      <top style="thin">
        <color indexed="18"/>
      </top>
      <bottom style="thin">
        <color indexed="18"/>
      </bottom>
      <diagonal/>
    </border>
    <border>
      <left/>
      <right/>
      <top/>
      <bottom style="thick">
        <color indexed="48"/>
      </bottom>
      <diagonal/>
    </border>
    <border>
      <left/>
      <right/>
      <top/>
      <bottom style="thick">
        <color indexed="58"/>
      </bottom>
      <diagonal/>
    </border>
    <border>
      <left/>
      <right/>
      <top/>
      <bottom style="medium">
        <color indexed="24"/>
      </bottom>
      <diagonal/>
    </border>
    <border>
      <left/>
      <right/>
      <top/>
      <bottom style="medium">
        <color indexed="58"/>
      </bottom>
      <diagonal/>
    </border>
    <border>
      <left/>
      <right/>
      <top/>
      <bottom style="double">
        <color indexed="17"/>
      </bottom>
      <diagonal/>
    </border>
    <border>
      <left/>
      <right/>
      <top/>
      <bottom style="double">
        <color indexed="5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48"/>
      </top>
      <bottom style="double">
        <color indexed="48"/>
      </bottom>
      <diagonal/>
    </border>
    <border>
      <left/>
      <right/>
      <top style="double">
        <color indexed="8"/>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theme="0" tint="-0.14996795556505021"/>
      </left>
      <right/>
      <top style="thin">
        <color indexed="64"/>
      </top>
      <bottom/>
      <diagonal/>
    </border>
    <border>
      <left/>
      <right style="thin">
        <color theme="0" tint="-0.14996795556505021"/>
      </right>
      <top style="thin">
        <color indexed="64"/>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14993743705557422"/>
      </left>
      <right/>
      <top style="thin">
        <color theme="0" tint="-0.14996795556505021"/>
      </top>
      <bottom/>
      <diagonal/>
    </border>
    <border>
      <left/>
      <right/>
      <top style="thin">
        <color theme="0" tint="-0.14996795556505021"/>
      </top>
      <bottom/>
      <diagonal/>
    </border>
    <border>
      <left/>
      <right style="thin">
        <color theme="0" tint="-0.14993743705557422"/>
      </right>
      <top style="thin">
        <color theme="0" tint="-0.14996795556505021"/>
      </top>
      <bottom/>
      <diagonal/>
    </border>
    <border>
      <left style="thin">
        <color theme="0" tint="-0.14993743705557422"/>
      </left>
      <right/>
      <top/>
      <bottom style="thin">
        <color theme="0" tint="-0.14993743705557422"/>
      </bottom>
      <diagonal/>
    </border>
    <border>
      <left/>
      <right/>
      <top/>
      <bottom style="thin">
        <color theme="0" tint="-0.14993743705557422"/>
      </bottom>
      <diagonal/>
    </border>
    <border>
      <left/>
      <right style="thin">
        <color theme="0" tint="-0.14993743705557422"/>
      </right>
      <top/>
      <bottom style="thin">
        <color theme="0" tint="-0.14993743705557422"/>
      </bottom>
      <diagonal/>
    </border>
    <border>
      <left style="thin">
        <color theme="0" tint="-0.14993743705557422"/>
      </left>
      <right/>
      <top/>
      <bottom/>
      <diagonal/>
    </border>
    <border>
      <left/>
      <right style="thin">
        <color theme="0" tint="-0.14993743705557422"/>
      </right>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3743705557422"/>
      </right>
      <top style="thin">
        <color indexed="64"/>
      </top>
      <bottom/>
      <diagonal/>
    </border>
    <border>
      <left style="thin">
        <color indexed="64"/>
      </left>
      <right/>
      <top style="thin">
        <color indexed="64"/>
      </top>
      <bottom style="thin">
        <color theme="0" tint="-0.14996795556505021"/>
      </bottom>
      <diagonal/>
    </border>
    <border>
      <left/>
      <right/>
      <top style="thin">
        <color indexed="64"/>
      </top>
      <bottom style="thin">
        <color theme="0" tint="-0.14996795556505021"/>
      </bottom>
      <diagonal/>
    </border>
    <border>
      <left/>
      <right style="thin">
        <color indexed="64"/>
      </right>
      <top style="thin">
        <color indexed="64"/>
      </top>
      <bottom style="thin">
        <color theme="0" tint="-0.14996795556505021"/>
      </bottom>
      <diagonal/>
    </border>
    <border>
      <left style="thin">
        <color theme="0" tint="-0.14996795556505021"/>
      </left>
      <right style="thin">
        <color theme="0" tint="-0.14996795556505021"/>
      </right>
      <top/>
      <bottom/>
      <diagonal/>
    </border>
    <border>
      <left style="thin">
        <color theme="0" tint="-0.14996795556505021"/>
      </left>
      <right style="thin">
        <color theme="0" tint="-0.14993743705557422"/>
      </right>
      <top/>
      <bottom/>
      <diagonal/>
    </border>
    <border>
      <left style="thin">
        <color indexed="64"/>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indexed="64"/>
      </right>
      <top style="thin">
        <color theme="0" tint="-0.14996795556505021"/>
      </top>
      <bottom style="thin">
        <color theme="0" tint="-0.14996795556505021"/>
      </bottom>
      <diagonal/>
    </border>
    <border>
      <left style="thin">
        <color indexed="64"/>
      </left>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right style="thin">
        <color indexed="64"/>
      </right>
      <top/>
      <bottom style="thin">
        <color theme="0" tint="-0.14996795556505021"/>
      </bottom>
      <diagonal/>
    </border>
    <border>
      <left style="thin">
        <color theme="0" tint="-0.14996795556505021"/>
      </left>
      <right style="thin">
        <color theme="0" tint="-0.14993743705557422"/>
      </right>
      <top/>
      <bottom style="thin">
        <color theme="0" tint="-0.14996795556505021"/>
      </bottom>
      <diagonal/>
    </border>
    <border>
      <left style="thin">
        <color indexed="64"/>
      </left>
      <right/>
      <top style="thin">
        <color theme="0" tint="-0.14996795556505021"/>
      </top>
      <bottom/>
      <diagonal/>
    </border>
    <border>
      <left/>
      <right style="thin">
        <color indexed="64"/>
      </right>
      <top style="thin">
        <color theme="0" tint="-0.14996795556505021"/>
      </top>
      <bottom/>
      <diagonal/>
    </border>
    <border>
      <left style="thin">
        <color indexed="64"/>
      </left>
      <right/>
      <top style="thin">
        <color theme="0" tint="-0.14996795556505021"/>
      </top>
      <bottom style="thin">
        <color indexed="64"/>
      </bottom>
      <diagonal/>
    </border>
    <border>
      <left/>
      <right/>
      <top style="thin">
        <color theme="0" tint="-0.14996795556505021"/>
      </top>
      <bottom style="thin">
        <color indexed="64"/>
      </bottom>
      <diagonal/>
    </border>
    <border>
      <left/>
      <right style="thin">
        <color indexed="64"/>
      </right>
      <top style="thin">
        <color theme="0" tint="-0.14996795556505021"/>
      </top>
      <bottom style="thin">
        <color indexed="64"/>
      </bottom>
      <diagonal/>
    </border>
    <border>
      <left style="thin">
        <color theme="0" tint="-0.14996795556505021"/>
      </left>
      <right style="thin">
        <color theme="0" tint="-0.14996795556505021"/>
      </right>
      <top/>
      <bottom style="thin">
        <color indexed="64"/>
      </bottom>
      <diagonal/>
    </border>
    <border>
      <left style="thin">
        <color theme="0" tint="-0.14996795556505021"/>
      </left>
      <right style="thin">
        <color theme="0" tint="-0.14993743705557422"/>
      </right>
      <top/>
      <bottom style="thin">
        <color indexed="64"/>
      </bottom>
      <diagonal/>
    </border>
    <border>
      <left style="thin">
        <color theme="0" tint="-0.14996795556505021"/>
      </left>
      <right style="thin">
        <color indexed="64"/>
      </right>
      <top style="thin">
        <color indexed="64"/>
      </top>
      <bottom/>
      <diagonal/>
    </border>
    <border>
      <left style="thin">
        <color theme="0" tint="-0.14996795556505021"/>
      </left>
      <right style="thin">
        <color indexed="64"/>
      </right>
      <top/>
      <bottom/>
      <diagonal/>
    </border>
    <border>
      <left style="thin">
        <color theme="0" tint="-0.14996795556505021"/>
      </left>
      <right style="thin">
        <color indexed="64"/>
      </right>
      <top/>
      <bottom style="thin">
        <color indexed="64"/>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14990691854609822"/>
      </left>
      <right/>
      <top style="thin">
        <color theme="0" tint="-0.14993743705557422"/>
      </top>
      <bottom/>
      <diagonal/>
    </border>
    <border>
      <left/>
      <right/>
      <top style="thin">
        <color theme="0" tint="-0.14993743705557422"/>
      </top>
      <bottom/>
      <diagonal/>
    </border>
    <border>
      <left/>
      <right style="thin">
        <color theme="0" tint="-0.14990691854609822"/>
      </right>
      <top style="thin">
        <color theme="0" tint="-0.14993743705557422"/>
      </top>
      <bottom/>
      <diagonal/>
    </border>
    <border>
      <left style="thin">
        <color theme="0" tint="-0.14990691854609822"/>
      </left>
      <right/>
      <top/>
      <bottom style="thin">
        <color theme="0" tint="-0.14993743705557422"/>
      </bottom>
      <diagonal/>
    </border>
    <border>
      <left/>
      <right style="thin">
        <color theme="0" tint="-0.14990691854609822"/>
      </right>
      <top/>
      <bottom style="thin">
        <color theme="0" tint="-0.14993743705557422"/>
      </bottom>
      <diagonal/>
    </border>
    <border>
      <left style="thin">
        <color theme="0" tint="-0.14990691854609822"/>
      </left>
      <right/>
      <top/>
      <bottom/>
      <diagonal/>
    </border>
    <border>
      <left/>
      <right style="thin">
        <color theme="0" tint="-0.14990691854609822"/>
      </right>
      <top/>
      <bottom/>
      <diagonal/>
    </border>
    <border>
      <left style="thin">
        <color theme="0" tint="-0.14990691854609822"/>
      </left>
      <right/>
      <top/>
      <bottom style="thin">
        <color theme="0" tint="-0.14990691854609822"/>
      </bottom>
      <diagonal/>
    </border>
    <border>
      <left/>
      <right/>
      <top/>
      <bottom style="thin">
        <color theme="0" tint="-0.14990691854609822"/>
      </bottom>
      <diagonal/>
    </border>
    <border>
      <left/>
      <right style="thin">
        <color theme="0" tint="-0.14990691854609822"/>
      </right>
      <top/>
      <bottom style="thin">
        <color theme="0" tint="-0.14990691854609822"/>
      </bottom>
      <diagonal/>
    </border>
  </borders>
  <cellStyleXfs count="4534">
    <xf numFmtId="0" fontId="0" fillId="0" borderId="0"/>
    <xf numFmtId="0" fontId="4" fillId="0" borderId="0"/>
    <xf numFmtId="0" fontId="4" fillId="0" borderId="0"/>
    <xf numFmtId="0" fontId="8" fillId="0" borderId="0"/>
    <xf numFmtId="0" fontId="8" fillId="0" borderId="0"/>
    <xf numFmtId="0" fontId="15" fillId="0" borderId="0"/>
    <xf numFmtId="0" fontId="36" fillId="0" borderId="0"/>
    <xf numFmtId="0" fontId="4" fillId="17"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4" fillId="2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4" fillId="25"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4" fillId="2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4" fillId="33"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4" fillId="37"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4" fillId="18"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4" fillId="22"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4" fillId="26"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4" fillId="30"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4" fillId="34"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4" fillId="38"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5" fillId="19"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5" fillId="23"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5" fillId="27"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5" fillId="31"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5" fillId="35"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5" fillId="39"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5" fillId="16"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5" fillId="20"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5" fillId="24"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5" fillId="28"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5" fillId="3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5" fillId="36"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26" fillId="10"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40" fillId="43" borderId="0" applyNumberFormat="0" applyBorder="0" applyAlignment="0" applyProtection="0"/>
    <xf numFmtId="37" fontId="41" fillId="59" borderId="22">
      <protection locked="0"/>
    </xf>
    <xf numFmtId="0" fontId="30" fillId="13" borderId="16"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3" fillId="61" borderId="24" applyNumberFormat="0" applyAlignment="0" applyProtection="0"/>
    <xf numFmtId="0" fontId="44" fillId="0" borderId="25" applyNumberFormat="0" applyFill="0" applyAlignment="0" applyProtection="0"/>
    <xf numFmtId="0" fontId="32" fillId="14" borderId="19" applyNumberFormat="0" applyAlignment="0" applyProtection="0"/>
    <xf numFmtId="0" fontId="43" fillId="61" borderId="24" applyNumberFormat="0" applyAlignment="0" applyProtection="0"/>
    <xf numFmtId="0" fontId="43" fillId="61" borderId="24" applyNumberFormat="0" applyAlignment="0" applyProtection="0"/>
    <xf numFmtId="176" fontId="45" fillId="0" borderId="0"/>
    <xf numFmtId="176" fontId="45" fillId="0" borderId="0"/>
    <xf numFmtId="176" fontId="45" fillId="0" borderId="0"/>
    <xf numFmtId="176" fontId="45" fillId="0" borderId="0"/>
    <xf numFmtId="176" fontId="45" fillId="0" borderId="0"/>
    <xf numFmtId="176" fontId="45" fillId="0" borderId="0"/>
    <xf numFmtId="176" fontId="45" fillId="0" borderId="0"/>
    <xf numFmtId="176" fontId="45" fillId="0" borderId="0"/>
    <xf numFmtId="167" fontId="4" fillId="0" borderId="0" applyFont="0" applyFill="0" applyBorder="0" applyAlignment="0" applyProtection="0"/>
    <xf numFmtId="177" fontId="8"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8"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167" fontId="6" fillId="0" borderId="0" applyFont="0" applyFill="0" applyBorder="0" applyAlignment="0" applyProtection="0"/>
    <xf numFmtId="0" fontId="46" fillId="0" borderId="0" applyNumberFormat="0" applyFill="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47" fillId="46" borderId="23" applyNumberFormat="0" applyAlignment="0" applyProtection="0"/>
    <xf numFmtId="178" fontId="36" fillId="0" borderId="0" applyFont="0" applyFill="0" applyBorder="0" applyAlignment="0" applyProtection="0"/>
    <xf numFmtId="179" fontId="48" fillId="0" borderId="0" applyFont="0" applyFill="0" applyBorder="0" applyAlignment="0" applyProtection="0"/>
    <xf numFmtId="0" fontId="34"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50" fillId="0" borderId="0"/>
    <xf numFmtId="0" fontId="25" fillId="9"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180" fontId="51" fillId="0" borderId="0" applyFont="0" applyFill="0" applyBorder="0" applyAlignment="0" applyProtection="0">
      <alignment horizontal="right"/>
    </xf>
    <xf numFmtId="0" fontId="22" fillId="0" borderId="13"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23" fillId="0" borderId="14"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24" fillId="0" borderId="15"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24"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39" fillId="42" borderId="0" applyNumberFormat="0" applyBorder="0" applyAlignment="0" applyProtection="0"/>
    <xf numFmtId="0" fontId="28" fillId="12" borderId="16" applyNumberFormat="0" applyAlignment="0" applyProtection="0"/>
    <xf numFmtId="0" fontId="47" fillId="46" borderId="23" applyNumberFormat="0" applyAlignment="0" applyProtection="0"/>
    <xf numFmtId="0" fontId="47" fillId="46" borderId="23" applyNumberFormat="0" applyAlignment="0" applyProtection="0"/>
    <xf numFmtId="0" fontId="31" fillId="0" borderId="18"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167" fontId="36" fillId="0" borderId="0" applyFont="0" applyFill="0" applyBorder="0" applyAlignment="0" applyProtection="0"/>
    <xf numFmtId="0" fontId="27" fillId="11"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5" fillId="0" borderId="0"/>
    <xf numFmtId="0" fontId="56" fillId="0" borderId="29"/>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8" fillId="0" borderId="0"/>
    <xf numFmtId="0" fontId="36" fillId="0" borderId="0">
      <alignment wrapText="1"/>
    </xf>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36" fillId="0" borderId="0"/>
    <xf numFmtId="0" fontId="4" fillId="0" borderId="0"/>
    <xf numFmtId="0" fontId="8" fillId="0" borderId="0"/>
    <xf numFmtId="0" fontId="4" fillId="0" borderId="0"/>
    <xf numFmtId="0" fontId="8" fillId="0" borderId="0"/>
    <xf numFmtId="0" fontId="36" fillId="0" borderId="0"/>
    <xf numFmtId="0" fontId="8" fillId="0" borderId="0"/>
    <xf numFmtId="0" fontId="8" fillId="0" borderId="0"/>
    <xf numFmtId="0" fontId="36" fillId="0" borderId="0"/>
    <xf numFmtId="0" fontId="8" fillId="0" borderId="0"/>
    <xf numFmtId="0" fontId="8" fillId="0" borderId="0"/>
    <xf numFmtId="0" fontId="36" fillId="0" borderId="0"/>
    <xf numFmtId="0" fontId="8" fillId="0" borderId="0"/>
    <xf numFmtId="0" fontId="8" fillId="0" borderId="0"/>
    <xf numFmtId="0" fontId="36" fillId="0" borderId="0"/>
    <xf numFmtId="0" fontId="8" fillId="0" borderId="0"/>
    <xf numFmtId="0" fontId="4" fillId="0" borderId="0"/>
    <xf numFmtId="0" fontId="36" fillId="63" borderId="30" applyNumberFormat="0" applyFont="0" applyAlignment="0" applyProtection="0"/>
    <xf numFmtId="0" fontId="4" fillId="15" borderId="2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29" fillId="13" borderId="17" applyNumberFormat="0" applyAlignment="0" applyProtection="0"/>
    <xf numFmtId="0" fontId="57" fillId="60" borderId="31" applyNumberFormat="0" applyAlignment="0" applyProtection="0"/>
    <xf numFmtId="0" fontId="57" fillId="60" borderId="31" applyNumberFormat="0" applyAlignment="0" applyProtection="0"/>
    <xf numFmtId="49" fontId="58" fillId="0" borderId="0" applyNumberFormat="0" applyFont="0" applyFill="0" applyBorder="0" applyAlignment="0">
      <alignment horizontal="centerContinuous"/>
    </xf>
    <xf numFmtId="38" fontId="58" fillId="0" borderId="32" applyNumberFormat="0" applyFont="0" applyFill="0" applyBorder="0" applyAlignment="0">
      <alignment horizontal="center"/>
    </xf>
    <xf numFmtId="9" fontId="36" fillId="0" borderId="0" applyFont="0" applyFill="0" applyBorder="0" applyAlignment="0" applyProtection="0"/>
    <xf numFmtId="0" fontId="57" fillId="60" borderId="31" applyNumberFormat="0" applyAlignment="0" applyProtection="0"/>
    <xf numFmtId="0" fontId="50" fillId="0" borderId="33"/>
    <xf numFmtId="38" fontId="41" fillId="64" borderId="34"/>
    <xf numFmtId="37" fontId="41" fillId="65" borderId="22"/>
    <xf numFmtId="0" fontId="59" fillId="0" borderId="0" applyNumberFormat="0" applyFill="0" applyBorder="0" applyAlignment="0" applyProtection="0"/>
    <xf numFmtId="0" fontId="49" fillId="0" borderId="0" applyNumberFormat="0" applyFill="0" applyBorder="0" applyAlignment="0" applyProtection="0"/>
    <xf numFmtId="0" fontId="21"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52" fillId="0" borderId="26" applyNumberFormat="0" applyFill="0" applyAlignment="0" applyProtection="0"/>
    <xf numFmtId="0" fontId="53" fillId="0" borderId="27" applyNumberFormat="0" applyFill="0" applyAlignment="0" applyProtection="0"/>
    <xf numFmtId="0" fontId="46" fillId="0" borderId="28" applyNumberFormat="0" applyFill="0" applyAlignment="0" applyProtection="0"/>
    <xf numFmtId="0" fontId="5" fillId="0" borderId="21"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37" fontId="41" fillId="66" borderId="22">
      <protection locked="0"/>
    </xf>
    <xf numFmtId="0" fontId="33"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65" fillId="0" borderId="0"/>
    <xf numFmtId="0" fontId="65" fillId="0" borderId="0"/>
    <xf numFmtId="0" fontId="8" fillId="0" borderId="0"/>
    <xf numFmtId="0" fontId="71" fillId="0" borderId="0"/>
    <xf numFmtId="0" fontId="8" fillId="0" borderId="0"/>
    <xf numFmtId="0" fontId="21" fillId="0" borderId="0" applyNumberFormat="0" applyFill="0" applyBorder="0" applyAlignment="0" applyProtection="0"/>
    <xf numFmtId="0" fontId="22" fillId="0" borderId="13" applyNumberFormat="0" applyFill="0" applyAlignment="0" applyProtection="0"/>
    <xf numFmtId="0" fontId="23" fillId="0" borderId="14" applyNumberFormat="0" applyFill="0" applyAlignment="0" applyProtection="0"/>
    <xf numFmtId="0" fontId="24" fillId="0" borderId="15" applyNumberFormat="0" applyFill="0" applyAlignment="0" applyProtection="0"/>
    <xf numFmtId="0" fontId="24"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16" applyNumberFormat="0" applyAlignment="0" applyProtection="0"/>
    <xf numFmtId="0" fontId="29" fillId="13" borderId="17" applyNumberFormat="0" applyAlignment="0" applyProtection="0"/>
    <xf numFmtId="0" fontId="30" fillId="13"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5" fillId="0" borderId="21" applyNumberFormat="0" applyFill="0" applyAlignment="0" applyProtection="0"/>
    <xf numFmtId="0" fontId="35"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5" fillId="35" borderId="0" applyNumberFormat="0" applyBorder="0" applyAlignment="0" applyProtection="0"/>
    <xf numFmtId="0" fontId="35"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35" fillId="39" borderId="0" applyNumberFormat="0" applyBorder="0" applyAlignment="0" applyProtection="0"/>
    <xf numFmtId="0" fontId="36" fillId="0" borderId="0"/>
    <xf numFmtId="0" fontId="36" fillId="0" borderId="0"/>
    <xf numFmtId="0" fontId="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193" fontId="36" fillId="0" borderId="0"/>
    <xf numFmtId="0" fontId="36" fillId="0" borderId="0"/>
    <xf numFmtId="0" fontId="7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3" fillId="0" borderId="0"/>
    <xf numFmtId="0" fontId="36" fillId="0" borderId="0"/>
    <xf numFmtId="0" fontId="36" fillId="0" borderId="0"/>
    <xf numFmtId="0" fontId="36" fillId="0" borderId="0"/>
    <xf numFmtId="0" fontId="36" fillId="0" borderId="0"/>
    <xf numFmtId="0" fontId="73" fillId="0" borderId="0"/>
    <xf numFmtId="0" fontId="36" fillId="0" borderId="0"/>
    <xf numFmtId="0" fontId="73"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41"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74"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1"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74"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2"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74"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3"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74"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74"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5"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74"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6"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74"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74"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8"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74"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9"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74"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4"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74"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47"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74"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7" fillId="50"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75"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51"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75"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8"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75"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49"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75"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75"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75"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8" fillId="54" borderId="0" applyNumberFormat="0" applyBorder="0" applyAlignment="0" applyProtection="0"/>
    <xf numFmtId="0" fontId="37" fillId="69" borderId="0" applyNumberFormat="0" applyBorder="0" applyAlignment="0" applyProtection="0"/>
    <xf numFmtId="0" fontId="37" fillId="70" borderId="0" applyNumberFormat="0" applyBorder="0" applyAlignment="0" applyProtection="0"/>
    <xf numFmtId="0" fontId="37" fillId="70"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37" fillId="71" borderId="0" applyNumberFormat="0" applyBorder="0" applyAlignment="0" applyProtection="0"/>
    <xf numFmtId="0" fontId="37" fillId="72" borderId="0" applyNumberFormat="0" applyBorder="0" applyAlignment="0" applyProtection="0"/>
    <xf numFmtId="0" fontId="37" fillId="72"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8" fillId="73"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3"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7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7" fillId="76" borderId="0" applyNumberFormat="0" applyBorder="0" applyAlignment="0" applyProtection="0"/>
    <xf numFmtId="0" fontId="37" fillId="77" borderId="0" applyNumberFormat="0" applyBorder="0" applyAlignment="0" applyProtection="0"/>
    <xf numFmtId="0" fontId="37" fillId="77" borderId="0" applyNumberFormat="0" applyBorder="0" applyAlignment="0" applyProtection="0"/>
    <xf numFmtId="0" fontId="37" fillId="76" borderId="0" applyNumberFormat="0" applyBorder="0" applyAlignment="0" applyProtection="0"/>
    <xf numFmtId="0" fontId="37" fillId="76" borderId="0" applyNumberFormat="0" applyBorder="0" applyAlignment="0" applyProtection="0"/>
    <xf numFmtId="0" fontId="37" fillId="78"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7" fillId="78" borderId="0" applyNumberFormat="0" applyBorder="0" applyAlignment="0" applyProtection="0"/>
    <xf numFmtId="0" fontId="37" fillId="78" borderId="0" applyNumberFormat="0" applyBorder="0" applyAlignment="0" applyProtection="0"/>
    <xf numFmtId="0" fontId="38" fillId="80" borderId="0" applyNumberFormat="0" applyBorder="0" applyAlignment="0" applyProtection="0"/>
    <xf numFmtId="0" fontId="38" fillId="78" borderId="0" applyNumberFormat="0" applyBorder="0" applyAlignment="0" applyProtection="0"/>
    <xf numFmtId="0" fontId="38" fillId="78" borderId="0" applyNumberFormat="0" applyBorder="0" applyAlignment="0" applyProtection="0"/>
    <xf numFmtId="0" fontId="38" fillId="80"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81"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7" fillId="82" borderId="0" applyNumberFormat="0" applyBorder="0" applyAlignment="0" applyProtection="0"/>
    <xf numFmtId="0" fontId="37" fillId="83" borderId="0" applyNumberFormat="0" applyBorder="0" applyAlignment="0" applyProtection="0"/>
    <xf numFmtId="0" fontId="37" fillId="83" borderId="0" applyNumberFormat="0" applyBorder="0" applyAlignment="0" applyProtection="0"/>
    <xf numFmtId="0" fontId="37" fillId="82" borderId="0" applyNumberFormat="0" applyBorder="0" applyAlignment="0" applyProtection="0"/>
    <xf numFmtId="0" fontId="37" fillId="82" borderId="0" applyNumberFormat="0" applyBorder="0" applyAlignment="0" applyProtection="0"/>
    <xf numFmtId="0" fontId="37" fillId="79"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8" fillId="72" borderId="0" applyNumberFormat="0" applyBorder="0" applyAlignment="0" applyProtection="0"/>
    <xf numFmtId="0" fontId="38" fillId="85" borderId="0" applyNumberFormat="0" applyBorder="0" applyAlignment="0" applyProtection="0"/>
    <xf numFmtId="0" fontId="38" fillId="85" borderId="0" applyNumberFormat="0" applyBorder="0" applyAlignment="0" applyProtection="0"/>
    <xf numFmtId="0" fontId="38" fillId="72"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80" borderId="0" applyNumberFormat="0" applyBorder="0" applyAlignment="0" applyProtection="0"/>
    <xf numFmtId="0" fontId="38" fillId="86"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6" borderId="0" applyNumberFormat="0" applyBorder="0" applyAlignment="0" applyProtection="0"/>
    <xf numFmtId="0" fontId="38" fillId="86" borderId="0" applyNumberFormat="0" applyBorder="0" applyAlignment="0" applyProtection="0"/>
    <xf numFmtId="0" fontId="38" fillId="57" borderId="0" applyNumberFormat="0" applyBorder="0" applyAlignment="0" applyProtection="0"/>
    <xf numFmtId="0" fontId="38" fillId="86"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80"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7" fillId="79" borderId="0" applyNumberFormat="0" applyBorder="0" applyAlignment="0" applyProtection="0"/>
    <xf numFmtId="0" fontId="37" fillId="77" borderId="0" applyNumberFormat="0" applyBorder="0" applyAlignment="0" applyProtection="0"/>
    <xf numFmtId="0" fontId="37" fillId="77" borderId="0" applyNumberFormat="0" applyBorder="0" applyAlignment="0" applyProtection="0"/>
    <xf numFmtId="0" fontId="37" fillId="79" borderId="0" applyNumberFormat="0" applyBorder="0" applyAlignment="0" applyProtection="0"/>
    <xf numFmtId="0" fontId="37" fillId="79" borderId="0" applyNumberFormat="0" applyBorder="0" applyAlignment="0" applyProtection="0"/>
    <xf numFmtId="0" fontId="37" fillId="72" borderId="0" applyNumberFormat="0" applyBorder="0" applyAlignment="0" applyProtection="0"/>
    <xf numFmtId="0" fontId="37" fillId="80" borderId="0" applyNumberFormat="0" applyBorder="0" applyAlignment="0" applyProtection="0"/>
    <xf numFmtId="0" fontId="37" fillId="80" borderId="0" applyNumberFormat="0" applyBorder="0" applyAlignment="0" applyProtection="0"/>
    <xf numFmtId="0" fontId="37" fillId="72" borderId="0" applyNumberFormat="0" applyBorder="0" applyAlignment="0" applyProtection="0"/>
    <xf numFmtId="0" fontId="37" fillId="72" borderId="0" applyNumberFormat="0" applyBorder="0" applyAlignment="0" applyProtection="0"/>
    <xf numFmtId="0" fontId="38" fillId="72" borderId="0" applyNumberFormat="0" applyBorder="0" applyAlignment="0" applyProtection="0"/>
    <xf numFmtId="0" fontId="38" fillId="79" borderId="0" applyNumberFormat="0" applyBorder="0" applyAlignment="0" applyProtection="0"/>
    <xf numFmtId="0" fontId="38" fillId="79" borderId="0" applyNumberFormat="0" applyBorder="0" applyAlignment="0" applyProtection="0"/>
    <xf numFmtId="0" fontId="38" fillId="7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87" borderId="0" applyNumberFormat="0" applyBorder="0" applyAlignment="0" applyProtection="0"/>
    <xf numFmtId="0" fontId="38" fillId="88"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8" borderId="0" applyNumberFormat="0" applyBorder="0" applyAlignment="0" applyProtection="0"/>
    <xf numFmtId="0" fontId="38" fillId="88" borderId="0" applyNumberFormat="0" applyBorder="0" applyAlignment="0" applyProtection="0"/>
    <xf numFmtId="0" fontId="38" fillId="52" borderId="0" applyNumberFormat="0" applyBorder="0" applyAlignment="0" applyProtection="0"/>
    <xf numFmtId="0" fontId="38" fillId="88"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8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7" fillId="69" borderId="0" applyNumberFormat="0" applyBorder="0" applyAlignment="0" applyProtection="0"/>
    <xf numFmtId="0" fontId="37" fillId="82" borderId="0" applyNumberFormat="0" applyBorder="0" applyAlignment="0" applyProtection="0"/>
    <xf numFmtId="0" fontId="37" fillId="82" borderId="0" applyNumberFormat="0" applyBorder="0" applyAlignment="0" applyProtection="0"/>
    <xf numFmtId="0" fontId="37" fillId="69" borderId="0" applyNumberFormat="0" applyBorder="0" applyAlignment="0" applyProtection="0"/>
    <xf numFmtId="0" fontId="37" fillId="69"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7" fillId="71" borderId="0" applyNumberFormat="0" applyBorder="0" applyAlignment="0" applyProtection="0"/>
    <xf numFmtId="0" fontId="38" fillId="71"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1"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89" borderId="0" applyNumberFormat="0" applyBorder="0" applyAlignment="0" applyProtection="0"/>
    <xf numFmtId="0" fontId="38" fillId="74"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74" borderId="0" applyNumberFormat="0" applyBorder="0" applyAlignment="0" applyProtection="0"/>
    <xf numFmtId="0" fontId="38" fillId="74" borderId="0" applyNumberFormat="0" applyBorder="0" applyAlignment="0" applyProtection="0"/>
    <xf numFmtId="0" fontId="38" fillId="53" borderId="0" applyNumberFormat="0" applyBorder="0" applyAlignment="0" applyProtection="0"/>
    <xf numFmtId="0" fontId="38" fillId="74"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89"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7" fillId="90" borderId="0" applyNumberFormat="0" applyBorder="0" applyAlignment="0" applyProtection="0"/>
    <xf numFmtId="0" fontId="37" fillId="90" borderId="0" applyNumberFormat="0" applyBorder="0" applyAlignment="0" applyProtection="0"/>
    <xf numFmtId="0" fontId="37" fillId="90" borderId="0" applyNumberFormat="0" applyBorder="0" applyAlignment="0" applyProtection="0"/>
    <xf numFmtId="0" fontId="37" fillId="78" borderId="0" applyNumberFormat="0" applyBorder="0" applyAlignment="0" applyProtection="0"/>
    <xf numFmtId="0" fontId="37" fillId="91" borderId="0" applyNumberFormat="0" applyBorder="0" applyAlignment="0" applyProtection="0"/>
    <xf numFmtId="0" fontId="37" fillId="91" borderId="0" applyNumberFormat="0" applyBorder="0" applyAlignment="0" applyProtection="0"/>
    <xf numFmtId="0" fontId="37" fillId="78" borderId="0" applyNumberFormat="0" applyBorder="0" applyAlignment="0" applyProtection="0"/>
    <xf numFmtId="0" fontId="37" fillId="78" borderId="0" applyNumberFormat="0" applyBorder="0" applyAlignment="0" applyProtection="0"/>
    <xf numFmtId="0" fontId="38" fillId="91" borderId="0" applyNumberFormat="0" applyBorder="0" applyAlignment="0" applyProtection="0"/>
    <xf numFmtId="0" fontId="38" fillId="92" borderId="0" applyNumberFormat="0" applyBorder="0" applyAlignment="0" applyProtection="0"/>
    <xf numFmtId="0" fontId="38" fillId="92" borderId="0" applyNumberFormat="0" applyBorder="0" applyAlignment="0" applyProtection="0"/>
    <xf numFmtId="0" fontId="38" fillId="91"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93" borderId="0" applyNumberFormat="0" applyBorder="0" applyAlignment="0" applyProtection="0"/>
    <xf numFmtId="0" fontId="38" fillId="94"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4" borderId="0" applyNumberFormat="0" applyBorder="0" applyAlignment="0" applyProtection="0"/>
    <xf numFmtId="0" fontId="38" fillId="94" borderId="0" applyNumberFormat="0" applyBorder="0" applyAlignment="0" applyProtection="0"/>
    <xf numFmtId="0" fontId="38" fillId="58" borderId="0" applyNumberFormat="0" applyBorder="0" applyAlignment="0" applyProtection="0"/>
    <xf numFmtId="0" fontId="38" fillId="94"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9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2" fontId="68" fillId="0" borderId="0">
      <alignment vertical="center"/>
    </xf>
    <xf numFmtId="0" fontId="76" fillId="78"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39" fillId="42" borderId="0" applyNumberFormat="0" applyBorder="0" applyAlignment="0" applyProtection="0"/>
    <xf numFmtId="0" fontId="76" fillId="78" borderId="0" applyNumberFormat="0" applyBorder="0" applyAlignment="0" applyProtection="0"/>
    <xf numFmtId="0" fontId="77" fillId="90" borderId="0" applyNumberFormat="0" applyBorder="0" applyAlignment="0" applyProtection="0"/>
    <xf numFmtId="0" fontId="77" fillId="90" borderId="0" applyNumberFormat="0" applyBorder="0" applyAlignment="0" applyProtection="0"/>
    <xf numFmtId="0" fontId="39" fillId="42" borderId="0" applyNumberFormat="0" applyBorder="0" applyAlignment="0" applyProtection="0"/>
    <xf numFmtId="0" fontId="77" fillId="90" borderId="0" applyNumberFormat="0" applyBorder="0" applyAlignment="0" applyProtection="0"/>
    <xf numFmtId="0" fontId="76" fillId="78" borderId="0" applyNumberFormat="0" applyBorder="0" applyAlignment="0" applyProtection="0"/>
    <xf numFmtId="0" fontId="39" fillId="42"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78"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0" fontId="40" fillId="43" borderId="0" applyNumberFormat="0" applyBorder="0" applyAlignment="0" applyProtection="0"/>
    <xf numFmtId="37" fontId="41" fillId="59" borderId="22">
      <protection locked="0"/>
    </xf>
    <xf numFmtId="37" fontId="41" fillId="59" borderId="22">
      <protection locked="0"/>
    </xf>
    <xf numFmtId="37" fontId="41" fillId="59" borderId="22">
      <protection locked="0"/>
    </xf>
    <xf numFmtId="37" fontId="41" fillId="59" borderId="22">
      <protection locked="0"/>
    </xf>
    <xf numFmtId="0" fontId="79" fillId="95" borderId="23" applyNumberFormat="0" applyAlignment="0" applyProtection="0"/>
    <xf numFmtId="0" fontId="80" fillId="96" borderId="37" applyNumberFormat="0" applyAlignment="0" applyProtection="0"/>
    <xf numFmtId="0" fontId="80" fillId="96" borderId="37" applyNumberFormat="0" applyAlignment="0" applyProtection="0"/>
    <xf numFmtId="0" fontId="80" fillId="96" borderId="37" applyNumberFormat="0" applyAlignment="0" applyProtection="0"/>
    <xf numFmtId="0" fontId="79" fillId="95" borderId="23" applyNumberFormat="0" applyAlignment="0" applyProtection="0"/>
    <xf numFmtId="0" fontId="80" fillId="96" borderId="37" applyNumberFormat="0" applyAlignment="0" applyProtection="0"/>
    <xf numFmtId="0" fontId="79" fillId="95" borderId="23" applyNumberFormat="0" applyAlignment="0" applyProtection="0"/>
    <xf numFmtId="0" fontId="42" fillId="60" borderId="23" applyNumberFormat="0" applyAlignment="0" applyProtection="0"/>
    <xf numFmtId="0" fontId="79" fillId="95" borderId="23" applyNumberFormat="0" applyAlignment="0" applyProtection="0"/>
    <xf numFmtId="0" fontId="80" fillId="96" borderId="37" applyNumberFormat="0" applyAlignment="0" applyProtection="0"/>
    <xf numFmtId="0" fontId="80" fillId="96" borderId="37" applyNumberFormat="0" applyAlignment="0" applyProtection="0"/>
    <xf numFmtId="0" fontId="42" fillId="60" borderId="23" applyNumberFormat="0" applyAlignment="0" applyProtection="0"/>
    <xf numFmtId="0" fontId="80" fillId="96" borderId="37" applyNumberFormat="0" applyAlignment="0" applyProtection="0"/>
    <xf numFmtId="0" fontId="79" fillId="95"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81"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42" fillId="60" borderId="23" applyNumberFormat="0" applyAlignment="0" applyProtection="0"/>
    <xf numFmtId="0" fontId="82" fillId="0" borderId="0"/>
    <xf numFmtId="0" fontId="82" fillId="0" borderId="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8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3" fillId="61" borderId="24" applyNumberFormat="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8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4" fillId="0" borderId="25" applyNumberFormat="0" applyFill="0" applyAlignment="0" applyProtection="0"/>
    <xf numFmtId="0" fontId="43" fillId="61" borderId="24" applyNumberFormat="0" applyAlignment="0" applyProtection="0"/>
    <xf numFmtId="0" fontId="44" fillId="0" borderId="25" applyNumberFormat="0" applyFill="0" applyAlignment="0" applyProtection="0"/>
    <xf numFmtId="0" fontId="36" fillId="61" borderId="24" applyNumberFormat="0" applyAlignment="0" applyProtection="0"/>
    <xf numFmtId="0" fontId="43" fillId="88" borderId="24" applyNumberFormat="0" applyAlignment="0" applyProtection="0"/>
    <xf numFmtId="0" fontId="43" fillId="88" borderId="24" applyNumberFormat="0" applyAlignment="0" applyProtection="0"/>
    <xf numFmtId="0" fontId="43" fillId="80" borderId="24" applyNumberFormat="0" applyAlignment="0" applyProtection="0"/>
    <xf numFmtId="0" fontId="36" fillId="61"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80" borderId="24" applyNumberFormat="0" applyAlignment="0" applyProtection="0"/>
    <xf numFmtId="0" fontId="43" fillId="61" borderId="24" applyNumberFormat="0" applyAlignment="0" applyProtection="0"/>
    <xf numFmtId="0" fontId="43" fillId="80" borderId="24" applyNumberFormat="0" applyAlignment="0" applyProtection="0"/>
    <xf numFmtId="0" fontId="43" fillId="88" borderId="24" applyNumberFormat="0" applyAlignment="0" applyProtection="0"/>
    <xf numFmtId="0" fontId="43" fillId="88" borderId="24" applyNumberFormat="0" applyAlignment="0" applyProtection="0"/>
    <xf numFmtId="0" fontId="43" fillId="61" borderId="24" applyNumberFormat="0" applyAlignment="0" applyProtection="0"/>
    <xf numFmtId="0" fontId="43" fillId="88" borderId="24" applyNumberFormat="0" applyAlignment="0" applyProtection="0"/>
    <xf numFmtId="0" fontId="43" fillId="80" borderId="24" applyNumberFormat="0" applyAlignment="0" applyProtection="0"/>
    <xf numFmtId="0" fontId="43" fillId="61" borderId="24" applyNumberFormat="0" applyAlignment="0" applyProtection="0"/>
    <xf numFmtId="0" fontId="43" fillId="61" borderId="24" applyNumberFormat="0" applyAlignment="0" applyProtection="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76" fontId="45" fillId="0" borderId="0"/>
    <xf numFmtId="0" fontId="36" fillId="0" borderId="0"/>
    <xf numFmtId="194" fontId="36" fillId="0" borderId="0" applyFont="0" applyFill="0" applyBorder="0" applyAlignment="0" applyProtection="0"/>
    <xf numFmtId="194"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8" fillId="0" borderId="0" applyFont="0" applyFill="0" applyBorder="0" applyAlignment="0" applyProtection="0"/>
    <xf numFmtId="195" fontId="36" fillId="0" borderId="0" applyFont="0" applyFill="0" applyBorder="0" applyAlignment="0" applyProtection="0"/>
    <xf numFmtId="167" fontId="4" fillId="0" borderId="0" applyFont="0" applyFill="0" applyBorder="0" applyAlignment="0" applyProtection="0"/>
    <xf numFmtId="195"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6" fontId="36" fillId="0" borderId="0" applyFont="0" applyFill="0" applyBorder="0" applyAlignment="0" applyProtection="0"/>
    <xf numFmtId="167" fontId="85" fillId="0" borderId="0" applyFont="0" applyFill="0" applyBorder="0" applyAlignment="0" applyProtection="0"/>
    <xf numFmtId="196" fontId="36" fillId="0" borderId="0" applyFont="0" applyFill="0" applyBorder="0" applyAlignment="0" applyProtection="0"/>
    <xf numFmtId="176" fontId="36" fillId="0" borderId="0" applyFont="0" applyFill="0" applyBorder="0" applyAlignment="0" applyProtection="0"/>
    <xf numFmtId="167" fontId="85" fillId="0" borderId="0" applyFont="0" applyFill="0" applyBorder="0" applyAlignment="0" applyProtection="0"/>
    <xf numFmtId="177" fontId="8" fillId="0" borderId="0" applyFont="0" applyFill="0" applyBorder="0" applyAlignment="0" applyProtection="0"/>
    <xf numFmtId="167" fontId="85"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6"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96"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86" fillId="0" borderId="0" applyFont="0" applyFill="0" applyBorder="0" applyAlignment="0" applyProtection="0"/>
    <xf numFmtId="167" fontId="36" fillId="0" borderId="0" applyFont="0" applyFill="0" applyBorder="0" applyAlignment="0" applyProtection="0"/>
    <xf numFmtId="167" fontId="86"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97" fontId="36" fillId="0" borderId="0">
      <protection locked="0"/>
    </xf>
    <xf numFmtId="198" fontId="36" fillId="0" borderId="0">
      <protection locked="0"/>
    </xf>
    <xf numFmtId="198" fontId="36" fillId="0" borderId="0">
      <protection locked="0"/>
    </xf>
    <xf numFmtId="198" fontId="36" fillId="0" borderId="0">
      <protection locked="0"/>
    </xf>
    <xf numFmtId="198" fontId="36" fillId="0" borderId="0">
      <protection locked="0"/>
    </xf>
    <xf numFmtId="198"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7" fontId="36" fillId="0" borderId="0">
      <protection locked="0"/>
    </xf>
    <xf numFmtId="199" fontId="36" fillId="0" borderId="0" applyFont="0" applyFill="0" applyBorder="0" applyAlignment="0" applyProtection="0"/>
    <xf numFmtId="199" fontId="36" fillId="0" borderId="0" applyFont="0" applyFill="0" applyBorder="0" applyAlignment="0" applyProtection="0"/>
    <xf numFmtId="177" fontId="36" fillId="0" borderId="0" applyFont="0" applyFill="0" applyBorder="0" applyAlignment="0" applyProtection="0"/>
    <xf numFmtId="200" fontId="36" fillId="0" borderId="0" applyFont="0" applyFill="0" applyBorder="0" applyAlignment="0" applyProtection="0"/>
    <xf numFmtId="200" fontId="36" fillId="0" borderId="0" applyFont="0" applyFill="0" applyBorder="0" applyAlignment="0" applyProtection="0"/>
    <xf numFmtId="201" fontId="87" fillId="0" borderId="0">
      <protection locked="0"/>
    </xf>
    <xf numFmtId="202" fontId="8" fillId="97" borderId="0" applyFont="0" applyFill="0" applyBorder="0" applyAlignment="0" applyProtection="0"/>
    <xf numFmtId="203" fontId="11" fillId="0" borderId="1"/>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1" fontId="87" fillId="0" borderId="0">
      <protection locked="0"/>
    </xf>
    <xf numFmtId="204" fontId="8" fillId="0" borderId="0" applyFill="0" applyBorder="0">
      <alignment horizontal="right"/>
    </xf>
    <xf numFmtId="2" fontId="88" fillId="0" borderId="2"/>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5" fontId="89" fillId="98" borderId="0" applyFont="0" applyFill="0" applyBorder="0" applyAlignment="0" applyProtection="0">
      <alignment horizontal="right" vertical="center"/>
    </xf>
    <xf numFmtId="2" fontId="36" fillId="0" borderId="0"/>
    <xf numFmtId="2" fontId="36" fillId="0" borderId="0"/>
    <xf numFmtId="2" fontId="36" fillId="0" borderId="0"/>
    <xf numFmtId="0" fontId="61" fillId="99" borderId="0" applyNumberFormat="0" applyBorder="0" applyAlignment="0" applyProtection="0"/>
    <xf numFmtId="0" fontId="61" fillId="100" borderId="0" applyNumberFormat="0" applyBorder="0" applyAlignment="0" applyProtection="0"/>
    <xf numFmtId="0" fontId="61" fillId="100" borderId="0" applyNumberFormat="0" applyBorder="0" applyAlignment="0" applyProtection="0"/>
    <xf numFmtId="0" fontId="61" fillId="99" borderId="0" applyNumberFormat="0" applyBorder="0" applyAlignment="0" applyProtection="0"/>
    <xf numFmtId="0" fontId="61" fillId="99" borderId="0" applyNumberFormat="0" applyBorder="0" applyAlignment="0" applyProtection="0"/>
    <xf numFmtId="0" fontId="61" fillId="101" borderId="0" applyNumberFormat="0" applyBorder="0" applyAlignment="0" applyProtection="0"/>
    <xf numFmtId="0" fontId="61" fillId="102" borderId="0" applyNumberFormat="0" applyBorder="0" applyAlignment="0" applyProtection="0"/>
    <xf numFmtId="0" fontId="61" fillId="102" borderId="0" applyNumberFormat="0" applyBorder="0" applyAlignment="0" applyProtection="0"/>
    <xf numFmtId="0" fontId="61" fillId="101" borderId="0" applyNumberFormat="0" applyBorder="0" applyAlignment="0" applyProtection="0"/>
    <xf numFmtId="0" fontId="61" fillId="101"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61" fillId="103" borderId="0" applyNumberFormat="0" applyBorder="0" applyAlignment="0" applyProtection="0"/>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90" fillId="0" borderId="0">
      <protection locked="0"/>
    </xf>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91"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46" fillId="0" borderId="0" applyNumberFormat="0" applyFill="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75"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5"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75"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75"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75"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75"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75"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38" fillId="58" borderId="0" applyNumberFormat="0" applyBorder="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92"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47" fillId="46" borderId="23" applyNumberFormat="0" applyAlignment="0" applyProtection="0"/>
    <xf numFmtId="0" fontId="36" fillId="0" borderId="0"/>
    <xf numFmtId="0" fontId="93" fillId="0" borderId="0"/>
    <xf numFmtId="0" fontId="36" fillId="0" borderId="0"/>
    <xf numFmtId="0" fontId="93" fillId="0" borderId="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9" fontId="48" fillId="0" borderId="0" applyFont="0" applyFill="0" applyBorder="0" applyAlignment="0" applyProtection="0"/>
    <xf numFmtId="178" fontId="36" fillId="0" borderId="0" applyFont="0" applyFill="0" applyBorder="0" applyAlignment="0" applyProtection="0"/>
    <xf numFmtId="0"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0" fontId="36" fillId="0" borderId="0" applyFont="0" applyFill="0" applyBorder="0" applyAlignment="0" applyProtection="0"/>
    <xf numFmtId="206" fontId="36" fillId="0" borderId="0" applyFont="0" applyFill="0" applyBorder="0" applyAlignment="0" applyProtection="0"/>
    <xf numFmtId="0"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8" fontId="36" fillId="0" borderId="0" applyFont="0" applyFill="0" applyBorder="0" applyAlignment="0" applyProtection="0"/>
    <xf numFmtId="179"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178" fontId="36" fillId="0" borderId="0" applyFont="0" applyFill="0" applyBorder="0" applyAlignment="0" applyProtection="0"/>
    <xf numFmtId="0" fontId="34" fillId="0" borderId="0" applyNumberFormat="0" applyFill="0" applyBorder="0" applyAlignment="0" applyProtection="0"/>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7" fontId="87" fillId="0" borderId="0">
      <protection locked="0"/>
    </xf>
    <xf numFmtId="207"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0" fontId="87" fillId="0" borderId="0">
      <protection locked="0"/>
    </xf>
    <xf numFmtId="207" fontId="87" fillId="0" borderId="0">
      <protection locked="0"/>
    </xf>
    <xf numFmtId="207" fontId="87" fillId="0" borderId="0">
      <protection locked="0"/>
    </xf>
    <xf numFmtId="207" fontId="87" fillId="0" borderId="0">
      <protection locked="0"/>
    </xf>
    <xf numFmtId="207" fontId="87" fillId="0" borderId="0">
      <protection locked="0"/>
    </xf>
    <xf numFmtId="0"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8"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09"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210" fontId="87" fillId="0" borderId="0">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94" fillId="0" borderId="0" applyNumberFormat="0" applyFill="0" applyBorder="0" applyAlignment="0" applyProtection="0">
      <alignment vertical="top"/>
      <protection locked="0"/>
    </xf>
    <xf numFmtId="0" fontId="50" fillId="0" borderId="0"/>
    <xf numFmtId="0" fontId="36" fillId="43"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36" fillId="43"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40" fillId="43" borderId="0" applyNumberFormat="0" applyBorder="0" applyAlignment="0" applyProtection="0"/>
    <xf numFmtId="0" fontId="40" fillId="104" borderId="0" applyNumberFormat="0" applyBorder="0" applyAlignment="0" applyProtection="0"/>
    <xf numFmtId="0" fontId="37" fillId="84" borderId="0" applyNumberFormat="0" applyBorder="0" applyAlignment="0" applyProtection="0"/>
    <xf numFmtId="0" fontId="37" fillId="84" borderId="0" applyNumberFormat="0" applyBorder="0" applyAlignment="0" applyProtection="0"/>
    <xf numFmtId="0" fontId="40" fillId="43" borderId="0" applyNumberFormat="0" applyBorder="0" applyAlignment="0" applyProtection="0"/>
    <xf numFmtId="0" fontId="37" fillId="84" borderId="0" applyNumberFormat="0" applyBorder="0" applyAlignment="0" applyProtection="0"/>
    <xf numFmtId="0" fontId="40" fillId="104" borderId="0" applyNumberFormat="0" applyBorder="0" applyAlignment="0" applyProtection="0"/>
    <xf numFmtId="0" fontId="40" fillId="43" borderId="0" applyNumberFormat="0" applyBorder="0" applyAlignment="0" applyProtection="0"/>
    <xf numFmtId="180" fontId="51" fillId="0" borderId="0" applyFont="0" applyFill="0" applyBorder="0" applyAlignment="0" applyProtection="0">
      <alignment horizontal="right"/>
    </xf>
    <xf numFmtId="0" fontId="95" fillId="0" borderId="38" applyNumberFormat="0" applyFill="0" applyAlignment="0" applyProtection="0"/>
    <xf numFmtId="0" fontId="52" fillId="0" borderId="26" applyNumberFormat="0" applyFill="0" applyAlignment="0" applyProtection="0"/>
    <xf numFmtId="0" fontId="95" fillId="0" borderId="38" applyNumberFormat="0" applyFill="0" applyAlignment="0" applyProtection="0"/>
    <xf numFmtId="0" fontId="52" fillId="0" borderId="26" applyNumberFormat="0" applyFill="0" applyAlignment="0" applyProtection="0"/>
    <xf numFmtId="0" fontId="95" fillId="0" borderId="38" applyNumberFormat="0" applyFill="0" applyAlignment="0" applyProtection="0"/>
    <xf numFmtId="0" fontId="52" fillId="0" borderId="26"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53" fillId="0" borderId="27" applyNumberFormat="0" applyFill="0" applyAlignment="0" applyProtection="0"/>
    <xf numFmtId="0" fontId="96" fillId="0" borderId="27" applyNumberFormat="0" applyFill="0" applyAlignment="0" applyProtection="0"/>
    <xf numFmtId="0" fontId="96" fillId="0" borderId="39" applyNumberFormat="0" applyFill="0" applyAlignment="0" applyProtection="0"/>
    <xf numFmtId="0" fontId="96" fillId="0" borderId="39" applyNumberFormat="0" applyFill="0" applyAlignment="0" applyProtection="0"/>
    <xf numFmtId="0" fontId="53" fillId="0" borderId="27" applyNumberFormat="0" applyFill="0" applyAlignment="0" applyProtection="0"/>
    <xf numFmtId="0" fontId="96" fillId="0" borderId="39" applyNumberFormat="0" applyFill="0" applyAlignment="0" applyProtection="0"/>
    <xf numFmtId="0" fontId="96" fillId="0" borderId="27" applyNumberFormat="0" applyFill="0" applyAlignment="0" applyProtection="0"/>
    <xf numFmtId="0" fontId="53" fillId="0" borderId="27"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46" fillId="0" borderId="28" applyNumberFormat="0" applyFill="0" applyAlignment="0" applyProtection="0"/>
    <xf numFmtId="0" fontId="97" fillId="0" borderId="40" applyNumberFormat="0" applyFill="0" applyAlignment="0" applyProtection="0"/>
    <xf numFmtId="0" fontId="97" fillId="0" borderId="41" applyNumberFormat="0" applyFill="0" applyAlignment="0" applyProtection="0"/>
    <xf numFmtId="0" fontId="97" fillId="0" borderId="41" applyNumberFormat="0" applyFill="0" applyAlignment="0" applyProtection="0"/>
    <xf numFmtId="0" fontId="46" fillId="0" borderId="28" applyNumberFormat="0" applyFill="0" applyAlignment="0" applyProtection="0"/>
    <xf numFmtId="0" fontId="97" fillId="0" borderId="41" applyNumberFormat="0" applyFill="0" applyAlignment="0" applyProtection="0"/>
    <xf numFmtId="0" fontId="97" fillId="0" borderId="40" applyNumberFormat="0" applyFill="0" applyAlignment="0" applyProtection="0"/>
    <xf numFmtId="0" fontId="46" fillId="0" borderId="28" applyNumberFormat="0" applyFill="0" applyAlignment="0" applyProtection="0"/>
    <xf numFmtId="0" fontId="36" fillId="0" borderId="0" applyNumberFormat="0" applyFill="0" applyBorder="0" applyAlignment="0" applyProtection="0"/>
    <xf numFmtId="0" fontId="97" fillId="0" borderId="0" applyNumberFormat="0" applyFill="0" applyBorder="0" applyAlignment="0" applyProtection="0"/>
    <xf numFmtId="0" fontId="36" fillId="0" borderId="0" applyNumberFormat="0" applyFill="0" applyBorder="0" applyAlignment="0" applyProtection="0"/>
    <xf numFmtId="0" fontId="46" fillId="0" borderId="0" applyNumberFormat="0" applyFill="0" applyBorder="0" applyAlignment="0" applyProtection="0"/>
    <xf numFmtId="0" fontId="97" fillId="0" borderId="0" applyNumberFormat="0" applyFill="0" applyBorder="0" applyAlignment="0" applyProtection="0"/>
    <xf numFmtId="0" fontId="46" fillId="0" borderId="0" applyNumberFormat="0" applyFill="0" applyBorder="0" applyAlignment="0" applyProtection="0"/>
    <xf numFmtId="0" fontId="97" fillId="0" borderId="0" applyNumberFormat="0" applyFill="0" applyBorder="0" applyAlignment="0" applyProtection="0"/>
    <xf numFmtId="0" fontId="46" fillId="0" borderId="0" applyNumberFormat="0" applyFill="0" applyBorder="0" applyAlignment="0" applyProtection="0"/>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211" fontId="90" fillId="0" borderId="0">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100"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8" fillId="0" borderId="0" applyNumberFormat="0" applyFill="0" applyBorder="0" applyAlignment="0" applyProtection="0">
      <alignment vertical="top"/>
      <protection locked="0"/>
    </xf>
    <xf numFmtId="0" fontId="99" fillId="0" borderId="0" applyNumberFormat="0" applyFill="0" applyBorder="0" applyAlignment="0" applyProtection="0">
      <alignment vertical="top"/>
      <protection locked="0"/>
    </xf>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01"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39" fillId="42" borderId="0" applyNumberFormat="0" applyBorder="0" applyAlignment="0" applyProtection="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36" fillId="46" borderId="23" applyNumberFormat="0" applyAlignment="0" applyProtection="0"/>
    <xf numFmtId="0" fontId="103" fillId="91" borderId="37" applyNumberFormat="0" applyAlignment="0" applyProtection="0"/>
    <xf numFmtId="0" fontId="103" fillId="91" borderId="37" applyNumberFormat="0" applyAlignment="0" applyProtection="0"/>
    <xf numFmtId="0" fontId="103" fillId="91" borderId="23" applyNumberFormat="0" applyAlignment="0" applyProtection="0"/>
    <xf numFmtId="0" fontId="36" fillId="46" borderId="23" applyNumberFormat="0" applyAlignment="0" applyProtection="0"/>
    <xf numFmtId="0" fontId="103" fillId="91" borderId="37" applyNumberFormat="0" applyAlignment="0" applyProtection="0"/>
    <xf numFmtId="0" fontId="103" fillId="91" borderId="23" applyNumberFormat="0" applyAlignment="0" applyProtection="0"/>
    <xf numFmtId="0" fontId="103" fillId="91" borderId="37" applyNumberFormat="0" applyAlignment="0" applyProtection="0"/>
    <xf numFmtId="0" fontId="103" fillId="91" borderId="23" applyNumberFormat="0" applyAlignment="0" applyProtection="0"/>
    <xf numFmtId="0" fontId="47" fillId="46" borderId="23" applyNumberFormat="0" applyAlignment="0" applyProtection="0"/>
    <xf numFmtId="0" fontId="103" fillId="91" borderId="23" applyNumberFormat="0" applyAlignment="0" applyProtection="0"/>
    <xf numFmtId="0" fontId="103" fillId="91" borderId="37" applyNumberFormat="0" applyAlignment="0" applyProtection="0"/>
    <xf numFmtId="0" fontId="103" fillId="91" borderId="37" applyNumberFormat="0" applyAlignment="0" applyProtection="0"/>
    <xf numFmtId="0" fontId="47" fillId="46" borderId="23" applyNumberFormat="0" applyAlignment="0" applyProtection="0"/>
    <xf numFmtId="0" fontId="103" fillId="91" borderId="37" applyNumberFormat="0" applyAlignment="0" applyProtection="0"/>
    <xf numFmtId="0" fontId="103" fillId="91" borderId="23" applyNumberFormat="0" applyAlignment="0" applyProtection="0"/>
    <xf numFmtId="0" fontId="47" fillId="46" borderId="23" applyNumberFormat="0" applyAlignment="0" applyProtection="0"/>
    <xf numFmtId="0" fontId="36" fillId="0" borderId="25" applyNumberFormat="0" applyFill="0" applyAlignment="0" applyProtection="0"/>
    <xf numFmtId="0" fontId="40" fillId="0" borderId="42"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36" fillId="0" borderId="25"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4" fillId="0" borderId="25" applyNumberFormat="0" applyFill="0" applyAlignment="0" applyProtection="0"/>
    <xf numFmtId="0" fontId="104" fillId="0" borderId="43" applyNumberFormat="0" applyFill="0" applyAlignment="0" applyProtection="0"/>
    <xf numFmtId="0" fontId="40" fillId="0" borderId="42" applyNumberFormat="0" applyFill="0" applyAlignment="0" applyProtection="0"/>
    <xf numFmtId="0" fontId="40" fillId="0" borderId="42" applyNumberFormat="0" applyFill="0" applyAlignment="0" applyProtection="0"/>
    <xf numFmtId="0" fontId="44" fillId="0" borderId="25" applyNumberFormat="0" applyFill="0" applyAlignment="0" applyProtection="0"/>
    <xf numFmtId="0" fontId="40" fillId="0" borderId="42" applyNumberFormat="0" applyFill="0" applyAlignment="0" applyProtection="0"/>
    <xf numFmtId="0" fontId="104" fillId="0" borderId="43" applyNumberFormat="0" applyFill="0" applyAlignment="0" applyProtection="0"/>
    <xf numFmtId="0" fontId="44" fillId="0" borderId="25" applyNumberFormat="0" applyFill="0" applyAlignment="0" applyProtection="0"/>
    <xf numFmtId="212" fontId="36" fillId="0" borderId="0" applyFont="0" applyFill="0" applyBorder="0" applyAlignment="0" applyProtection="0"/>
    <xf numFmtId="212"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213" fontId="36" fillId="0" borderId="0" applyFont="0" applyFill="0" applyBorder="0" applyAlignment="0" applyProtection="0"/>
    <xf numFmtId="192"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92" fontId="36" fillId="0" borderId="0" applyFont="0" applyFill="0" applyBorder="0" applyAlignment="0" applyProtection="0"/>
    <xf numFmtId="167" fontId="37" fillId="0" borderId="0" applyFont="0" applyFill="0" applyBorder="0" applyAlignment="0" applyProtection="0"/>
    <xf numFmtId="214" fontId="36"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214" fontId="36" fillId="0" borderId="0" applyFont="0" applyFill="0" applyBorder="0" applyAlignment="0" applyProtection="0"/>
    <xf numFmtId="215" fontId="36" fillId="0" borderId="0" applyFont="0" applyFill="0" applyBorder="0" applyAlignment="0" applyProtection="0"/>
    <xf numFmtId="177" fontId="36" fillId="0" borderId="0" applyFont="0" applyFill="0" applyBorder="0" applyAlignment="0" applyProtection="0"/>
    <xf numFmtId="208" fontId="36" fillId="0" borderId="0" applyFont="0" applyFill="0" applyBorder="0" applyAlignment="0" applyProtection="0"/>
    <xf numFmtId="215" fontId="36" fillId="0" borderId="0" applyFont="0" applyFill="0" applyBorder="0" applyAlignment="0" applyProtection="0"/>
    <xf numFmtId="214" fontId="36" fillId="0" borderId="0" applyFont="0" applyFill="0" applyBorder="0" applyAlignment="0" applyProtection="0"/>
    <xf numFmtId="177" fontId="36" fillId="0" borderId="0" applyFont="0" applyFill="0" applyBorder="0" applyAlignment="0" applyProtection="0"/>
    <xf numFmtId="216" fontId="36" fillId="0" borderId="0" applyFont="0" applyFill="0" applyBorder="0" applyAlignment="0" applyProtection="0"/>
    <xf numFmtId="177" fontId="36" fillId="0" borderId="0" applyFont="0" applyFill="0" applyBorder="0" applyAlignment="0" applyProtection="0"/>
    <xf numFmtId="214"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217" fontId="4" fillId="0" borderId="0" applyFont="0" applyFill="0" applyBorder="0" applyAlignment="0" applyProtection="0"/>
    <xf numFmtId="167" fontId="85"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19" fontId="36" fillId="0" borderId="0" applyFont="0" applyFill="0" applyBorder="0" applyAlignment="0" applyProtection="0"/>
    <xf numFmtId="219"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84"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84"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8"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6" fontId="36" fillId="0" borderId="0" applyFont="0" applyFill="0" applyBorder="0" applyAlignment="0" applyProtection="0"/>
    <xf numFmtId="167" fontId="36" fillId="0" borderId="0" applyFont="0" applyFill="0" applyBorder="0" applyAlignment="0" applyProtection="0"/>
    <xf numFmtId="167" fontId="4" fillId="0" borderId="0" applyFont="0" applyFill="0" applyBorder="0" applyAlignment="0" applyProtection="0"/>
    <xf numFmtId="16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67" fontId="36" fillId="0" borderId="0" applyFont="0" applyFill="0" applyBorder="0" applyAlignment="0" applyProtection="0"/>
    <xf numFmtId="167" fontId="85" fillId="0" borderId="0" applyFont="0" applyFill="0" applyBorder="0" applyAlignment="0" applyProtection="0"/>
    <xf numFmtId="220"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218"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09"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208"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221" fontId="36" fillId="0" borderId="0" applyFont="0" applyFill="0" applyBorder="0" applyAlignment="0" applyProtection="0"/>
    <xf numFmtId="167" fontId="36" fillId="0" borderId="0" applyFont="0" applyFill="0" applyBorder="0" applyAlignment="0" applyProtection="0"/>
    <xf numFmtId="221"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217" fontId="36" fillId="0" borderId="0" applyFont="0" applyFill="0" applyBorder="0" applyAlignment="0" applyProtection="0"/>
    <xf numFmtId="167" fontId="36" fillId="0" borderId="0" applyFont="0" applyFill="0" applyBorder="0" applyAlignment="0" applyProtection="0"/>
    <xf numFmtId="166"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37"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22" fontId="36" fillId="0" borderId="0" applyFont="0" applyFill="0" applyBorder="0" applyAlignment="0" applyProtection="0"/>
    <xf numFmtId="177" fontId="36" fillId="0" borderId="0" applyFont="0" applyFill="0" applyBorder="0" applyAlignment="0" applyProtection="0"/>
    <xf numFmtId="219" fontId="36" fillId="0" borderId="0" applyFont="0" applyFill="0" applyBorder="0" applyAlignment="0" applyProtection="0"/>
    <xf numFmtId="177" fontId="36" fillId="0" borderId="0" applyFont="0" applyFill="0" applyBorder="0" applyAlignment="0" applyProtection="0"/>
    <xf numFmtId="167" fontId="37" fillId="0" borderId="0" applyFont="0" applyFill="0" applyBorder="0" applyAlignment="0" applyProtection="0"/>
    <xf numFmtId="218" fontId="36" fillId="0" borderId="0" applyFont="0" applyFill="0" applyBorder="0" applyAlignment="0" applyProtection="0"/>
    <xf numFmtId="167" fontId="4" fillId="0" borderId="0" applyFont="0" applyFill="0" applyBorder="0" applyAlignment="0" applyProtection="0"/>
    <xf numFmtId="218" fontId="36" fillId="0" borderId="0" applyFont="0" applyFill="0" applyBorder="0" applyAlignment="0" applyProtection="0"/>
    <xf numFmtId="167" fontId="37"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43" fontId="36" fillId="0" borderId="0" applyFont="0" applyFill="0" applyBorder="0" applyAlignment="0" applyProtection="0"/>
    <xf numFmtId="218" fontId="36" fillId="0" borderId="0" applyFont="0" applyFill="0" applyBorder="0" applyAlignment="0" applyProtection="0"/>
    <xf numFmtId="177" fontId="36" fillId="0" borderId="0" applyFont="0" applyFill="0" applyBorder="0" applyAlignment="0" applyProtection="0"/>
    <xf numFmtId="177" fontId="36" fillId="0" borderId="0" applyFont="0" applyFill="0" applyBorder="0" applyAlignment="0" applyProtection="0"/>
    <xf numFmtId="167" fontId="4" fillId="0" borderId="0" applyFont="0" applyFill="0" applyBorder="0" applyAlignment="0" applyProtection="0"/>
    <xf numFmtId="177" fontId="36" fillId="0" borderId="0" applyFont="0" applyFill="0" applyBorder="0" applyAlignment="0" applyProtection="0"/>
    <xf numFmtId="218" fontId="36" fillId="0" borderId="0" applyFont="0" applyFill="0" applyBorder="0" applyAlignment="0" applyProtection="0"/>
    <xf numFmtId="223"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67" fontId="37"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218" fontId="36" fillId="0" borderId="0" applyFont="0" applyFill="0" applyBorder="0" applyAlignment="0" applyProtection="0"/>
    <xf numFmtId="192" fontId="36" fillId="0" borderId="0" applyFont="0" applyFill="0" applyBorder="0" applyAlignment="0" applyProtection="0"/>
    <xf numFmtId="167" fontId="36" fillId="0" borderId="0" applyFont="0" applyFill="0" applyBorder="0" applyAlignment="0" applyProtection="0"/>
    <xf numFmtId="177" fontId="36" fillId="0" borderId="0" applyFont="0" applyFill="0" applyBorder="0" applyAlignment="0" applyProtection="0"/>
    <xf numFmtId="0" fontId="36" fillId="0" borderId="0" applyFont="0" applyFill="0" applyBorder="0" applyAlignment="0" applyProtection="0"/>
    <xf numFmtId="177" fontId="36" fillId="0" borderId="0" applyFont="0" applyFill="0" applyBorder="0" applyAlignment="0" applyProtection="0"/>
    <xf numFmtId="192" fontId="36" fillId="0" borderId="0" applyFont="0" applyFill="0" applyBorder="0" applyAlignment="0" applyProtection="0"/>
    <xf numFmtId="165" fontId="73" fillId="0" borderId="0" applyFont="0" applyFill="0" applyBorder="0" applyAlignment="0" applyProtection="0"/>
    <xf numFmtId="167" fontId="73" fillId="0" borderId="0" applyFont="0" applyFill="0" applyBorder="0" applyAlignment="0" applyProtection="0"/>
    <xf numFmtId="224" fontId="36" fillId="0" borderId="0" applyFont="0" applyFill="0" applyBorder="0" applyAlignment="0" applyProtection="0"/>
    <xf numFmtId="225" fontId="36" fillId="0" borderId="0" applyFont="0" applyFill="0" applyBorder="0" applyAlignment="0" applyProtection="0"/>
    <xf numFmtId="226" fontId="36" fillId="0" borderId="0" applyFont="0" applyFill="0" applyBorder="0" applyAlignment="0" applyProtection="0"/>
    <xf numFmtId="164" fontId="73" fillId="0" borderId="0" applyFont="0" applyFill="0" applyBorder="0" applyAlignment="0" applyProtection="0"/>
    <xf numFmtId="166" fontId="73" fillId="0" borderId="0" applyFont="0" applyFill="0" applyBorder="0" applyAlignment="0" applyProtection="0"/>
    <xf numFmtId="221" fontId="87" fillId="0" borderId="0">
      <protection locked="0"/>
    </xf>
    <xf numFmtId="221" fontId="87" fillId="0" borderId="0">
      <protection locked="0"/>
    </xf>
    <xf numFmtId="221" fontId="87" fillId="0" borderId="0">
      <protection locked="0"/>
    </xf>
    <xf numFmtId="221" fontId="87" fillId="0" borderId="0">
      <protection locked="0"/>
    </xf>
    <xf numFmtId="221" fontId="87" fillId="0" borderId="0">
      <protection locked="0"/>
    </xf>
    <xf numFmtId="221" fontId="87" fillId="0" borderId="0">
      <protection locked="0"/>
    </xf>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40" fillId="91" borderId="0" applyNumberFormat="0" applyBorder="0" applyAlignment="0" applyProtection="0"/>
    <xf numFmtId="0" fontId="54" fillId="62"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40" fillId="91"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54" fillId="91" borderId="0" applyNumberFormat="0" applyBorder="0" applyAlignment="0" applyProtection="0"/>
    <xf numFmtId="0" fontId="54" fillId="62" borderId="0" applyNumberFormat="0" applyBorder="0" applyAlignment="0" applyProtection="0"/>
    <xf numFmtId="0" fontId="105"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54" fillId="62" borderId="0" applyNumberFormat="0" applyBorder="0" applyAlignment="0" applyProtection="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6" fillId="0" borderId="0"/>
    <xf numFmtId="0" fontId="55" fillId="0" borderId="0"/>
    <xf numFmtId="0" fontId="106" fillId="0" borderId="0"/>
    <xf numFmtId="0" fontId="106" fillId="0" borderId="0"/>
    <xf numFmtId="0" fontId="55" fillId="0" borderId="0"/>
    <xf numFmtId="0" fontId="56" fillId="0" borderId="29"/>
    <xf numFmtId="0" fontId="36" fillId="0" borderId="29"/>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107"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7" fillId="0" borderId="0"/>
    <xf numFmtId="0" fontId="4" fillId="0" borderId="0"/>
    <xf numFmtId="0" fontId="37" fillId="0" borderId="0"/>
    <xf numFmtId="0" fontId="37" fillId="0" borderId="0"/>
    <xf numFmtId="0" fontId="37" fillId="0" borderId="0"/>
    <xf numFmtId="0" fontId="37" fillId="0" borderId="0"/>
    <xf numFmtId="0" fontId="37" fillId="0" borderId="0"/>
    <xf numFmtId="0" fontId="37" fillId="0" borderId="0"/>
    <xf numFmtId="0" fontId="36" fillId="0" borderId="0"/>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4" fillId="0" borderId="0"/>
    <xf numFmtId="0" fontId="4"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4" fillId="0" borderId="0"/>
    <xf numFmtId="0" fontId="4" fillId="0" borderId="0"/>
    <xf numFmtId="0" fontId="4" fillId="0" borderId="0"/>
    <xf numFmtId="0" fontId="4" fillId="0" borderId="0"/>
    <xf numFmtId="0" fontId="4" fillId="0" borderId="0"/>
    <xf numFmtId="0" fontId="36" fillId="0" borderId="0"/>
    <xf numFmtId="0" fontId="36" fillId="0" borderId="0"/>
    <xf numFmtId="0" fontId="36" fillId="0" borderId="0"/>
    <xf numFmtId="0" fontId="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6" fillId="0" borderId="0"/>
    <xf numFmtId="0" fontId="6" fillId="0" borderId="0"/>
    <xf numFmtId="0" fontId="6" fillId="0" borderId="0"/>
    <xf numFmtId="0" fontId="4" fillId="0" borderId="0"/>
    <xf numFmtId="0" fontId="4" fillId="0" borderId="0"/>
    <xf numFmtId="0" fontId="4" fillId="0" borderId="0"/>
    <xf numFmtId="0" fontId="85" fillId="0" borderId="0"/>
    <xf numFmtId="0" fontId="85" fillId="0" borderId="0"/>
    <xf numFmtId="0" fontId="85" fillId="0" borderId="0"/>
    <xf numFmtId="0" fontId="85" fillId="0" borderId="0"/>
    <xf numFmtId="0" fontId="6" fillId="0" borderId="0"/>
    <xf numFmtId="0" fontId="36" fillId="0" borderId="0"/>
    <xf numFmtId="0" fontId="36" fillId="0" borderId="0"/>
    <xf numFmtId="0" fontId="36" fillId="0" borderId="0"/>
    <xf numFmtId="0" fontId="36" fillId="0" borderId="0"/>
    <xf numFmtId="0" fontId="6" fillId="0" borderId="0"/>
    <xf numFmtId="0" fontId="36" fillId="0" borderId="0"/>
    <xf numFmtId="0" fontId="36" fillId="0" borderId="0"/>
    <xf numFmtId="0" fontId="85" fillId="0" borderId="0"/>
    <xf numFmtId="0" fontId="85" fillId="0" borderId="0"/>
    <xf numFmtId="0" fontId="85" fillId="0" borderId="0"/>
    <xf numFmtId="0" fontId="36" fillId="0" borderId="0"/>
    <xf numFmtId="0" fontId="36" fillId="0" borderId="0"/>
    <xf numFmtId="0" fontId="36" fillId="0" borderId="0"/>
    <xf numFmtId="0" fontId="36" fillId="0" borderId="0"/>
    <xf numFmtId="0" fontId="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85" fillId="0" borderId="0"/>
    <xf numFmtId="0" fontId="36" fillId="0" borderId="0"/>
    <xf numFmtId="0" fontId="36" fillId="0" borderId="0"/>
    <xf numFmtId="0" fontId="85" fillId="0" borderId="0"/>
    <xf numFmtId="0" fontId="36" fillId="0" borderId="0"/>
    <xf numFmtId="0" fontId="36" fillId="0" borderId="0"/>
    <xf numFmtId="0" fontId="36" fillId="0" borderId="0"/>
    <xf numFmtId="0" fontId="4" fillId="0" borderId="0"/>
    <xf numFmtId="0" fontId="36" fillId="0" borderId="0"/>
    <xf numFmtId="0" fontId="37" fillId="0" borderId="0"/>
    <xf numFmtId="0" fontId="36" fillId="0" borderId="0"/>
    <xf numFmtId="0" fontId="4"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85" fillId="0" borderId="0"/>
    <xf numFmtId="0" fontId="36" fillId="0" borderId="0"/>
    <xf numFmtId="0" fontId="8" fillId="0" borderId="0"/>
    <xf numFmtId="0" fontId="37" fillId="0" borderId="0"/>
    <xf numFmtId="0" fontId="36" fillId="0" borderId="0"/>
    <xf numFmtId="0" fontId="37" fillId="0" borderId="0"/>
    <xf numFmtId="0" fontId="8" fillId="0" borderId="0"/>
    <xf numFmtId="0" fontId="36" fillId="0" borderId="0"/>
    <xf numFmtId="0" fontId="36" fillId="0" borderId="0"/>
    <xf numFmtId="0" fontId="36" fillId="0" borderId="0"/>
    <xf numFmtId="0" fontId="36" fillId="0" borderId="0"/>
    <xf numFmtId="0" fontId="8"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8" fillId="0" borderId="0"/>
    <xf numFmtId="0" fontId="36" fillId="0" borderId="0"/>
    <xf numFmtId="0" fontId="37" fillId="0" borderId="0"/>
    <xf numFmtId="0" fontId="36" fillId="0" borderId="0"/>
    <xf numFmtId="179" fontId="4" fillId="0" borderId="0"/>
    <xf numFmtId="0" fontId="36" fillId="0" borderId="0"/>
    <xf numFmtId="0" fontId="36" fillId="0" borderId="0"/>
    <xf numFmtId="0" fontId="36" fillId="0" borderId="0"/>
    <xf numFmtId="0" fontId="4" fillId="0" borderId="0"/>
    <xf numFmtId="0" fontId="36" fillId="0" borderId="0"/>
    <xf numFmtId="0" fontId="8"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6" fillId="0" borderId="0"/>
    <xf numFmtId="0" fontId="36" fillId="0" borderId="0"/>
    <xf numFmtId="0" fontId="36" fillId="0" borderId="0"/>
    <xf numFmtId="0" fontId="3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36" fillId="0" borderId="0"/>
    <xf numFmtId="0" fontId="36" fillId="0" borderId="0"/>
    <xf numFmtId="0" fontId="6" fillId="0" borderId="0"/>
    <xf numFmtId="0" fontId="36" fillId="0" borderId="0"/>
    <xf numFmtId="0" fontId="36" fillId="0" borderId="0"/>
    <xf numFmtId="0" fontId="6" fillId="0" borderId="0"/>
    <xf numFmtId="0" fontId="36" fillId="0" borderId="0"/>
    <xf numFmtId="0" fontId="6" fillId="0" borderId="0"/>
    <xf numFmtId="0" fontId="36" fillId="0" borderId="0"/>
    <xf numFmtId="0" fontId="6" fillId="0" borderId="0"/>
    <xf numFmtId="0" fontId="36" fillId="0" borderId="0"/>
    <xf numFmtId="0" fontId="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4" fillId="0" borderId="0"/>
    <xf numFmtId="0" fontId="36" fillId="0" borderId="0"/>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8"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8" fillId="0" borderId="0"/>
    <xf numFmtId="0" fontId="36" fillId="0" borderId="0"/>
    <xf numFmtId="0" fontId="4" fillId="0" borderId="0"/>
    <xf numFmtId="0" fontId="8" fillId="0" borderId="0"/>
    <xf numFmtId="0" fontId="36" fillId="0" borderId="0"/>
    <xf numFmtId="0" fontId="36" fillId="0" borderId="0"/>
    <xf numFmtId="0" fontId="4"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4"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4" fillId="0" borderId="0"/>
    <xf numFmtId="0" fontId="36" fillId="0" borderId="0"/>
    <xf numFmtId="0" fontId="36" fillId="0" borderId="0"/>
    <xf numFmtId="0" fontId="8" fillId="0" borderId="0"/>
    <xf numFmtId="0" fontId="36"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8" fillId="0" borderId="0"/>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8"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4"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4" fillId="0" borderId="0"/>
    <xf numFmtId="0" fontId="36" fillId="0" borderId="0" applyNumberFormat="0" applyFont="0" applyFill="0" applyBorder="0" applyAlignment="0" applyProtection="0">
      <alignment vertical="top"/>
    </xf>
    <xf numFmtId="0" fontId="36" fillId="0" borderId="0"/>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applyNumberFormat="0" applyFont="0" applyFill="0" applyBorder="0" applyAlignment="0" applyProtection="0">
      <alignment vertical="top"/>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204" fontId="8" fillId="0" borderId="0"/>
    <xf numFmtId="227" fontId="8" fillId="0" borderId="0" applyFont="0" applyFill="0" applyBorder="0" applyAlignment="0" applyProtection="0"/>
    <xf numFmtId="0" fontId="37"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4" fillId="15" borderId="2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63" borderId="30"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36" fillId="63" borderId="30" applyNumberFormat="0" applyFont="0" applyAlignment="0" applyProtection="0"/>
    <xf numFmtId="0" fontId="36" fillId="90" borderId="30" applyNumberFormat="0" applyFont="0" applyAlignment="0" applyProtection="0"/>
    <xf numFmtId="0" fontId="36" fillId="90" borderId="30" applyNumberFormat="0" applyFont="0" applyAlignment="0" applyProtection="0"/>
    <xf numFmtId="0" fontId="8" fillId="90" borderId="37" applyNumberFormat="0" applyFont="0" applyAlignment="0" applyProtection="0"/>
    <xf numFmtId="0" fontId="8" fillId="90" borderId="37" applyNumberFormat="0" applyFont="0" applyAlignment="0" applyProtection="0"/>
    <xf numFmtId="0" fontId="36" fillId="63" borderId="30" applyNumberFormat="0" applyFont="0" applyAlignment="0" applyProtection="0"/>
    <xf numFmtId="0" fontId="8" fillId="90" borderId="37" applyNumberFormat="0" applyFont="0" applyAlignment="0" applyProtection="0"/>
    <xf numFmtId="0" fontId="36" fillId="90" borderId="30" applyNumberFormat="0" applyFont="0" applyAlignment="0" applyProtection="0"/>
    <xf numFmtId="0" fontId="36" fillId="63" borderId="30" applyNumberFormat="0" applyFont="0" applyAlignment="0" applyProtection="0"/>
    <xf numFmtId="0" fontId="37" fillId="63" borderId="30" applyNumberFormat="0" applyFont="0" applyAlignment="0" applyProtection="0"/>
    <xf numFmtId="2" fontId="36" fillId="64" borderId="22" applyFont="0" applyFill="0" applyBorder="0" applyProtection="0">
      <alignment horizontal="center" vertical="center"/>
    </xf>
    <xf numFmtId="2" fontId="36" fillId="64" borderId="22" applyFont="0" applyFill="0" applyBorder="0" applyProtection="0">
      <alignment horizontal="center" vertical="center"/>
    </xf>
    <xf numFmtId="0" fontId="57" fillId="95"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60" borderId="31" applyNumberFormat="0" applyAlignment="0" applyProtection="0"/>
    <xf numFmtId="0" fontId="57" fillId="95" borderId="31" applyNumberFormat="0" applyAlignment="0" applyProtection="0"/>
    <xf numFmtId="0" fontId="57" fillId="96" borderId="31" applyNumberFormat="0" applyAlignment="0" applyProtection="0"/>
    <xf numFmtId="0" fontId="57" fillId="96" borderId="31" applyNumberFormat="0" applyAlignment="0" applyProtection="0"/>
    <xf numFmtId="0" fontId="57" fillId="60" borderId="31" applyNumberFormat="0" applyAlignment="0" applyProtection="0"/>
    <xf numFmtId="0" fontId="57" fillId="96" borderId="31" applyNumberFormat="0" applyAlignment="0" applyProtection="0"/>
    <xf numFmtId="0" fontId="57" fillId="95" borderId="31" applyNumberFormat="0" applyAlignment="0" applyProtection="0"/>
    <xf numFmtId="0" fontId="57" fillId="60" borderId="31" applyNumberFormat="0" applyAlignment="0" applyProtection="0"/>
    <xf numFmtId="49" fontId="58" fillId="0" borderId="0" applyNumberFormat="0" applyFont="0" applyFill="0" applyBorder="0" applyAlignment="0">
      <alignment horizontal="centerContinuous"/>
    </xf>
    <xf numFmtId="38" fontId="58" fillId="0" borderId="32" applyNumberFormat="0" applyFont="0" applyFill="0" applyBorder="0" applyAlignment="0">
      <alignment horizontal="center"/>
    </xf>
    <xf numFmtId="9" fontId="36"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4"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7" fillId="0" borderId="0" applyFont="0" applyFill="0" applyBorder="0" applyAlignment="0" applyProtection="0"/>
    <xf numFmtId="0" fontId="36"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108" fillId="0" borderId="0">
      <protection locked="0"/>
    </xf>
    <xf numFmtId="0" fontId="108"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36" fillId="0" borderId="0">
      <protection locked="0"/>
    </xf>
    <xf numFmtId="0" fontId="41" fillId="0" borderId="0">
      <protection locked="0"/>
    </xf>
    <xf numFmtId="0" fontId="41" fillId="0" borderId="0">
      <protection locked="0"/>
    </xf>
    <xf numFmtId="228" fontId="87" fillId="0" borderId="0">
      <protection locked="0"/>
    </xf>
    <xf numFmtId="9" fontId="36" fillId="0" borderId="0" applyFont="0" applyFill="0" applyBorder="0" applyAlignment="0" applyProtection="0"/>
    <xf numFmtId="9" fontId="36" fillId="0" borderId="0" applyFont="0" applyFill="0" applyBorder="0" applyAlignment="0" applyProtection="0"/>
    <xf numFmtId="228" fontId="87" fillId="0" borderId="0">
      <protection locked="0"/>
    </xf>
    <xf numFmtId="9" fontId="85" fillId="0" borderId="0" applyFont="0" applyFill="0" applyBorder="0" applyAlignment="0" applyProtection="0"/>
    <xf numFmtId="9" fontId="36" fillId="0" borderId="0" applyFont="0" applyFill="0" applyBorder="0" applyAlignment="0" applyProtection="0"/>
    <xf numFmtId="228" fontId="87" fillId="0" borderId="0">
      <protection locked="0"/>
    </xf>
    <xf numFmtId="9" fontId="36" fillId="0" borderId="0" applyFont="0" applyFill="0" applyBorder="0" applyAlignment="0" applyProtection="0"/>
    <xf numFmtId="228" fontId="87" fillId="0" borderId="0">
      <protection locked="0"/>
    </xf>
    <xf numFmtId="9" fontId="36" fillId="0" borderId="0" applyFont="0" applyFill="0" applyBorder="0" applyAlignment="0" applyProtection="0"/>
    <xf numFmtId="228" fontId="87" fillId="0" borderId="0">
      <protection locked="0"/>
    </xf>
    <xf numFmtId="228" fontId="87" fillId="0" borderId="0">
      <protection locked="0"/>
    </xf>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4"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6" fillId="0" borderId="0" applyFont="0" applyFill="0" applyBorder="0" applyAlignment="0" applyProtection="0"/>
    <xf numFmtId="9" fontId="37" fillId="0" borderId="0" applyFont="0" applyFill="0" applyBorder="0" applyAlignment="0" applyProtection="0"/>
    <xf numFmtId="229" fontId="36" fillId="0" borderId="0" applyFont="0" applyFill="0" applyBorder="0" applyProtection="0">
      <alignment horizontal="right"/>
    </xf>
    <xf numFmtId="229" fontId="36" fillId="0" borderId="0" applyFont="0" applyFill="0" applyBorder="0" applyProtection="0">
      <alignment horizontal="right"/>
    </xf>
    <xf numFmtId="204" fontId="109" fillId="0" borderId="0" applyNumberFormat="0" applyFill="0" applyBorder="0" applyAlignment="0" applyProtection="0"/>
    <xf numFmtId="0" fontId="110" fillId="0" borderId="0" applyProtection="0">
      <alignment horizontal="center" vertical="center" wrapText="1"/>
    </xf>
    <xf numFmtId="0" fontId="110" fillId="0" borderId="0" applyProtection="0">
      <alignment horizontal="center" vertical="center" wrapText="1"/>
    </xf>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111"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57" fillId="60" borderId="31" applyNumberFormat="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62" borderId="44" applyNumberFormat="0" applyProtection="0">
      <alignment vertical="center"/>
    </xf>
    <xf numFmtId="4" fontId="8" fillId="62" borderId="37"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3" fillId="62" borderId="44" applyNumberFormat="0" applyProtection="0">
      <alignment vertical="center"/>
    </xf>
    <xf numFmtId="4" fontId="114" fillId="105" borderId="37"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62" borderId="44" applyNumberFormat="0" applyProtection="0">
      <alignment horizontal="left" vertical="center" indent="1"/>
    </xf>
    <xf numFmtId="4" fontId="8" fillId="105"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112" fillId="62" borderId="44" applyNumberFormat="0" applyProtection="0">
      <alignment horizontal="left" vertical="top" indent="1"/>
    </xf>
    <xf numFmtId="0" fontId="70" fillId="62" borderId="44" applyNumberFormat="0" applyProtection="0">
      <alignment horizontal="left" vertical="top" indent="1"/>
    </xf>
    <xf numFmtId="0" fontId="112" fillId="62"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106" borderId="0" applyNumberFormat="0" applyProtection="0">
      <alignment horizontal="left" vertical="center" indent="1"/>
    </xf>
    <xf numFmtId="4" fontId="8" fillId="53"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2" borderId="44" applyNumberFormat="0" applyProtection="0">
      <alignment horizontal="right" vertical="center"/>
    </xf>
    <xf numFmtId="4" fontId="74" fillId="42"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2" borderId="44" applyNumberFormat="0" applyProtection="0">
      <alignment horizontal="right" vertical="center"/>
    </xf>
    <xf numFmtId="4" fontId="8" fillId="42"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8" borderId="44" applyNumberFormat="0" applyProtection="0">
      <alignment horizontal="right" vertical="center"/>
    </xf>
    <xf numFmtId="4" fontId="74" fillId="4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8" borderId="44" applyNumberFormat="0" applyProtection="0">
      <alignment horizontal="right" vertical="center"/>
    </xf>
    <xf numFmtId="4" fontId="8" fillId="107"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6" borderId="44" applyNumberFormat="0" applyProtection="0">
      <alignment horizontal="right" vertical="center"/>
    </xf>
    <xf numFmtId="4" fontId="74" fillId="56"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6" borderId="44" applyNumberFormat="0" applyProtection="0">
      <alignment horizontal="right" vertical="center"/>
    </xf>
    <xf numFmtId="4" fontId="8" fillId="56" borderId="29"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0" borderId="44" applyNumberFormat="0" applyProtection="0">
      <alignment horizontal="right" vertical="center"/>
    </xf>
    <xf numFmtId="4" fontId="74" fillId="50"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0" borderId="44" applyNumberFormat="0" applyProtection="0">
      <alignment horizontal="right" vertical="center"/>
    </xf>
    <xf numFmtId="4" fontId="8" fillId="50"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4" borderId="44" applyNumberFormat="0" applyProtection="0">
      <alignment horizontal="right" vertical="center"/>
    </xf>
    <xf numFmtId="4" fontId="74" fillId="54"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4" borderId="44" applyNumberFormat="0" applyProtection="0">
      <alignment horizontal="right" vertical="center"/>
    </xf>
    <xf numFmtId="4" fontId="8" fillId="54"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8" borderId="44" applyNumberFormat="0" applyProtection="0">
      <alignment horizontal="right" vertical="center"/>
    </xf>
    <xf numFmtId="4" fontId="74" fillId="5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8" borderId="44" applyNumberFormat="0" applyProtection="0">
      <alignment horizontal="right" vertical="center"/>
    </xf>
    <xf numFmtId="4" fontId="8" fillId="5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57" borderId="44" applyNumberFormat="0" applyProtection="0">
      <alignment horizontal="right" vertical="center"/>
    </xf>
    <xf numFmtId="4" fontId="74" fillId="57"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57" borderId="44" applyNumberFormat="0" applyProtection="0">
      <alignment horizontal="right" vertical="center"/>
    </xf>
    <xf numFmtId="4" fontId="8" fillId="57"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08" borderId="44" applyNumberFormat="0" applyProtection="0">
      <alignment horizontal="right" vertical="center"/>
    </xf>
    <xf numFmtId="4" fontId="74" fillId="108"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108" borderId="44" applyNumberFormat="0" applyProtection="0">
      <alignment horizontal="right" vertical="center"/>
    </xf>
    <xf numFmtId="4" fontId="8" fillId="10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49" borderId="44" applyNumberFormat="0" applyProtection="0">
      <alignment horizontal="right" vertical="center"/>
    </xf>
    <xf numFmtId="4" fontId="74" fillId="49"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49" borderId="44" applyNumberFormat="0" applyProtection="0">
      <alignment horizontal="right" vertical="center"/>
    </xf>
    <xf numFmtId="4" fontId="8" fillId="49"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2" fillId="109" borderId="45" applyNumberFormat="0" applyProtection="0">
      <alignment horizontal="left" vertical="center" indent="1"/>
    </xf>
    <xf numFmtId="4" fontId="8" fillId="109"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74" fillId="110"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36" fillId="111"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5" fillId="111" borderId="0" applyNumberFormat="0" applyProtection="0">
      <alignment horizontal="left" vertical="center" indent="1"/>
    </xf>
    <xf numFmtId="4" fontId="36" fillId="111"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44" applyNumberFormat="0" applyProtection="0">
      <alignment horizontal="right" vertical="center"/>
    </xf>
    <xf numFmtId="4" fontId="74" fillId="106" borderId="44"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44" applyNumberFormat="0" applyProtection="0">
      <alignment horizontal="right" vertical="center"/>
    </xf>
    <xf numFmtId="4" fontId="8" fillId="106"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110" borderId="0" applyNumberFormat="0" applyProtection="0">
      <alignment horizontal="left" vertical="center" indent="1"/>
    </xf>
    <xf numFmtId="4" fontId="8" fillId="110" borderId="29"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4" fontId="74" fillId="110" borderId="0" applyNumberFormat="0" applyProtection="0">
      <alignment horizontal="left" vertical="center" indent="1"/>
    </xf>
    <xf numFmtId="0" fontId="36" fillId="0" borderId="0"/>
    <xf numFmtId="0" fontId="36" fillId="0" borderId="0"/>
    <xf numFmtId="0" fontId="36" fillId="0" borderId="0"/>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106" borderId="0" applyNumberFormat="0" applyProtection="0">
      <alignment horizontal="left" vertical="center" indent="1"/>
    </xf>
    <xf numFmtId="4" fontId="8" fillId="106" borderId="29"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4" fontId="74" fillId="112" borderId="0"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1" borderId="44" applyNumberFormat="0" applyProtection="0">
      <alignment horizontal="left" vertical="center" indent="1"/>
    </xf>
    <xf numFmtId="0" fontId="8" fillId="60" borderId="37" applyNumberFormat="0" applyProtection="0">
      <alignment horizontal="left" vertical="center" indent="1"/>
    </xf>
    <xf numFmtId="0" fontId="36" fillId="111"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1" borderId="44" applyNumberFormat="0" applyProtection="0">
      <alignment horizontal="left" vertical="top" indent="1"/>
    </xf>
    <xf numFmtId="0" fontId="8" fillId="111" borderId="44" applyNumberFormat="0" applyProtection="0">
      <alignment horizontal="left" vertical="top" indent="1"/>
    </xf>
    <xf numFmtId="0" fontId="36" fillId="111"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06" borderId="44" applyNumberFormat="0" applyProtection="0">
      <alignment horizontal="left" vertical="center" indent="1"/>
    </xf>
    <xf numFmtId="0" fontId="8" fillId="113" borderId="37" applyNumberFormat="0" applyProtection="0">
      <alignment horizontal="left" vertical="center" indent="1"/>
    </xf>
    <xf numFmtId="0" fontId="36" fillId="106"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06" borderId="44" applyNumberFormat="0" applyProtection="0">
      <alignment horizontal="left" vertical="top" indent="1"/>
    </xf>
    <xf numFmtId="0" fontId="8" fillId="106" borderId="44" applyNumberFormat="0" applyProtection="0">
      <alignment horizontal="left" vertical="top" indent="1"/>
    </xf>
    <xf numFmtId="0" fontId="36"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47" borderId="44" applyNumberFormat="0" applyProtection="0">
      <alignment horizontal="left" vertical="center" indent="1"/>
    </xf>
    <xf numFmtId="0" fontId="8" fillId="47" borderId="37" applyNumberFormat="0" applyProtection="0">
      <alignment horizontal="left" vertical="center" indent="1"/>
    </xf>
    <xf numFmtId="0" fontId="36" fillId="47"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47" borderId="44" applyNumberFormat="0" applyProtection="0">
      <alignment horizontal="left" vertical="top" indent="1"/>
    </xf>
    <xf numFmtId="0" fontId="8" fillId="47" borderId="44" applyNumberFormat="0" applyProtection="0">
      <alignment horizontal="left" vertical="top" indent="1"/>
    </xf>
    <xf numFmtId="0" fontId="36" fillId="47"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0" borderId="44" applyNumberFormat="0" applyProtection="0">
      <alignment horizontal="left" vertical="center" indent="1"/>
    </xf>
    <xf numFmtId="0" fontId="8" fillId="110" borderId="37" applyNumberFormat="0" applyProtection="0">
      <alignment horizontal="left" vertical="center" indent="1"/>
    </xf>
    <xf numFmtId="0" fontId="36" fillId="110"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0" borderId="44" applyNumberFormat="0" applyProtection="0">
      <alignment horizontal="left" vertical="top" indent="1"/>
    </xf>
    <xf numFmtId="0" fontId="8" fillId="110" borderId="44" applyNumberFormat="0" applyProtection="0">
      <alignment horizontal="left" vertical="top" indent="1"/>
    </xf>
    <xf numFmtId="0" fontId="36" fillId="110"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114" borderId="22" applyNumberFormat="0">
      <protection locked="0"/>
    </xf>
    <xf numFmtId="0" fontId="8" fillId="114" borderId="46" applyNumberFormat="0">
      <protection locked="0"/>
    </xf>
    <xf numFmtId="0" fontId="36" fillId="114" borderId="22" applyNumberFormat="0">
      <protection locked="0"/>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11" fillId="111" borderId="47" applyBorder="0"/>
    <xf numFmtId="0" fontId="36" fillId="0" borderId="0"/>
    <xf numFmtId="0" fontId="36" fillId="0" borderId="0"/>
    <xf numFmtId="0" fontId="36" fillId="0" borderId="0"/>
    <xf numFmtId="4" fontId="74" fillId="63" borderId="44" applyNumberFormat="0" applyProtection="0">
      <alignment vertical="center"/>
    </xf>
    <xf numFmtId="4" fontId="74" fillId="63" borderId="44"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vertical="center"/>
    </xf>
    <xf numFmtId="4" fontId="116" fillId="63" borderId="44"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7" fillId="63" borderId="44" applyNumberFormat="0" applyProtection="0">
      <alignment vertical="center"/>
    </xf>
    <xf numFmtId="4" fontId="114" fillId="97" borderId="22" applyNumberFormat="0" applyProtection="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horizontal="left" vertical="center" indent="1"/>
    </xf>
    <xf numFmtId="4" fontId="74" fillId="63"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74" fillId="63" borderId="44" applyNumberFormat="0" applyProtection="0">
      <alignment horizontal="left" vertical="center" indent="1"/>
    </xf>
    <xf numFmtId="4" fontId="116" fillId="60" borderId="44"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74" fillId="63" borderId="44" applyNumberFormat="0" applyProtection="0">
      <alignment horizontal="left" vertical="top" indent="1"/>
    </xf>
    <xf numFmtId="0" fontId="74" fillId="63"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74" fillId="63" borderId="44" applyNumberFormat="0" applyProtection="0">
      <alignment horizontal="left" vertical="top" indent="1"/>
    </xf>
    <xf numFmtId="0" fontId="116" fillId="63" borderId="44" applyNumberFormat="0" applyProtection="0">
      <alignment horizontal="left" vertical="top" indent="1"/>
    </xf>
    <xf numFmtId="0" fontId="74" fillId="63"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18" fillId="0" borderId="0" applyNumberFormat="0" applyProtection="0">
      <alignment horizontal="right" vertical="center"/>
    </xf>
    <xf numFmtId="0" fontId="36" fillId="0" borderId="0"/>
    <xf numFmtId="0" fontId="36" fillId="0" borderId="0"/>
    <xf numFmtId="4" fontId="74" fillId="110" borderId="44" applyNumberFormat="0" applyProtection="0">
      <alignment horizontal="right" vertical="center"/>
    </xf>
    <xf numFmtId="4" fontId="74" fillId="110" borderId="44" applyNumberFormat="0" applyProtection="0">
      <alignment horizontal="right" vertical="center"/>
    </xf>
    <xf numFmtId="4" fontId="74" fillId="110" borderId="44" applyNumberFormat="0" applyProtection="0">
      <alignment horizontal="right" vertical="center"/>
    </xf>
    <xf numFmtId="4" fontId="8" fillId="0" borderId="37" applyNumberFormat="0" applyProtection="0">
      <alignment horizontal="right" vertical="center"/>
    </xf>
    <xf numFmtId="4" fontId="8" fillId="0"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118" fillId="0" borderId="0" applyNumberFormat="0" applyProtection="0">
      <alignment horizontal="right" vertical="center"/>
    </xf>
    <xf numFmtId="4" fontId="119" fillId="0" borderId="0" applyNumberFormat="0" applyProtection="0">
      <alignment horizontal="right" vertical="center"/>
    </xf>
    <xf numFmtId="0" fontId="36" fillId="0" borderId="0"/>
    <xf numFmtId="0" fontId="36" fillId="0" borderId="0"/>
    <xf numFmtId="4" fontId="117" fillId="110" borderId="44" applyNumberFormat="0" applyProtection="0">
      <alignment horizontal="right" vertical="center"/>
    </xf>
    <xf numFmtId="4" fontId="114" fillId="98" borderId="37" applyNumberFormat="0" applyProtection="0">
      <alignment horizontal="right" vertical="center"/>
    </xf>
    <xf numFmtId="4" fontId="114" fillId="98"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4" fontId="119" fillId="0" borderId="0" applyNumberFormat="0" applyProtection="0">
      <alignment horizontal="right" vertical="center"/>
    </xf>
    <xf numFmtId="4" fontId="119" fillId="0" borderId="0" applyNumberFormat="0" applyProtection="0">
      <alignment horizontal="left" vertical="center" indent="1"/>
    </xf>
    <xf numFmtId="0" fontId="36" fillId="0" borderId="0"/>
    <xf numFmtId="0" fontId="36" fillId="0" borderId="0"/>
    <xf numFmtId="4" fontId="74" fillId="106" borderId="44" applyNumberFormat="0" applyProtection="0">
      <alignment horizontal="left" vertical="center" indent="1"/>
    </xf>
    <xf numFmtId="4" fontId="74" fillId="106" borderId="44" applyNumberFormat="0" applyProtection="0">
      <alignment horizontal="left" vertical="center" indent="1"/>
    </xf>
    <xf numFmtId="4" fontId="74" fillId="106" borderId="44" applyNumberFormat="0" applyProtection="0">
      <alignment horizontal="left" vertical="center" indent="1"/>
    </xf>
    <xf numFmtId="4" fontId="8" fillId="53" borderId="37" applyNumberFormat="0" applyProtection="0">
      <alignment horizontal="left" vertical="center" indent="1"/>
    </xf>
    <xf numFmtId="4" fontId="8" fillId="53" borderId="37"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4" fontId="119" fillId="0" borderId="0" applyNumberFormat="0" applyProtection="0">
      <alignment horizontal="left" vertical="center" indent="1"/>
    </xf>
    <xf numFmtId="0" fontId="36" fillId="0" borderId="0"/>
    <xf numFmtId="0" fontId="36" fillId="0" borderId="0"/>
    <xf numFmtId="0" fontId="36" fillId="0" borderId="0"/>
    <xf numFmtId="0" fontId="74" fillId="106" borderId="44" applyNumberFormat="0" applyProtection="0">
      <alignment horizontal="left" vertical="top" indent="1"/>
    </xf>
    <xf numFmtId="0" fontId="74"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74" fillId="106" borderId="44" applyNumberFormat="0" applyProtection="0">
      <alignment horizontal="left" vertical="top" indent="1"/>
    </xf>
    <xf numFmtId="0" fontId="116" fillId="106" borderId="44" applyNumberFormat="0" applyProtection="0">
      <alignment horizontal="left" vertical="top" indent="1"/>
    </xf>
    <xf numFmtId="0" fontId="74" fillId="106" borderId="44" applyNumberFormat="0" applyProtection="0">
      <alignment horizontal="left" vertical="top"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20" fillId="115" borderId="0" applyNumberFormat="0" applyProtection="0">
      <alignment horizontal="left" vertical="center" indent="1"/>
    </xf>
    <xf numFmtId="4" fontId="121" fillId="115" borderId="29" applyNumberFormat="0" applyProtection="0">
      <alignment horizontal="left" vertical="center" indent="1"/>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8" fillId="116" borderId="22"/>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4" fontId="122" fillId="110" borderId="44" applyNumberFormat="0" applyProtection="0">
      <alignment horizontal="right" vertical="center"/>
    </xf>
    <xf numFmtId="4" fontId="123" fillId="114" borderId="37" applyNumberFormat="0" applyProtection="0">
      <alignment horizontal="righ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167" fontId="36" fillId="0" borderId="0" applyFont="0" applyFill="0" applyBorder="0" applyAlignment="0" applyProtection="0"/>
    <xf numFmtId="177" fontId="36" fillId="0" borderId="0" applyFont="0" applyFill="0" applyBorder="0" applyAlignment="0" applyProtection="0"/>
    <xf numFmtId="0" fontId="124" fillId="0" borderId="0" applyNumberFormat="0" applyFill="0" applyBorder="0" applyAlignment="0" applyProtection="0"/>
    <xf numFmtId="0" fontId="124" fillId="0" borderId="0" applyNumberFormat="0" applyFill="0" applyBorder="0" applyAlignment="0" applyProtection="0"/>
    <xf numFmtId="0" fontId="50" fillId="0" borderId="33"/>
    <xf numFmtId="0" fontId="36" fillId="0" borderId="0"/>
    <xf numFmtId="0" fontId="36" fillId="0" borderId="0"/>
    <xf numFmtId="0" fontId="36" fillId="0" borderId="0"/>
    <xf numFmtId="0" fontId="36" fillId="0" borderId="0"/>
    <xf numFmtId="0" fontId="36" fillId="0" borderId="0"/>
    <xf numFmtId="0" fontId="74" fillId="0" borderId="0" applyNumberFormat="0" applyBorder="0" applyAlignment="0"/>
    <xf numFmtId="0" fontId="74" fillId="0" borderId="0" applyNumberFormat="0" applyBorder="0" applyAlignment="0"/>
    <xf numFmtId="0" fontId="112" fillId="0" borderId="0" applyNumberFormat="0" applyBorder="0" applyAlignment="0"/>
    <xf numFmtId="0" fontId="112" fillId="0" borderId="0" applyNumberFormat="0" applyBorder="0" applyAlignment="0"/>
    <xf numFmtId="0" fontId="125" fillId="60" borderId="0" applyNumberFormat="0" applyBorder="0" applyAlignment="0"/>
    <xf numFmtId="0" fontId="125" fillId="60" borderId="0" applyNumberFormat="0" applyBorder="0" applyAlignment="0"/>
    <xf numFmtId="0" fontId="126" fillId="60" borderId="0" applyNumberFormat="0" applyBorder="0" applyAlignment="0"/>
    <xf numFmtId="0" fontId="126" fillId="60" borderId="0" applyNumberFormat="0" applyBorder="0" applyAlignment="0"/>
    <xf numFmtId="0" fontId="127" fillId="0" borderId="0" applyNumberFormat="0" applyBorder="0" applyAlignment="0"/>
    <xf numFmtId="0" fontId="127" fillId="0" borderId="0" applyNumberFormat="0" applyBorder="0" applyAlignment="0"/>
    <xf numFmtId="0" fontId="128" fillId="0" borderId="0" applyNumberFormat="0" applyBorder="0" applyAlignment="0"/>
    <xf numFmtId="0" fontId="128" fillId="0" borderId="0" applyNumberFormat="0" applyBorder="0" applyAlignment="0"/>
    <xf numFmtId="0" fontId="115" fillId="60" borderId="0" applyNumberFormat="0" applyBorder="0" applyAlignment="0"/>
    <xf numFmtId="0" fontId="115" fillId="60" borderId="0" applyNumberFormat="0" applyBorder="0" applyAlignment="0"/>
    <xf numFmtId="0" fontId="129" fillId="0" borderId="0" applyNumberFormat="0" applyBorder="0" applyAlignment="0"/>
    <xf numFmtId="0" fontId="129" fillId="0" borderId="0" applyNumberFormat="0" applyBorder="0" applyAlignment="0"/>
    <xf numFmtId="0" fontId="130" fillId="0" borderId="0" applyNumberFormat="0" applyBorder="0" applyAlignment="0"/>
    <xf numFmtId="0" fontId="130" fillId="0" borderId="0" applyNumberFormat="0" applyBorder="0" applyAlignment="0"/>
    <xf numFmtId="0" fontId="125" fillId="0" borderId="0" applyNumberFormat="0" applyBorder="0" applyAlignment="0"/>
    <xf numFmtId="0" fontId="125" fillId="0" borderId="0" applyNumberFormat="0" applyBorder="0" applyAlignment="0"/>
    <xf numFmtId="0" fontId="131" fillId="0" borderId="0" applyNumberFormat="0" applyBorder="0" applyAlignment="0"/>
    <xf numFmtId="0" fontId="131" fillId="0" borderId="0" applyNumberFormat="0" applyBorder="0" applyAlignment="0"/>
    <xf numFmtId="0" fontId="132" fillId="0" borderId="0" applyNumberFormat="0" applyBorder="0" applyAlignment="0"/>
    <xf numFmtId="0" fontId="132" fillId="0" borderId="0" applyNumberFormat="0" applyBorder="0" applyAlignment="0"/>
    <xf numFmtId="37" fontId="41" fillId="65" borderId="22"/>
    <xf numFmtId="37" fontId="41" fillId="65" borderId="22"/>
    <xf numFmtId="37" fontId="41" fillId="65" borderId="22"/>
    <xf numFmtId="37" fontId="41" fillId="65" borderId="22"/>
    <xf numFmtId="1" fontId="133" fillId="0" borderId="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122"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134"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49" fillId="0" borderId="0" applyNumberFormat="0" applyFill="0" applyBorder="0" applyAlignment="0" applyProtection="0"/>
    <xf numFmtId="0" fontId="60" fillId="0" borderId="0" applyNumberFormat="0" applyFill="0" applyBorder="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135"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52" fillId="0" borderId="26"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136"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53" fillId="0" borderId="27"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91"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46" fillId="0" borderId="28" applyNumberFormat="0" applyFill="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1" fillId="0" borderId="35" applyNumberFormat="0" applyFill="0" applyAlignment="0" applyProtection="0"/>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48" applyNumberFormat="0" applyFill="0" applyAlignment="0" applyProtection="0"/>
    <xf numFmtId="0" fontId="61" fillId="0" borderId="48" applyNumberFormat="0" applyFill="0" applyAlignment="0" applyProtection="0"/>
    <xf numFmtId="3" fontId="41" fillId="117" borderId="36">
      <alignment horizontal="center"/>
    </xf>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48" applyNumberFormat="0" applyFill="0" applyAlignment="0" applyProtection="0"/>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0" fontId="61" fillId="0" borderId="35" applyNumberFormat="0" applyFill="0" applyAlignment="0" applyProtection="0"/>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3" fontId="41" fillId="117" borderId="36">
      <alignment horizontal="center"/>
    </xf>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61" fillId="0" borderId="35" applyNumberFormat="0" applyFill="0" applyAlignment="0" applyProtection="0"/>
    <xf numFmtId="0" fontId="137" fillId="0" borderId="49"/>
    <xf numFmtId="0" fontId="137" fillId="0" borderId="49"/>
    <xf numFmtId="37" fontId="41" fillId="66" borderId="22">
      <protection locked="0"/>
    </xf>
    <xf numFmtId="37" fontId="41" fillId="66" borderId="22">
      <protection locked="0"/>
    </xf>
    <xf numFmtId="37" fontId="41" fillId="66" borderId="22">
      <protection locked="0"/>
    </xf>
    <xf numFmtId="37" fontId="41" fillId="66" borderId="22">
      <protection locked="0"/>
    </xf>
    <xf numFmtId="0" fontId="36"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36"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138" fillId="0" borderId="0" applyNumberFormat="0" applyFill="0" applyBorder="0" applyAlignment="0" applyProtection="0"/>
    <xf numFmtId="0" fontId="59" fillId="0" borderId="0" applyNumberFormat="0" applyFill="0" applyBorder="0" applyAlignment="0" applyProtection="0"/>
    <xf numFmtId="0" fontId="59" fillId="0" borderId="0" applyNumberFormat="0" applyFill="0" applyBorder="0" applyAlignment="0" applyProtection="0"/>
    <xf numFmtId="0" fontId="24" fillId="0" borderId="0" applyNumberFormat="0" applyFill="0" applyBorder="0" applyAlignment="0" applyProtection="0"/>
    <xf numFmtId="0" fontId="25" fillId="9" borderId="0" applyNumberFormat="0" applyBorder="0" applyAlignment="0" applyProtection="0"/>
    <xf numFmtId="0" fontId="28" fillId="12"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6" fillId="0" borderId="0"/>
    <xf numFmtId="0" fontId="85" fillId="0" borderId="0"/>
    <xf numFmtId="0" fontId="4" fillId="0" borderId="0"/>
    <xf numFmtId="0" fontId="139" fillId="0" borderId="0" applyNumberFormat="0" applyFill="0" applyBorder="0" applyAlignment="0" applyProtection="0"/>
    <xf numFmtId="0" fontId="4" fillId="0" borderId="0"/>
    <xf numFmtId="0" fontId="4" fillId="15" borderId="20" applyNumberFormat="0" applyFont="0" applyAlignment="0" applyProtection="0"/>
    <xf numFmtId="0" fontId="4" fillId="0" borderId="0"/>
    <xf numFmtId="0" fontId="36" fillId="0" borderId="0"/>
    <xf numFmtId="0" fontId="36" fillId="0" borderId="0"/>
    <xf numFmtId="0" fontId="36" fillId="0" borderId="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8" fillId="0" borderId="0"/>
    <xf numFmtId="0" fontId="6" fillId="0" borderId="0"/>
    <xf numFmtId="0" fontId="36" fillId="0" borderId="0"/>
    <xf numFmtId="167" fontId="36" fillId="0" borderId="0" applyFont="0" applyFill="0" applyBorder="0" applyAlignment="0" applyProtection="0"/>
    <xf numFmtId="0" fontId="36" fillId="0" borderId="0"/>
    <xf numFmtId="167" fontId="36" fillId="0" borderId="0" applyFont="0" applyFill="0" applyBorder="0" applyAlignment="0" applyProtection="0"/>
    <xf numFmtId="0" fontId="36" fillId="0" borderId="0"/>
    <xf numFmtId="167" fontId="36" fillId="0" borderId="0" applyFont="0" applyFill="0" applyBorder="0" applyAlignment="0" applyProtection="0"/>
    <xf numFmtId="167" fontId="36" fillId="0" borderId="0" applyFont="0" applyFill="0" applyBorder="0" applyAlignment="0" applyProtection="0"/>
    <xf numFmtId="0" fontId="36" fillId="0" borderId="0"/>
    <xf numFmtId="167" fontId="36" fillId="0" borderId="0" applyFont="0" applyFill="0" applyBorder="0" applyAlignment="0" applyProtection="0"/>
    <xf numFmtId="0" fontId="36" fillId="0" borderId="0"/>
    <xf numFmtId="0" fontId="4" fillId="0" borderId="0"/>
    <xf numFmtId="0" fontId="8" fillId="0" borderId="0"/>
    <xf numFmtId="177" fontId="8" fillId="0" borderId="0" applyFont="0" applyFill="0" applyBorder="0" applyAlignment="0" applyProtection="0"/>
    <xf numFmtId="0" fontId="8" fillId="0" borderId="0"/>
    <xf numFmtId="0" fontId="36" fillId="0" borderId="0">
      <alignment wrapText="1"/>
    </xf>
    <xf numFmtId="177" fontId="8" fillId="0" borderId="0" applyFont="0" applyFill="0" applyBorder="0" applyAlignment="0" applyProtection="0"/>
    <xf numFmtId="167" fontId="4" fillId="0" borderId="0" applyFont="0" applyFill="0" applyBorder="0" applyAlignment="0" applyProtection="0"/>
    <xf numFmtId="0" fontId="8" fillId="0" borderId="0"/>
    <xf numFmtId="0" fontId="8" fillId="0" borderId="0"/>
    <xf numFmtId="0" fontId="4" fillId="0" borderId="0"/>
    <xf numFmtId="167" fontId="4" fillId="0" borderId="0" applyFont="0" applyFill="0" applyBorder="0" applyAlignment="0" applyProtection="0"/>
    <xf numFmtId="0" fontId="4" fillId="0" borderId="0"/>
    <xf numFmtId="167" fontId="4" fillId="0" borderId="0" applyFont="0" applyFill="0" applyBorder="0" applyAlignment="0" applyProtection="0"/>
    <xf numFmtId="0" fontId="8" fillId="0" borderId="0"/>
    <xf numFmtId="0" fontId="8" fillId="0" borderId="0"/>
    <xf numFmtId="0" fontId="4" fillId="0" borderId="0"/>
    <xf numFmtId="167" fontId="4" fillId="0" borderId="0" applyFont="0" applyFill="0" applyBorder="0" applyAlignment="0" applyProtection="0"/>
    <xf numFmtId="167" fontId="4" fillId="0" borderId="0" applyFont="0" applyFill="0" applyBorder="0" applyAlignment="0" applyProtection="0"/>
    <xf numFmtId="0" fontId="4" fillId="0" borderId="0"/>
    <xf numFmtId="167" fontId="4" fillId="0" borderId="0" applyFont="0" applyFill="0" applyBorder="0" applyAlignment="0" applyProtection="0"/>
    <xf numFmtId="0" fontId="4" fillId="0" borderId="0"/>
    <xf numFmtId="0" fontId="8" fillId="0" borderId="0"/>
    <xf numFmtId="0" fontId="8" fillId="0" borderId="0"/>
    <xf numFmtId="0" fontId="8" fillId="0" borderId="0"/>
    <xf numFmtId="0" fontId="8" fillId="0" borderId="0"/>
    <xf numFmtId="0" fontId="8" fillId="0" borderId="0"/>
    <xf numFmtId="0" fontId="4" fillId="0" borderId="0"/>
    <xf numFmtId="0" fontId="21" fillId="0" borderId="0" applyNumberFormat="0" applyFill="0" applyBorder="0" applyAlignment="0" applyProtection="0"/>
    <xf numFmtId="0" fontId="22" fillId="0" borderId="13" applyNumberFormat="0" applyFill="0" applyAlignment="0" applyProtection="0"/>
    <xf numFmtId="0" fontId="23" fillId="0" borderId="14" applyNumberFormat="0" applyFill="0" applyAlignment="0" applyProtection="0"/>
    <xf numFmtId="0" fontId="24" fillId="0" borderId="15" applyNumberFormat="0" applyFill="0" applyAlignment="0" applyProtection="0"/>
    <xf numFmtId="0" fontId="24" fillId="0" borderId="0" applyNumberFormat="0" applyFill="0" applyBorder="0" applyAlignment="0" applyProtection="0"/>
    <xf numFmtId="0" fontId="25" fillId="9" borderId="0" applyNumberFormat="0" applyBorder="0" applyAlignment="0" applyProtection="0"/>
    <xf numFmtId="0" fontId="26" fillId="10" borderId="0" applyNumberFormat="0" applyBorder="0" applyAlignment="0" applyProtection="0"/>
    <xf numFmtId="0" fontId="27" fillId="11" borderId="0" applyNumberFormat="0" applyBorder="0" applyAlignment="0" applyProtection="0"/>
    <xf numFmtId="0" fontId="28" fillId="12" borderId="16" applyNumberFormat="0" applyAlignment="0" applyProtection="0"/>
    <xf numFmtId="0" fontId="29" fillId="13" borderId="17" applyNumberFormat="0" applyAlignment="0" applyProtection="0"/>
    <xf numFmtId="0" fontId="30" fillId="13" borderId="16" applyNumberFormat="0" applyAlignment="0" applyProtection="0"/>
    <xf numFmtId="0" fontId="31" fillId="0" borderId="18" applyNumberFormat="0" applyFill="0" applyAlignment="0" applyProtection="0"/>
    <xf numFmtId="0" fontId="32" fillId="14" borderId="19" applyNumberFormat="0" applyAlignment="0" applyProtection="0"/>
    <xf numFmtId="0" fontId="33" fillId="0" borderId="0" applyNumberFormat="0" applyFill="0" applyBorder="0" applyAlignment="0" applyProtection="0"/>
    <xf numFmtId="0" fontId="34" fillId="0" borderId="0" applyNumberFormat="0" applyFill="0" applyBorder="0" applyAlignment="0" applyProtection="0"/>
    <xf numFmtId="0" fontId="5" fillId="0" borderId="21" applyNumberFormat="0" applyFill="0" applyAlignment="0" applyProtection="0"/>
    <xf numFmtId="0" fontId="35" fillId="16"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35" fillId="19" borderId="0" applyNumberFormat="0" applyBorder="0" applyAlignment="0" applyProtection="0"/>
    <xf numFmtId="0" fontId="35" fillId="20"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35" fillId="23" borderId="0" applyNumberFormat="0" applyBorder="0" applyAlignment="0" applyProtection="0"/>
    <xf numFmtId="0" fontId="35" fillId="24"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35" fillId="27" borderId="0" applyNumberFormat="0" applyBorder="0" applyAlignment="0" applyProtection="0"/>
    <xf numFmtId="0" fontId="35" fillId="28"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35" fillId="31" borderId="0" applyNumberFormat="0" applyBorder="0" applyAlignment="0" applyProtection="0"/>
    <xf numFmtId="0" fontId="35" fillId="32"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35" fillId="35" borderId="0" applyNumberFormat="0" applyBorder="0" applyAlignment="0" applyProtection="0"/>
    <xf numFmtId="0" fontId="35" fillId="36"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35" fillId="39" borderId="0" applyNumberFormat="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0" fontId="4" fillId="0" borderId="0"/>
    <xf numFmtId="0" fontId="4" fillId="0" borderId="0"/>
    <xf numFmtId="0" fontId="4" fillId="0" borderId="0"/>
    <xf numFmtId="0" fontId="4" fillId="0" borderId="0"/>
    <xf numFmtId="0" fontId="4" fillId="0" borderId="0"/>
    <xf numFmtId="0" fontId="38" fillId="55" borderId="0" applyNumberFormat="0" applyBorder="0" applyAlignment="0" applyProtection="0"/>
    <xf numFmtId="0" fontId="38" fillId="56" borderId="0" applyNumberFormat="0" applyBorder="0" applyAlignment="0" applyProtection="0"/>
    <xf numFmtId="0" fontId="38" fillId="57" borderId="0" applyNumberFormat="0" applyBorder="0" applyAlignment="0" applyProtection="0"/>
    <xf numFmtId="0" fontId="38" fillId="52" borderId="0" applyNumberFormat="0" applyBorder="0" applyAlignment="0" applyProtection="0"/>
    <xf numFmtId="0" fontId="38" fillId="53" borderId="0" applyNumberFormat="0" applyBorder="0" applyAlignment="0" applyProtection="0"/>
    <xf numFmtId="0" fontId="38" fillId="58" borderId="0" applyNumberFormat="0" applyBorder="0" applyAlignment="0" applyProtection="0"/>
    <xf numFmtId="0" fontId="39" fillId="42" borderId="0" applyNumberFormat="0" applyBorder="0" applyAlignment="0" applyProtection="0"/>
    <xf numFmtId="0" fontId="42" fillId="60" borderId="23" applyNumberFormat="0" applyAlignment="0" applyProtection="0"/>
    <xf numFmtId="0" fontId="43" fillId="61" borderId="24" applyNumberFormat="0" applyAlignment="0" applyProtection="0"/>
    <xf numFmtId="0" fontId="40" fillId="43" borderId="0" applyNumberFormat="0" applyBorder="0" applyAlignment="0" applyProtection="0"/>
    <xf numFmtId="0" fontId="52" fillId="0" borderId="26" applyNumberFormat="0" applyFill="0" applyAlignment="0" applyProtection="0"/>
    <xf numFmtId="0" fontId="53" fillId="0" borderId="27" applyNumberFormat="0" applyFill="0" applyAlignment="0" applyProtection="0"/>
    <xf numFmtId="0" fontId="46" fillId="0" borderId="28" applyNumberFormat="0" applyFill="0" applyAlignment="0" applyProtection="0"/>
    <xf numFmtId="0" fontId="46" fillId="0" borderId="0" applyNumberFormat="0" applyFill="0" applyBorder="0" applyAlignment="0" applyProtection="0"/>
    <xf numFmtId="0" fontId="47" fillId="46" borderId="23" applyNumberFormat="0" applyAlignment="0" applyProtection="0"/>
    <xf numFmtId="0" fontId="44" fillId="0" borderId="25" applyNumberFormat="0" applyFill="0" applyAlignment="0" applyProtection="0"/>
    <xf numFmtId="0" fontId="54" fillId="62" borderId="0" applyNumberFormat="0" applyBorder="0" applyAlignment="0" applyProtection="0"/>
    <xf numFmtId="0" fontId="36" fillId="63" borderId="30" applyNumberFormat="0" applyFont="0" applyAlignment="0" applyProtection="0"/>
    <xf numFmtId="0" fontId="57" fillId="60" borderId="31" applyNumberFormat="0" applyAlignment="0" applyProtection="0"/>
    <xf numFmtId="0" fontId="61" fillId="0" borderId="35" applyNumberFormat="0" applyFill="0" applyAlignment="0" applyProtection="0"/>
    <xf numFmtId="0" fontId="8" fillId="0" borderId="0"/>
    <xf numFmtId="0" fontId="5" fillId="0" borderId="21" applyNumberFormat="0" applyFill="0" applyAlignment="0" applyProtection="0"/>
    <xf numFmtId="0" fontId="8" fillId="0" borderId="0"/>
    <xf numFmtId="179" fontId="48" fillId="0" borderId="0" applyFont="0" applyFill="0" applyBorder="0" applyAlignment="0" applyProtection="0"/>
    <xf numFmtId="0" fontId="8" fillId="0" borderId="0"/>
    <xf numFmtId="0" fontId="4" fillId="0" borderId="0"/>
    <xf numFmtId="0" fontId="8" fillId="0" borderId="0"/>
    <xf numFmtId="167" fontId="6" fillId="0" borderId="0" applyFont="0" applyFill="0" applyBorder="0" applyAlignment="0" applyProtection="0"/>
    <xf numFmtId="167" fontId="6" fillId="0" borderId="0" applyFont="0" applyFill="0" applyBorder="0" applyAlignment="0" applyProtection="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4" fillId="0" borderId="0"/>
    <xf numFmtId="0" fontId="4" fillId="15" borderId="20" applyNumberFormat="0" applyFont="0" applyAlignment="0" applyProtection="0"/>
    <xf numFmtId="0" fontId="4" fillId="0" borderId="0"/>
    <xf numFmtId="0" fontId="4" fillId="0" borderId="0"/>
    <xf numFmtId="0" fontId="4" fillId="0" borderId="0"/>
    <xf numFmtId="0" fontId="4" fillId="0" borderId="0"/>
    <xf numFmtId="0" fontId="4" fillId="15" borderId="20" applyNumberFormat="0" applyFont="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33" borderId="0" applyNumberFormat="0" applyBorder="0" applyAlignment="0" applyProtection="0"/>
    <xf numFmtId="0" fontId="4" fillId="34" borderId="0" applyNumberFormat="0" applyBorder="0" applyAlignment="0" applyProtection="0"/>
    <xf numFmtId="0" fontId="4" fillId="37" borderId="0" applyNumberFormat="0" applyBorder="0" applyAlignment="0" applyProtection="0"/>
    <xf numFmtId="0" fontId="4" fillId="38" borderId="0" applyNumberFormat="0" applyBorder="0" applyAlignment="0" applyProtection="0"/>
    <xf numFmtId="0" fontId="93" fillId="0" borderId="0"/>
    <xf numFmtId="0" fontId="93" fillId="0" borderId="0"/>
    <xf numFmtId="0" fontId="93" fillId="0" borderId="0"/>
    <xf numFmtId="0" fontId="93" fillId="0" borderId="0"/>
    <xf numFmtId="0" fontId="6" fillId="0" borderId="0"/>
    <xf numFmtId="167" fontId="4" fillId="0" borderId="0" applyFont="0" applyFill="0" applyBorder="0" applyAlignment="0" applyProtection="0"/>
    <xf numFmtId="0" fontId="148" fillId="0" borderId="0"/>
    <xf numFmtId="167" fontId="148" fillId="0" borderId="0" applyFont="0" applyFill="0" applyBorder="0" applyAlignment="0" applyProtection="0"/>
  </cellStyleXfs>
  <cellXfs count="692">
    <xf numFmtId="0" fontId="0" fillId="0" borderId="0" xfId="0"/>
    <xf numFmtId="0" fontId="6" fillId="0" borderId="0" xfId="1" applyFont="1"/>
    <xf numFmtId="0" fontId="9" fillId="0" borderId="0" xfId="2" applyFont="1" applyBorder="1"/>
    <xf numFmtId="0" fontId="6" fillId="0" borderId="5" xfId="0" applyFont="1" applyBorder="1"/>
    <xf numFmtId="0" fontId="6" fillId="0" borderId="0" xfId="0" applyFont="1"/>
    <xf numFmtId="0" fontId="6" fillId="0" borderId="0" xfId="0" applyFont="1" applyBorder="1"/>
    <xf numFmtId="0" fontId="6" fillId="0" borderId="7" xfId="0" applyFont="1" applyBorder="1"/>
    <xf numFmtId="0" fontId="6" fillId="0" borderId="9" xfId="0" applyFont="1" applyBorder="1"/>
    <xf numFmtId="0" fontId="10" fillId="5" borderId="2" xfId="0" applyFont="1" applyFill="1" applyBorder="1"/>
    <xf numFmtId="0" fontId="12" fillId="3" borderId="0" xfId="2" applyFont="1" applyFill="1" applyBorder="1" applyAlignment="1">
      <alignment horizontal="right"/>
    </xf>
    <xf numFmtId="0" fontId="12" fillId="3" borderId="1" xfId="2" applyFont="1" applyFill="1" applyBorder="1" applyAlignment="1">
      <alignment horizontal="right"/>
    </xf>
    <xf numFmtId="0" fontId="8" fillId="0" borderId="0" xfId="4"/>
    <xf numFmtId="0" fontId="8" fillId="0" borderId="0" xfId="4" applyAlignment="1">
      <alignment horizontal="right"/>
    </xf>
    <xf numFmtId="0" fontId="13" fillId="0" borderId="0" xfId="4" applyFont="1"/>
    <xf numFmtId="0" fontId="11" fillId="0" borderId="0" xfId="4" applyFont="1" applyAlignment="1">
      <alignment horizontal="right"/>
    </xf>
    <xf numFmtId="0" fontId="11" fillId="0" borderId="10" xfId="4" applyFont="1" applyBorder="1" applyAlignment="1">
      <alignment horizontal="right"/>
    </xf>
    <xf numFmtId="0" fontId="11" fillId="0" borderId="2" xfId="4" applyFont="1" applyBorder="1" applyAlignment="1">
      <alignment horizontal="right"/>
    </xf>
    <xf numFmtId="0" fontId="11" fillId="0" borderId="11" xfId="4" applyFont="1" applyBorder="1" applyAlignment="1">
      <alignment horizontal="right"/>
    </xf>
    <xf numFmtId="10" fontId="8" fillId="0" borderId="0" xfId="4" applyNumberFormat="1" applyAlignment="1">
      <alignment horizontal="right"/>
    </xf>
    <xf numFmtId="0" fontId="12" fillId="3" borderId="4" xfId="4" applyFont="1" applyFill="1" applyBorder="1" applyAlignment="1">
      <alignment horizontal="right"/>
    </xf>
    <xf numFmtId="0" fontId="10" fillId="5" borderId="2" xfId="0" applyFont="1" applyFill="1" applyBorder="1" applyAlignment="1">
      <alignment horizontal="right" indent="1"/>
    </xf>
    <xf numFmtId="0" fontId="6" fillId="0" borderId="0" xfId="0" applyFont="1" applyAlignment="1">
      <alignment horizontal="right" indent="1"/>
    </xf>
    <xf numFmtId="170" fontId="6" fillId="0" borderId="0" xfId="0" applyNumberFormat="1" applyFont="1" applyAlignment="1">
      <alignment horizontal="right" indent="1"/>
    </xf>
    <xf numFmtId="0" fontId="8" fillId="0" borderId="0" xfId="1" applyFont="1"/>
    <xf numFmtId="0" fontId="8" fillId="0" borderId="0" xfId="1" applyFont="1" applyBorder="1"/>
    <xf numFmtId="0" fontId="11" fillId="0" borderId="12" xfId="4" applyFont="1" applyBorder="1"/>
    <xf numFmtId="0" fontId="11" fillId="0" borderId="12" xfId="1" applyFont="1" applyBorder="1"/>
    <xf numFmtId="0" fontId="8" fillId="0" borderId="12" xfId="1" applyFont="1" applyBorder="1"/>
    <xf numFmtId="0" fontId="11" fillId="0" borderId="12" xfId="1" applyFont="1" applyBorder="1" applyAlignment="1">
      <alignment horizontal="right"/>
    </xf>
    <xf numFmtId="0" fontId="9" fillId="0" borderId="0" xfId="4" applyFont="1" applyAlignment="1">
      <alignment horizontal="center"/>
    </xf>
    <xf numFmtId="0" fontId="9" fillId="4" borderId="0" xfId="4" applyFont="1" applyFill="1" applyAlignment="1">
      <alignment horizontal="center"/>
    </xf>
    <xf numFmtId="0" fontId="6" fillId="4" borderId="0" xfId="1" applyFont="1" applyFill="1"/>
    <xf numFmtId="0" fontId="9" fillId="0" borderId="0" xfId="5" quotePrefix="1" applyFont="1" applyBorder="1" applyAlignment="1" applyProtection="1">
      <alignment horizontal="left"/>
    </xf>
    <xf numFmtId="0" fontId="9" fillId="0" borderId="0" xfId="1" applyFont="1" applyBorder="1"/>
    <xf numFmtId="0" fontId="9" fillId="4" borderId="0" xfId="1" applyFont="1" applyFill="1" applyBorder="1"/>
    <xf numFmtId="0" fontId="9" fillId="4" borderId="0" xfId="2" applyFont="1" applyFill="1" applyBorder="1"/>
    <xf numFmtId="0" fontId="9" fillId="0" borderId="0" xfId="1" applyFont="1"/>
    <xf numFmtId="0" fontId="9" fillId="0" borderId="0" xfId="4" applyFont="1"/>
    <xf numFmtId="0" fontId="12" fillId="0" borderId="0" xfId="4" applyFont="1" applyBorder="1"/>
    <xf numFmtId="0" fontId="12" fillId="0" borderId="1" xfId="4" applyFont="1" applyBorder="1" applyAlignment="1">
      <alignment horizontal="left"/>
    </xf>
    <xf numFmtId="0" fontId="12" fillId="0" borderId="1" xfId="4" applyFont="1" applyBorder="1"/>
    <xf numFmtId="0" fontId="9" fillId="6" borderId="0" xfId="2" applyFont="1" applyFill="1"/>
    <xf numFmtId="4" fontId="12" fillId="7" borderId="0" xfId="2" applyNumberFormat="1" applyFont="1" applyFill="1"/>
    <xf numFmtId="0" fontId="9" fillId="0" borderId="0" xfId="1" applyFont="1" applyAlignment="1">
      <alignment horizontal="left"/>
    </xf>
    <xf numFmtId="0" fontId="9" fillId="0" borderId="0" xfId="4" applyFont="1" applyAlignment="1">
      <alignment horizontal="left"/>
    </xf>
    <xf numFmtId="0" fontId="9" fillId="4" borderId="0" xfId="1" applyFont="1" applyFill="1" applyAlignment="1">
      <alignment horizontal="left"/>
    </xf>
    <xf numFmtId="0" fontId="9" fillId="4" borderId="0" xfId="4" applyFont="1" applyFill="1" applyAlignment="1">
      <alignment horizontal="left"/>
    </xf>
    <xf numFmtId="0" fontId="5" fillId="0" borderId="0" xfId="0" applyFont="1"/>
    <xf numFmtId="0" fontId="0" fillId="0" borderId="0" xfId="0" quotePrefix="1"/>
    <xf numFmtId="0" fontId="12" fillId="6" borderId="0" xfId="2" applyFont="1" applyFill="1"/>
    <xf numFmtId="0" fontId="10" fillId="5" borderId="2" xfId="0" applyFont="1" applyFill="1" applyBorder="1" applyAlignment="1">
      <alignment horizontal="right" indent="2"/>
    </xf>
    <xf numFmtId="0" fontId="6" fillId="0" borderId="0" xfId="0" applyFont="1" applyAlignment="1">
      <alignment horizontal="right" indent="2"/>
    </xf>
    <xf numFmtId="0" fontId="12" fillId="2" borderId="12" xfId="2" applyFont="1" applyFill="1" applyBorder="1"/>
    <xf numFmtId="0" fontId="12" fillId="3" borderId="5" xfId="4" applyFont="1" applyFill="1" applyBorder="1" applyAlignment="1">
      <alignment horizontal="right"/>
    </xf>
    <xf numFmtId="0" fontId="12" fillId="3" borderId="7" xfId="2" applyFont="1" applyFill="1" applyBorder="1" applyAlignment="1">
      <alignment horizontal="right"/>
    </xf>
    <xf numFmtId="0" fontId="12" fillId="3" borderId="9" xfId="2" applyFont="1" applyFill="1" applyBorder="1" applyAlignment="1">
      <alignment horizontal="right"/>
    </xf>
    <xf numFmtId="174" fontId="8" fillId="0" borderId="4" xfId="4" applyNumberFormat="1" applyFont="1" applyBorder="1" applyAlignment="1">
      <alignment horizontal="right"/>
    </xf>
    <xf numFmtId="170" fontId="8" fillId="0" borderId="4" xfId="4" applyNumberFormat="1" applyFont="1" applyBorder="1" applyAlignment="1">
      <alignment horizontal="right"/>
    </xf>
    <xf numFmtId="170" fontId="8" fillId="0" borderId="5" xfId="4" applyNumberFormat="1" applyFont="1" applyBorder="1" applyAlignment="1">
      <alignment horizontal="right"/>
    </xf>
    <xf numFmtId="174" fontId="8" fillId="4" borderId="0" xfId="4" applyNumberFormat="1" applyFont="1" applyFill="1" applyBorder="1" applyAlignment="1">
      <alignment horizontal="right"/>
    </xf>
    <xf numFmtId="170" fontId="8" fillId="4" borderId="0" xfId="4" applyNumberFormat="1" applyFont="1" applyFill="1" applyBorder="1" applyAlignment="1">
      <alignment horizontal="right"/>
    </xf>
    <xf numFmtId="170" fontId="8" fillId="4" borderId="7" xfId="4" applyNumberFormat="1" applyFont="1" applyFill="1" applyBorder="1" applyAlignment="1">
      <alignment horizontal="right"/>
    </xf>
    <xf numFmtId="174" fontId="8" fillId="0" borderId="0" xfId="4" applyNumberFormat="1" applyFont="1" applyBorder="1" applyAlignment="1">
      <alignment horizontal="right"/>
    </xf>
    <xf numFmtId="174" fontId="8" fillId="0" borderId="7" xfId="4" applyNumberFormat="1" applyFont="1" applyBorder="1" applyAlignment="1">
      <alignment horizontal="right"/>
    </xf>
    <xf numFmtId="170" fontId="8" fillId="0" borderId="0" xfId="4" applyNumberFormat="1" applyFont="1" applyBorder="1" applyAlignment="1">
      <alignment horizontal="right"/>
    </xf>
    <xf numFmtId="170" fontId="8" fillId="0" borderId="7" xfId="4" applyNumberFormat="1" applyFont="1" applyBorder="1" applyAlignment="1">
      <alignment horizontal="right"/>
    </xf>
    <xf numFmtId="174" fontId="8" fillId="0" borderId="1" xfId="4" applyNumberFormat="1" applyFont="1" applyBorder="1" applyAlignment="1">
      <alignment horizontal="right"/>
    </xf>
    <xf numFmtId="170" fontId="8" fillId="0" borderId="1" xfId="4" applyNumberFormat="1" applyFont="1" applyBorder="1" applyAlignment="1">
      <alignment horizontal="right"/>
    </xf>
    <xf numFmtId="170" fontId="8" fillId="0" borderId="9" xfId="4" applyNumberFormat="1" applyFont="1" applyBorder="1" applyAlignment="1">
      <alignment horizontal="right"/>
    </xf>
    <xf numFmtId="0" fontId="11" fillId="0" borderId="4" xfId="4" applyFont="1" applyBorder="1" applyAlignment="1">
      <alignment horizontal="right"/>
    </xf>
    <xf numFmtId="0" fontId="8" fillId="0" borderId="4" xfId="4" applyBorder="1" applyAlignment="1">
      <alignment horizontal="right"/>
    </xf>
    <xf numFmtId="0" fontId="8" fillId="0" borderId="5" xfId="4" applyBorder="1" applyAlignment="1">
      <alignment horizontal="right"/>
    </xf>
    <xf numFmtId="175" fontId="8" fillId="40" borderId="0" xfId="4" applyNumberFormat="1" applyFont="1" applyFill="1" applyBorder="1" applyAlignment="1">
      <alignment horizontal="right"/>
    </xf>
    <xf numFmtId="175" fontId="8" fillId="40" borderId="7" xfId="4" applyNumberFormat="1" applyFont="1" applyFill="1" applyBorder="1" applyAlignment="1">
      <alignment horizontal="right"/>
    </xf>
    <xf numFmtId="0" fontId="8" fillId="0" borderId="0" xfId="4" applyAlignment="1">
      <alignment horizontal="left" indent="1"/>
    </xf>
    <xf numFmtId="0" fontId="8" fillId="3" borderId="3" xfId="4" applyFill="1" applyBorder="1" applyAlignment="1">
      <alignment horizontal="left" indent="1"/>
    </xf>
    <xf numFmtId="0" fontId="8" fillId="3" borderId="6" xfId="4" applyFill="1" applyBorder="1" applyAlignment="1">
      <alignment horizontal="left" indent="1"/>
    </xf>
    <xf numFmtId="0" fontId="11" fillId="3" borderId="8" xfId="4" applyFont="1" applyFill="1" applyBorder="1" applyAlignment="1">
      <alignment horizontal="left" indent="1"/>
    </xf>
    <xf numFmtId="0" fontId="11" fillId="2" borderId="10" xfId="4" applyFont="1" applyFill="1" applyBorder="1" applyAlignment="1">
      <alignment horizontal="left" indent="1"/>
    </xf>
    <xf numFmtId="0" fontId="11" fillId="3" borderId="3" xfId="4" applyFont="1" applyFill="1" applyBorder="1" applyAlignment="1">
      <alignment horizontal="left" indent="1"/>
    </xf>
    <xf numFmtId="0" fontId="13" fillId="0" borderId="3" xfId="4" applyFont="1" applyBorder="1" applyAlignment="1">
      <alignment horizontal="left" indent="1"/>
    </xf>
    <xf numFmtId="0" fontId="13" fillId="40" borderId="6" xfId="4" applyFont="1" applyFill="1" applyBorder="1" applyAlignment="1">
      <alignment horizontal="left" indent="1"/>
    </xf>
    <xf numFmtId="0" fontId="13" fillId="0" borderId="6" xfId="4" applyFont="1" applyBorder="1" applyAlignment="1">
      <alignment horizontal="left" indent="1"/>
    </xf>
    <xf numFmtId="0" fontId="13" fillId="40" borderId="8" xfId="4" applyFont="1" applyFill="1" applyBorder="1" applyAlignment="1">
      <alignment horizontal="left" indent="1"/>
    </xf>
    <xf numFmtId="0" fontId="13" fillId="4" borderId="6" xfId="4" applyFont="1" applyFill="1" applyBorder="1" applyAlignment="1">
      <alignment horizontal="left" indent="1"/>
    </xf>
    <xf numFmtId="0" fontId="13" fillId="0" borderId="8" xfId="4" applyFont="1" applyBorder="1" applyAlignment="1">
      <alignment horizontal="left" indent="1"/>
    </xf>
    <xf numFmtId="0" fontId="11" fillId="2" borderId="2" xfId="4" applyFont="1" applyFill="1" applyBorder="1" applyAlignment="1"/>
    <xf numFmtId="0" fontId="11" fillId="2" borderId="11" xfId="4" applyFont="1" applyFill="1" applyBorder="1" applyAlignment="1"/>
    <xf numFmtId="0" fontId="8" fillId="5" borderId="8" xfId="4" applyFill="1" applyBorder="1"/>
    <xf numFmtId="0" fontId="8" fillId="5" borderId="1" xfId="4" applyFill="1" applyBorder="1"/>
    <xf numFmtId="0" fontId="8" fillId="5" borderId="9" xfId="4" applyFill="1" applyBorder="1"/>
    <xf numFmtId="0" fontId="8" fillId="67" borderId="6" xfId="4" applyFill="1" applyBorder="1"/>
    <xf numFmtId="0" fontId="8" fillId="67" borderId="0" xfId="4" applyFill="1" applyBorder="1"/>
    <xf numFmtId="0" fontId="8" fillId="67" borderId="7" xfId="4" applyFill="1" applyBorder="1"/>
    <xf numFmtId="0" fontId="8" fillId="68" borderId="3" xfId="4" applyFill="1" applyBorder="1"/>
    <xf numFmtId="0" fontId="8" fillId="68" borderId="4" xfId="4" applyFill="1" applyBorder="1"/>
    <xf numFmtId="0" fontId="8" fillId="68" borderId="5" xfId="4" applyFill="1" applyBorder="1"/>
    <xf numFmtId="0" fontId="62" fillId="0" borderId="10" xfId="4" applyFont="1" applyBorder="1" applyAlignment="1">
      <alignment vertical="center"/>
    </xf>
    <xf numFmtId="0" fontId="62" fillId="0" borderId="2" xfId="4" applyFont="1" applyBorder="1" applyAlignment="1">
      <alignment vertical="center"/>
    </xf>
    <xf numFmtId="0" fontId="62" fillId="0" borderId="11" xfId="4" applyFont="1" applyBorder="1" applyAlignment="1">
      <alignment vertical="center"/>
    </xf>
    <xf numFmtId="0" fontId="63" fillId="68" borderId="4" xfId="4" applyFont="1" applyFill="1" applyBorder="1"/>
    <xf numFmtId="0" fontId="63" fillId="67" borderId="0" xfId="4" applyFont="1" applyFill="1" applyBorder="1"/>
    <xf numFmtId="0" fontId="63" fillId="5" borderId="1" xfId="4" applyFont="1" applyFill="1" applyBorder="1"/>
    <xf numFmtId="181" fontId="62" fillId="0" borderId="2" xfId="4" applyNumberFormat="1" applyFont="1" applyBorder="1" applyAlignment="1">
      <alignment horizontal="left" vertical="center"/>
    </xf>
    <xf numFmtId="0" fontId="10" fillId="0" borderId="0" xfId="0" applyFont="1"/>
    <xf numFmtId="0" fontId="11" fillId="0" borderId="1" xfId="4" applyFont="1" applyBorder="1"/>
    <xf numFmtId="0" fontId="12" fillId="5" borderId="1" xfId="1" applyFont="1" applyFill="1" applyBorder="1"/>
    <xf numFmtId="0" fontId="12" fillId="5" borderId="1" xfId="4" applyFont="1" applyFill="1" applyBorder="1"/>
    <xf numFmtId="0" fontId="64" fillId="0" borderId="0" xfId="4" applyFont="1" applyAlignment="1">
      <alignment horizontal="right" indent="2"/>
    </xf>
    <xf numFmtId="0" fontId="64" fillId="4" borderId="0" xfId="4" applyFont="1" applyFill="1" applyAlignment="1">
      <alignment horizontal="right" indent="2"/>
    </xf>
    <xf numFmtId="0" fontId="8" fillId="0" borderId="7" xfId="4" applyBorder="1" applyAlignment="1">
      <alignment horizontal="right"/>
    </xf>
    <xf numFmtId="182" fontId="8" fillId="4" borderId="0" xfId="4" applyNumberFormat="1" applyFont="1" applyFill="1" applyBorder="1" applyAlignment="1">
      <alignment horizontal="right"/>
    </xf>
    <xf numFmtId="182" fontId="8" fillId="0" borderId="4" xfId="4" applyNumberFormat="1" applyFont="1" applyBorder="1" applyAlignment="1">
      <alignment horizontal="right"/>
    </xf>
    <xf numFmtId="182" fontId="8" fillId="0" borderId="0" xfId="4" applyNumberFormat="1" applyFont="1" applyBorder="1" applyAlignment="1">
      <alignment horizontal="right"/>
    </xf>
    <xf numFmtId="0" fontId="8" fillId="0" borderId="0" xfId="4" applyBorder="1" applyAlignment="1">
      <alignment horizontal="right"/>
    </xf>
    <xf numFmtId="182" fontId="8" fillId="0" borderId="1" xfId="4" applyNumberFormat="1" applyFont="1" applyBorder="1" applyAlignment="1">
      <alignment horizontal="right"/>
    </xf>
    <xf numFmtId="0" fontId="12" fillId="3" borderId="0" xfId="4" applyFont="1" applyFill="1" applyBorder="1" applyAlignment="1">
      <alignment horizontal="right"/>
    </xf>
    <xf numFmtId="0" fontId="12" fillId="3" borderId="7" xfId="4" applyFont="1" applyFill="1" applyBorder="1" applyAlignment="1">
      <alignment horizontal="right"/>
    </xf>
    <xf numFmtId="0" fontId="12" fillId="3" borderId="1" xfId="2" applyFont="1" applyFill="1" applyBorder="1" applyAlignment="1">
      <alignment horizontal="right"/>
    </xf>
    <xf numFmtId="0" fontId="12" fillId="3" borderId="9" xfId="2" applyFont="1" applyFill="1" applyBorder="1" applyAlignment="1">
      <alignment horizontal="right"/>
    </xf>
    <xf numFmtId="0" fontId="12" fillId="3" borderId="0" xfId="2" applyFont="1" applyFill="1" applyBorder="1" applyAlignment="1">
      <alignment horizontal="right"/>
    </xf>
    <xf numFmtId="0" fontId="12" fillId="3" borderId="7" xfId="2" applyFont="1" applyFill="1" applyBorder="1" applyAlignment="1">
      <alignment horizontal="right"/>
    </xf>
    <xf numFmtId="0" fontId="10" fillId="0" borderId="0" xfId="0" applyFont="1" applyBorder="1"/>
    <xf numFmtId="172" fontId="6" fillId="0" borderId="0" xfId="0" applyNumberFormat="1" applyFont="1"/>
    <xf numFmtId="0" fontId="10" fillId="5" borderId="2" xfId="0" applyFont="1" applyFill="1" applyBorder="1" applyAlignment="1">
      <alignment horizontal="center"/>
    </xf>
    <xf numFmtId="183" fontId="6" fillId="0" borderId="0" xfId="0" applyNumberFormat="1" applyFont="1"/>
    <xf numFmtId="169" fontId="6" fillId="0" borderId="0" xfId="0" applyNumberFormat="1" applyFont="1"/>
    <xf numFmtId="0" fontId="67" fillId="0" borderId="0" xfId="4" applyFont="1"/>
    <xf numFmtId="172" fontId="8" fillId="0" borderId="0" xfId="4" applyNumberFormat="1" applyAlignment="1">
      <alignment horizontal="right"/>
    </xf>
    <xf numFmtId="0" fontId="11" fillId="0" borderId="1" xfId="4" applyFont="1" applyBorder="1" applyAlignment="1">
      <alignment horizontal="right"/>
    </xf>
    <xf numFmtId="172" fontId="8" fillId="0" borderId="0" xfId="4" applyNumberFormat="1"/>
    <xf numFmtId="174" fontId="8" fillId="0" borderId="0" xfId="4" applyNumberFormat="1"/>
    <xf numFmtId="0" fontId="11" fillId="0" borderId="0" xfId="4" applyFont="1"/>
    <xf numFmtId="0" fontId="12" fillId="5" borderId="4" xfId="4" applyFont="1" applyFill="1" applyBorder="1" applyAlignment="1">
      <alignment horizontal="right"/>
    </xf>
    <xf numFmtId="174" fontId="8" fillId="40" borderId="0" xfId="4" applyNumberFormat="1" applyFont="1" applyFill="1" applyBorder="1" applyAlignment="1">
      <alignment horizontal="right"/>
    </xf>
    <xf numFmtId="174" fontId="8" fillId="40" borderId="7" xfId="4" applyNumberFormat="1" applyFont="1" applyFill="1" applyBorder="1" applyAlignment="1">
      <alignment horizontal="right"/>
    </xf>
    <xf numFmtId="174" fontId="8" fillId="40" borderId="1" xfId="4" applyNumberFormat="1" applyFont="1" applyFill="1" applyBorder="1" applyAlignment="1">
      <alignment horizontal="right"/>
    </xf>
    <xf numFmtId="174" fontId="8" fillId="40" borderId="9" xfId="4" applyNumberFormat="1" applyFont="1" applyFill="1" applyBorder="1" applyAlignment="1">
      <alignment horizontal="right"/>
    </xf>
    <xf numFmtId="170" fontId="8" fillId="40" borderId="0" xfId="4" applyNumberFormat="1" applyFont="1" applyFill="1" applyBorder="1" applyAlignment="1">
      <alignment horizontal="right"/>
    </xf>
    <xf numFmtId="170" fontId="8" fillId="40" borderId="7" xfId="4" applyNumberFormat="1" applyFont="1" applyFill="1" applyBorder="1" applyAlignment="1">
      <alignment horizontal="right"/>
    </xf>
    <xf numFmtId="170" fontId="8" fillId="40" borderId="1" xfId="4" applyNumberFormat="1" applyFont="1" applyFill="1" applyBorder="1" applyAlignment="1">
      <alignment horizontal="right"/>
    </xf>
    <xf numFmtId="170" fontId="8" fillId="40" borderId="9" xfId="4" applyNumberFormat="1" applyFont="1" applyFill="1" applyBorder="1" applyAlignment="1">
      <alignment horizontal="right"/>
    </xf>
    <xf numFmtId="0" fontId="20" fillId="0" borderId="3" xfId="0" applyFont="1" applyBorder="1"/>
    <xf numFmtId="2" fontId="6" fillId="0" borderId="0" xfId="0" applyNumberFormat="1" applyFont="1"/>
    <xf numFmtId="188" fontId="6" fillId="0" borderId="0" xfId="0" applyNumberFormat="1" applyFont="1"/>
    <xf numFmtId="0" fontId="69" fillId="0" borderId="1" xfId="0" applyFont="1" applyBorder="1" applyAlignment="1">
      <alignment horizontal="right"/>
    </xf>
    <xf numFmtId="190" fontId="8" fillId="0" borderId="4" xfId="4" applyNumberFormat="1" applyFont="1" applyBorder="1" applyAlignment="1">
      <alignment horizontal="right"/>
    </xf>
    <xf numFmtId="190" fontId="8" fillId="4" borderId="0" xfId="4" applyNumberFormat="1" applyFont="1" applyFill="1" applyBorder="1" applyAlignment="1">
      <alignment horizontal="right"/>
    </xf>
    <xf numFmtId="190" fontId="8" fillId="0" borderId="1" xfId="4" applyNumberFormat="1" applyFont="1" applyBorder="1" applyAlignment="1">
      <alignment horizontal="right"/>
    </xf>
    <xf numFmtId="172" fontId="140" fillId="0" borderId="3" xfId="0" applyNumberFormat="1" applyFont="1" applyBorder="1" applyAlignment="1">
      <alignment horizontal="right"/>
    </xf>
    <xf numFmtId="172" fontId="140" fillId="0" borderId="4" xfId="0" applyNumberFormat="1" applyFont="1" applyBorder="1" applyAlignment="1">
      <alignment horizontal="right"/>
    </xf>
    <xf numFmtId="172" fontId="140" fillId="0" borderId="5" xfId="0" applyNumberFormat="1" applyFont="1" applyBorder="1" applyAlignment="1">
      <alignment horizontal="right"/>
    </xf>
    <xf numFmtId="172" fontId="140" fillId="0" borderId="6" xfId="0" applyNumberFormat="1" applyFont="1" applyBorder="1" applyAlignment="1">
      <alignment horizontal="right"/>
    </xf>
    <xf numFmtId="172" fontId="140" fillId="0" borderId="0" xfId="0" applyNumberFormat="1" applyFont="1" applyBorder="1" applyAlignment="1">
      <alignment horizontal="right"/>
    </xf>
    <xf numFmtId="172" fontId="140" fillId="0" borderId="7" xfId="0" applyNumberFormat="1" applyFont="1" applyBorder="1" applyAlignment="1">
      <alignment horizontal="right"/>
    </xf>
    <xf numFmtId="172" fontId="140" fillId="0" borderId="8" xfId="0" applyNumberFormat="1" applyFont="1" applyBorder="1" applyAlignment="1">
      <alignment horizontal="right"/>
    </xf>
    <xf numFmtId="172" fontId="140" fillId="0" borderId="1" xfId="0" applyNumberFormat="1" applyFont="1" applyBorder="1" applyAlignment="1">
      <alignment horizontal="right"/>
    </xf>
    <xf numFmtId="172" fontId="140" fillId="0" borderId="9" xfId="0" applyNumberFormat="1" applyFont="1" applyBorder="1" applyAlignment="1">
      <alignment horizontal="right"/>
    </xf>
    <xf numFmtId="0" fontId="140" fillId="0" borderId="50" xfId="0" applyFont="1" applyBorder="1"/>
    <xf numFmtId="0" fontId="140" fillId="0" borderId="36" xfId="0" applyFont="1" applyBorder="1"/>
    <xf numFmtId="0" fontId="140" fillId="0" borderId="51" xfId="0" applyFont="1" applyBorder="1"/>
    <xf numFmtId="0" fontId="11" fillId="0" borderId="50" xfId="4" applyFont="1" applyBorder="1"/>
    <xf numFmtId="0" fontId="141" fillId="0" borderId="3" xfId="0" applyFont="1" applyBorder="1" applyAlignment="1">
      <alignment horizontal="right"/>
    </xf>
    <xf numFmtId="0" fontId="11" fillId="0" borderId="5" xfId="4" applyFont="1" applyBorder="1" applyAlignment="1">
      <alignment horizontal="right"/>
    </xf>
    <xf numFmtId="0" fontId="11" fillId="0" borderId="51" xfId="4" applyFont="1" applyBorder="1"/>
    <xf numFmtId="0" fontId="11" fillId="0" borderId="8" xfId="4" applyFont="1" applyBorder="1" applyAlignment="1">
      <alignment horizontal="right"/>
    </xf>
    <xf numFmtId="0" fontId="11" fillId="0" borderId="9" xfId="4" applyFont="1" applyBorder="1" applyAlignment="1">
      <alignment horizontal="right"/>
    </xf>
    <xf numFmtId="0" fontId="11" fillId="0" borderId="50" xfId="4" applyFont="1" applyFill="1" applyBorder="1" applyAlignment="1">
      <alignment horizontal="left"/>
    </xf>
    <xf numFmtId="0" fontId="12" fillId="0" borderId="51" xfId="2" applyFont="1" applyFill="1" applyBorder="1" applyAlignment="1">
      <alignment horizontal="left"/>
    </xf>
    <xf numFmtId="0" fontId="5" fillId="2" borderId="0" xfId="0" applyFont="1" applyFill="1"/>
    <xf numFmtId="187" fontId="140" fillId="0" borderId="5" xfId="0" applyNumberFormat="1" applyFont="1" applyBorder="1" applyAlignment="1">
      <alignment horizontal="right"/>
    </xf>
    <xf numFmtId="187" fontId="140" fillId="0" borderId="9" xfId="0" applyNumberFormat="1" applyFont="1" applyBorder="1" applyAlignment="1">
      <alignment horizontal="right"/>
    </xf>
    <xf numFmtId="0" fontId="12" fillId="5" borderId="3" xfId="4" applyFont="1" applyFill="1" applyBorder="1" applyAlignment="1">
      <alignment horizontal="left" indent="1"/>
    </xf>
    <xf numFmtId="0" fontId="12" fillId="5" borderId="5" xfId="4" applyFont="1" applyFill="1" applyBorder="1" applyAlignment="1">
      <alignment horizontal="right"/>
    </xf>
    <xf numFmtId="0" fontId="12" fillId="3" borderId="6" xfId="4" applyFont="1" applyFill="1" applyBorder="1" applyAlignment="1">
      <alignment horizontal="left" indent="1"/>
    </xf>
    <xf numFmtId="0" fontId="12" fillId="3" borderId="8" xfId="4" applyFont="1" applyFill="1" applyBorder="1" applyAlignment="1">
      <alignment horizontal="left" indent="1"/>
    </xf>
    <xf numFmtId="0" fontId="11" fillId="0" borderId="50" xfId="4" applyFont="1" applyFill="1" applyBorder="1" applyAlignment="1">
      <alignment horizontal="right"/>
    </xf>
    <xf numFmtId="0" fontId="11" fillId="0" borderId="51" xfId="4" applyFont="1" applyBorder="1" applyAlignment="1">
      <alignment horizontal="right"/>
    </xf>
    <xf numFmtId="172" fontId="8" fillId="0" borderId="50" xfId="4" applyNumberFormat="1" applyBorder="1"/>
    <xf numFmtId="172" fontId="8" fillId="0" borderId="36" xfId="4" applyNumberFormat="1" applyBorder="1"/>
    <xf numFmtId="172" fontId="8" fillId="0" borderId="51" xfId="4" applyNumberFormat="1" applyBorder="1"/>
    <xf numFmtId="0" fontId="0" fillId="2" borderId="0" xfId="0" applyFill="1"/>
    <xf numFmtId="0" fontId="8" fillId="2" borderId="0" xfId="4" applyFill="1"/>
    <xf numFmtId="232" fontId="140" fillId="0" borderId="3" xfId="0" applyNumberFormat="1" applyFont="1" applyBorder="1" applyAlignment="1">
      <alignment horizontal="right"/>
    </xf>
    <xf numFmtId="232" fontId="140" fillId="0" borderId="4" xfId="0" applyNumberFormat="1" applyFont="1" applyBorder="1" applyAlignment="1">
      <alignment horizontal="right"/>
    </xf>
    <xf numFmtId="232" fontId="140" fillId="0" borderId="8" xfId="0" applyNumberFormat="1" applyFont="1" applyBorder="1" applyAlignment="1">
      <alignment horizontal="right"/>
    </xf>
    <xf numFmtId="232" fontId="140" fillId="0" borderId="1" xfId="0" applyNumberFormat="1" applyFont="1" applyBorder="1" applyAlignment="1">
      <alignment horizontal="right"/>
    </xf>
    <xf numFmtId="223" fontId="12" fillId="7" borderId="0" xfId="2" applyNumberFormat="1" applyFont="1" applyFill="1"/>
    <xf numFmtId="0" fontId="11" fillId="2" borderId="2" xfId="4" applyFont="1" applyFill="1" applyBorder="1" applyAlignment="1">
      <alignment horizontal="left" indent="1"/>
    </xf>
    <xf numFmtId="172" fontId="143" fillId="0" borderId="4" xfId="4" applyNumberFormat="1" applyFont="1" applyBorder="1" applyAlignment="1">
      <alignment horizontal="right" indent="1"/>
    </xf>
    <xf numFmtId="0" fontId="8" fillId="0" borderId="4" xfId="4" applyFont="1" applyBorder="1" applyAlignment="1">
      <alignment horizontal="right"/>
    </xf>
    <xf numFmtId="172" fontId="143" fillId="40" borderId="0" xfId="4" applyNumberFormat="1" applyFont="1" applyFill="1" applyBorder="1" applyAlignment="1">
      <alignment horizontal="right" indent="1"/>
    </xf>
    <xf numFmtId="172" fontId="143" fillId="0" borderId="0" xfId="4" applyNumberFormat="1" applyFont="1" applyBorder="1" applyAlignment="1">
      <alignment horizontal="right" indent="1"/>
    </xf>
    <xf numFmtId="172" fontId="143" fillId="40" borderId="1" xfId="4" applyNumberFormat="1" applyFont="1" applyFill="1" applyBorder="1" applyAlignment="1">
      <alignment horizontal="right" indent="1"/>
    </xf>
    <xf numFmtId="0" fontId="8" fillId="0" borderId="3" xfId="4" applyBorder="1" applyAlignment="1">
      <alignment horizontal="left" indent="1"/>
    </xf>
    <xf numFmtId="0" fontId="8" fillId="0" borderId="4" xfId="4" applyBorder="1" applyAlignment="1">
      <alignment horizontal="left" indent="1"/>
    </xf>
    <xf numFmtId="0" fontId="8" fillId="0" borderId="6" xfId="4" applyBorder="1" applyAlignment="1">
      <alignment horizontal="left" indent="1"/>
    </xf>
    <xf numFmtId="0" fontId="8" fillId="0" borderId="0" xfId="4" applyBorder="1" applyAlignment="1">
      <alignment horizontal="left" indent="1"/>
    </xf>
    <xf numFmtId="172" fontId="8" fillId="0" borderId="0" xfId="4" applyNumberFormat="1" applyBorder="1" applyAlignment="1">
      <alignment horizontal="right" indent="1"/>
    </xf>
    <xf numFmtId="172" fontId="8" fillId="0" borderId="7" xfId="4" applyNumberFormat="1" applyBorder="1" applyAlignment="1">
      <alignment horizontal="right" indent="1"/>
    </xf>
    <xf numFmtId="0" fontId="8" fillId="0" borderId="8" xfId="4" applyBorder="1" applyAlignment="1">
      <alignment horizontal="left" indent="1"/>
    </xf>
    <xf numFmtId="0" fontId="8" fillId="0" borderId="1" xfId="4" applyBorder="1" applyAlignment="1">
      <alignment horizontal="left" indent="1"/>
    </xf>
    <xf numFmtId="172" fontId="8" fillId="0" borderId="1" xfId="4" applyNumberFormat="1" applyBorder="1" applyAlignment="1">
      <alignment horizontal="right" indent="1"/>
    </xf>
    <xf numFmtId="172" fontId="8" fillId="0" borderId="9" xfId="4" applyNumberFormat="1" applyBorder="1" applyAlignment="1">
      <alignment horizontal="right" indent="1"/>
    </xf>
    <xf numFmtId="0" fontId="8" fillId="0" borderId="5" xfId="4" applyBorder="1" applyAlignment="1">
      <alignment horizontal="left" indent="1"/>
    </xf>
    <xf numFmtId="0" fontId="8" fillId="0" borderId="7" xfId="4" applyBorder="1" applyAlignment="1">
      <alignment horizontal="left" indent="1"/>
    </xf>
    <xf numFmtId="0" fontId="8" fillId="0" borderId="9" xfId="4" applyBorder="1" applyAlignment="1">
      <alignment horizontal="left" indent="1"/>
    </xf>
    <xf numFmtId="172" fontId="11" fillId="40" borderId="11" xfId="4" applyNumberFormat="1" applyFont="1" applyFill="1" applyBorder="1" applyAlignment="1">
      <alignment horizontal="right" indent="1"/>
    </xf>
    <xf numFmtId="170" fontId="8" fillId="0" borderId="4" xfId="4" applyNumberFormat="1" applyBorder="1" applyAlignment="1">
      <alignment horizontal="right" indent="1"/>
    </xf>
    <xf numFmtId="170" fontId="8" fillId="0" borderId="5" xfId="4" applyNumberFormat="1" applyBorder="1" applyAlignment="1">
      <alignment horizontal="right" indent="1"/>
    </xf>
    <xf numFmtId="170" fontId="8" fillId="0" borderId="1" xfId="4" applyNumberFormat="1" applyBorder="1" applyAlignment="1">
      <alignment horizontal="right" indent="1"/>
    </xf>
    <xf numFmtId="170" fontId="8" fillId="0" borderId="9" xfId="4" applyNumberFormat="1" applyBorder="1" applyAlignment="1">
      <alignment horizontal="right" indent="1"/>
    </xf>
    <xf numFmtId="186" fontId="8" fillId="0" borderId="1" xfId="4" applyNumberFormat="1" applyBorder="1" applyAlignment="1">
      <alignment horizontal="right" indent="1"/>
    </xf>
    <xf numFmtId="186" fontId="8" fillId="0" borderId="9" xfId="4" applyNumberFormat="1" applyBorder="1" applyAlignment="1">
      <alignment horizontal="right" indent="1"/>
    </xf>
    <xf numFmtId="0" fontId="11" fillId="0" borderId="0" xfId="4" applyFont="1" applyAlignment="1">
      <alignment horizontal="left" indent="1"/>
    </xf>
    <xf numFmtId="172" fontId="11" fillId="40" borderId="10" xfId="4" applyNumberFormat="1" applyFont="1" applyFill="1" applyBorder="1" applyAlignment="1">
      <alignment horizontal="right" indent="1"/>
    </xf>
    <xf numFmtId="172" fontId="11" fillId="40" borderId="2" xfId="4" applyNumberFormat="1" applyFont="1" applyFill="1" applyBorder="1" applyAlignment="1">
      <alignment horizontal="right" indent="1"/>
    </xf>
    <xf numFmtId="173" fontId="12" fillId="7" borderId="0" xfId="2" applyNumberFormat="1" applyFont="1" applyFill="1" applyBorder="1"/>
    <xf numFmtId="171" fontId="12" fillId="7" borderId="0" xfId="1" applyNumberFormat="1" applyFont="1" applyFill="1" applyBorder="1"/>
    <xf numFmtId="185" fontId="12" fillId="7" borderId="0" xfId="1" applyNumberFormat="1" applyFont="1" applyFill="1" applyBorder="1"/>
    <xf numFmtId="173" fontId="12" fillId="7" borderId="0" xfId="1" applyNumberFormat="1" applyFont="1" applyFill="1" applyBorder="1"/>
    <xf numFmtId="0" fontId="12" fillId="3" borderId="4" xfId="4" applyFont="1" applyFill="1" applyBorder="1" applyAlignment="1">
      <alignment horizontal="left" indent="1"/>
    </xf>
    <xf numFmtId="0" fontId="12" fillId="3" borderId="1" xfId="4" applyFont="1" applyFill="1" applyBorder="1" applyAlignment="1">
      <alignment horizontal="left" indent="1"/>
    </xf>
    <xf numFmtId="0" fontId="11" fillId="40" borderId="10" xfId="4" applyFont="1" applyFill="1" applyBorder="1" applyAlignment="1"/>
    <xf numFmtId="0" fontId="11" fillId="40" borderId="2" xfId="4" applyFont="1" applyFill="1" applyBorder="1" applyAlignment="1"/>
    <xf numFmtId="0" fontId="11" fillId="40" borderId="11" xfId="4" applyFont="1" applyFill="1" applyBorder="1" applyAlignment="1"/>
    <xf numFmtId="191" fontId="8" fillId="4" borderId="0" xfId="4" applyNumberFormat="1" applyFont="1" applyFill="1" applyBorder="1" applyAlignment="1">
      <alignment horizontal="right"/>
    </xf>
    <xf numFmtId="191" fontId="8" fillId="0" borderId="0" xfId="4" applyNumberFormat="1" applyFont="1" applyBorder="1" applyAlignment="1">
      <alignment horizontal="right"/>
    </xf>
    <xf numFmtId="10" fontId="6" fillId="0" borderId="0" xfId="0" applyNumberFormat="1" applyFont="1"/>
    <xf numFmtId="186" fontId="8" fillId="0" borderId="0" xfId="4" applyNumberFormat="1"/>
    <xf numFmtId="4" fontId="8" fillId="0" borderId="0" xfId="4" applyNumberFormat="1"/>
    <xf numFmtId="192" fontId="8" fillId="0" borderId="0" xfId="4" applyNumberFormat="1"/>
    <xf numFmtId="0" fontId="3" fillId="0" borderId="0" xfId="0" applyFont="1" applyAlignment="1">
      <alignment horizontal="right"/>
    </xf>
    <xf numFmtId="0" fontId="69" fillId="0" borderId="0" xfId="0" applyFont="1" applyBorder="1" applyAlignment="1">
      <alignment horizontal="right"/>
    </xf>
    <xf numFmtId="0" fontId="0" fillId="0" borderId="0" xfId="0" applyAlignment="1">
      <alignment horizontal="right"/>
    </xf>
    <xf numFmtId="172" fontId="0" fillId="0" borderId="0" xfId="0" applyNumberFormat="1"/>
    <xf numFmtId="2" fontId="0" fillId="0" borderId="0" xfId="0" applyNumberFormat="1"/>
    <xf numFmtId="0" fontId="2" fillId="0" borderId="0" xfId="0" applyFont="1"/>
    <xf numFmtId="172" fontId="2" fillId="0" borderId="0" xfId="0" applyNumberFormat="1" applyFont="1"/>
    <xf numFmtId="172" fontId="2" fillId="0" borderId="0" xfId="0" applyNumberFormat="1" applyFont="1" applyAlignment="1">
      <alignment horizontal="right"/>
    </xf>
    <xf numFmtId="0" fontId="145" fillId="0" borderId="0" xfId="0" applyFont="1"/>
    <xf numFmtId="0" fontId="146" fillId="0" borderId="10" xfId="0" applyFont="1" applyBorder="1" applyAlignment="1">
      <alignment horizontal="left"/>
    </xf>
    <xf numFmtId="0" fontId="146" fillId="0" borderId="2" xfId="0" applyFont="1" applyBorder="1" applyAlignment="1">
      <alignment horizontal="right"/>
    </xf>
    <xf numFmtId="192" fontId="6" fillId="0" borderId="0" xfId="0" applyNumberFormat="1" applyFont="1"/>
    <xf numFmtId="172" fontId="146" fillId="0" borderId="11" xfId="0" applyNumberFormat="1" applyFont="1" applyBorder="1" applyAlignment="1">
      <alignment horizontal="center"/>
    </xf>
    <xf numFmtId="0" fontId="147" fillId="0" borderId="0" xfId="4" applyFont="1"/>
    <xf numFmtId="0" fontId="144" fillId="0" borderId="0" xfId="4" applyFont="1"/>
    <xf numFmtId="0" fontId="144" fillId="119" borderId="3" xfId="4" applyFont="1" applyFill="1" applyBorder="1"/>
    <xf numFmtId="0" fontId="144" fillId="119" borderId="4" xfId="4" applyFont="1" applyFill="1" applyBorder="1"/>
    <xf numFmtId="0" fontId="8" fillId="119" borderId="4" xfId="4" applyFill="1" applyBorder="1"/>
    <xf numFmtId="0" fontId="8" fillId="119" borderId="5" xfId="4" applyFill="1" applyBorder="1"/>
    <xf numFmtId="0" fontId="144" fillId="119" borderId="8" xfId="4" applyFont="1" applyFill="1" applyBorder="1"/>
    <xf numFmtId="0" fontId="144" fillId="119" borderId="1" xfId="4" applyFont="1" applyFill="1" applyBorder="1"/>
    <xf numFmtId="0" fontId="8" fillId="119" borderId="1" xfId="4" applyFill="1" applyBorder="1"/>
    <xf numFmtId="0" fontId="8" fillId="119" borderId="9" xfId="4" applyFill="1" applyBorder="1"/>
    <xf numFmtId="0" fontId="1" fillId="0" borderId="3" xfId="0" applyFont="1" applyBorder="1"/>
    <xf numFmtId="0" fontId="149" fillId="0" borderId="0" xfId="4532" applyFont="1"/>
    <xf numFmtId="0" fontId="150" fillId="0" borderId="0" xfId="4532" applyFont="1"/>
    <xf numFmtId="0" fontId="151" fillId="0" borderId="0" xfId="4532" applyFont="1"/>
    <xf numFmtId="0" fontId="151" fillId="0" borderId="0" xfId="4532" applyFont="1" applyAlignment="1">
      <alignment horizontal="right" indent="1"/>
    </xf>
    <xf numFmtId="0" fontId="152" fillId="40" borderId="4" xfId="4532" applyFont="1" applyFill="1" applyBorder="1" applyAlignment="1">
      <alignment horizontal="right" indent="1"/>
    </xf>
    <xf numFmtId="0" fontId="151" fillId="3" borderId="3" xfId="4532" applyFont="1" applyFill="1" applyBorder="1"/>
    <xf numFmtId="0" fontId="151" fillId="3" borderId="50" xfId="4532" applyFont="1" applyFill="1" applyBorder="1"/>
    <xf numFmtId="0" fontId="151" fillId="3" borderId="5" xfId="4532" applyFont="1" applyFill="1" applyBorder="1"/>
    <xf numFmtId="0" fontId="155" fillId="40" borderId="0" xfId="4532" applyFont="1" applyFill="1" applyBorder="1" applyAlignment="1">
      <alignment horizontal="right" indent="1"/>
    </xf>
    <xf numFmtId="0" fontId="152" fillId="40" borderId="0" xfId="4532" applyFont="1" applyFill="1" applyBorder="1" applyAlignment="1">
      <alignment horizontal="right" indent="1"/>
    </xf>
    <xf numFmtId="0" fontId="151" fillId="3" borderId="6" xfId="4532" applyFont="1" applyFill="1" applyBorder="1"/>
    <xf numFmtId="0" fontId="151" fillId="3" borderId="36" xfId="4532" applyFont="1" applyFill="1" applyBorder="1"/>
    <xf numFmtId="0" fontId="151" fillId="3" borderId="7" xfId="4532" applyFont="1" applyFill="1" applyBorder="1"/>
    <xf numFmtId="0" fontId="151" fillId="40" borderId="1" xfId="4532" applyFont="1" applyFill="1" applyBorder="1" applyAlignment="1">
      <alignment horizontal="right" indent="1"/>
    </xf>
    <xf numFmtId="0" fontId="140" fillId="40" borderId="1" xfId="4532" applyFont="1" applyFill="1" applyBorder="1" applyAlignment="1">
      <alignment horizontal="right" indent="1"/>
    </xf>
    <xf numFmtId="235" fontId="151" fillId="3" borderId="8" xfId="4532" applyNumberFormat="1" applyFont="1" applyFill="1" applyBorder="1"/>
    <xf numFmtId="235" fontId="151" fillId="3" borderId="51" xfId="4532" applyNumberFormat="1" applyFont="1" applyFill="1" applyBorder="1"/>
    <xf numFmtId="235" fontId="151" fillId="3" borderId="9" xfId="4532" applyNumberFormat="1" applyFont="1" applyFill="1" applyBorder="1"/>
    <xf numFmtId="0" fontId="156" fillId="0" borderId="3" xfId="4532" applyFont="1" applyBorder="1"/>
    <xf numFmtId="0" fontId="156" fillId="0" borderId="4" xfId="4532" applyFont="1" applyBorder="1"/>
    <xf numFmtId="2" fontId="158" fillId="119" borderId="67" xfId="4532" applyNumberFormat="1" applyFont="1" applyFill="1" applyBorder="1" applyAlignment="1">
      <alignment horizontal="right" indent="1"/>
    </xf>
    <xf numFmtId="2" fontId="156" fillId="0" borderId="4" xfId="4532" applyNumberFormat="1" applyFont="1" applyBorder="1" applyAlignment="1">
      <alignment horizontal="right" indent="1"/>
    </xf>
    <xf numFmtId="0" fontId="156" fillId="0" borderId="4" xfId="4532" applyFont="1" applyBorder="1" applyAlignment="1">
      <alignment horizontal="right" indent="1"/>
    </xf>
    <xf numFmtId="192" fontId="156" fillId="0" borderId="5" xfId="4532" applyNumberFormat="1" applyFont="1" applyBorder="1" applyAlignment="1">
      <alignment horizontal="right" indent="1"/>
    </xf>
    <xf numFmtId="235" fontId="156" fillId="0" borderId="3" xfId="4532" applyNumberFormat="1" applyFont="1" applyBorder="1" applyAlignment="1">
      <alignment horizontal="right" indent="1"/>
    </xf>
    <xf numFmtId="235" fontId="156" fillId="0" borderId="67" xfId="4532" applyNumberFormat="1" applyFont="1" applyBorder="1" applyAlignment="1">
      <alignment horizontal="right" indent="1"/>
    </xf>
    <xf numFmtId="235" fontId="156" fillId="0" borderId="68" xfId="4532" applyNumberFormat="1" applyFont="1" applyBorder="1" applyAlignment="1">
      <alignment horizontal="right" indent="1"/>
    </xf>
    <xf numFmtId="235" fontId="156" fillId="0" borderId="5" xfId="4532" applyNumberFormat="1" applyFont="1" applyBorder="1" applyAlignment="1">
      <alignment horizontal="right" indent="1"/>
    </xf>
    <xf numFmtId="0" fontId="151" fillId="40" borderId="3" xfId="4532" applyFont="1" applyFill="1" applyBorder="1"/>
    <xf numFmtId="0" fontId="151" fillId="40" borderId="5" xfId="4532" applyFont="1" applyFill="1" applyBorder="1"/>
    <xf numFmtId="0" fontId="151" fillId="6" borderId="69" xfId="4532" applyFont="1" applyFill="1" applyBorder="1"/>
    <xf numFmtId="171" fontId="151" fillId="6" borderId="70" xfId="4532" applyNumberFormat="1" applyFont="1" applyFill="1" applyBorder="1" applyAlignment="1">
      <alignment horizontal="right" vertical="center" indent="1"/>
    </xf>
    <xf numFmtId="0" fontId="151" fillId="6" borderId="71" xfId="4532" applyFont="1" applyFill="1" applyBorder="1"/>
    <xf numFmtId="0" fontId="156" fillId="0" borderId="6" xfId="4532" applyFont="1" applyBorder="1"/>
    <xf numFmtId="0" fontId="156" fillId="0" borderId="0" xfId="4532" applyFont="1" applyBorder="1"/>
    <xf numFmtId="2" fontId="158" fillId="119" borderId="72" xfId="4532" applyNumberFormat="1" applyFont="1" applyFill="1" applyBorder="1" applyAlignment="1">
      <alignment horizontal="right" indent="1"/>
    </xf>
    <xf numFmtId="2" fontId="156" fillId="0" borderId="0" xfId="4532" applyNumberFormat="1" applyFont="1" applyBorder="1" applyAlignment="1">
      <alignment horizontal="right" indent="1"/>
    </xf>
    <xf numFmtId="0" fontId="156" fillId="0" borderId="0" xfId="4532" applyFont="1" applyBorder="1" applyAlignment="1">
      <alignment horizontal="right" indent="1"/>
    </xf>
    <xf numFmtId="192" fontId="156" fillId="0" borderId="7" xfId="4532" applyNumberFormat="1" applyFont="1" applyBorder="1" applyAlignment="1">
      <alignment horizontal="right" indent="1"/>
    </xf>
    <xf numFmtId="235" fontId="156" fillId="0" borderId="6" xfId="4532" applyNumberFormat="1" applyFont="1" applyBorder="1" applyAlignment="1">
      <alignment horizontal="right" indent="1"/>
    </xf>
    <xf numFmtId="235" fontId="156" fillId="0" borderId="72" xfId="4532" applyNumberFormat="1" applyFont="1" applyBorder="1" applyAlignment="1">
      <alignment horizontal="right" indent="1"/>
    </xf>
    <xf numFmtId="235" fontId="156" fillId="0" borderId="73" xfId="4532" applyNumberFormat="1" applyFont="1" applyBorder="1" applyAlignment="1">
      <alignment horizontal="right" indent="1"/>
    </xf>
    <xf numFmtId="235" fontId="156" fillId="0" borderId="7" xfId="4532" applyNumberFormat="1" applyFont="1" applyBorder="1" applyAlignment="1">
      <alignment horizontal="right" indent="1"/>
    </xf>
    <xf numFmtId="0" fontId="151" fillId="40" borderId="6" xfId="4532" applyFont="1" applyFill="1" applyBorder="1"/>
    <xf numFmtId="0" fontId="151" fillId="40" borderId="7" xfId="4532" applyFont="1" applyFill="1" applyBorder="1"/>
    <xf numFmtId="0" fontId="151" fillId="6" borderId="74" xfId="4532" applyFont="1" applyFill="1" applyBorder="1"/>
    <xf numFmtId="171" fontId="151" fillId="6" borderId="75" xfId="4532" applyNumberFormat="1" applyFont="1" applyFill="1" applyBorder="1" applyAlignment="1">
      <alignment horizontal="right" vertical="center" indent="1"/>
    </xf>
    <xf numFmtId="0" fontId="151" fillId="6" borderId="76" xfId="4532" applyFont="1" applyFill="1" applyBorder="1"/>
    <xf numFmtId="0" fontId="156" fillId="0" borderId="77" xfId="4532" applyFont="1" applyBorder="1"/>
    <xf numFmtId="0" fontId="156" fillId="0" borderId="57" xfId="4532" applyFont="1" applyBorder="1"/>
    <xf numFmtId="2" fontId="158" fillId="119" borderId="78" xfId="4532" applyNumberFormat="1" applyFont="1" applyFill="1" applyBorder="1" applyAlignment="1">
      <alignment horizontal="right" indent="1"/>
    </xf>
    <xf numFmtId="2" fontId="156" fillId="0" borderId="57" xfId="4532" applyNumberFormat="1" applyFont="1" applyBorder="1" applyAlignment="1">
      <alignment horizontal="right" indent="1"/>
    </xf>
    <xf numFmtId="0" fontId="156" fillId="0" borderId="57" xfId="4532" applyFont="1" applyBorder="1" applyAlignment="1">
      <alignment horizontal="right" indent="1"/>
    </xf>
    <xf numFmtId="192" fontId="156" fillId="0" borderId="79" xfId="4532" applyNumberFormat="1" applyFont="1" applyBorder="1" applyAlignment="1">
      <alignment horizontal="right" indent="1"/>
    </xf>
    <xf numFmtId="235" fontId="156" fillId="0" borderId="77" xfId="4532" applyNumberFormat="1" applyFont="1" applyBorder="1" applyAlignment="1">
      <alignment horizontal="right" indent="1"/>
    </xf>
    <xf numFmtId="235" fontId="156" fillId="0" borderId="78" xfId="4532" applyNumberFormat="1" applyFont="1" applyBorder="1" applyAlignment="1">
      <alignment horizontal="right" indent="1"/>
    </xf>
    <xf numFmtId="235" fontId="156" fillId="0" borderId="80" xfId="4532" applyNumberFormat="1" applyFont="1" applyBorder="1" applyAlignment="1">
      <alignment horizontal="right" indent="1"/>
    </xf>
    <xf numFmtId="235" fontId="156" fillId="0" borderId="79" xfId="4532" applyNumberFormat="1" applyFont="1" applyBorder="1" applyAlignment="1">
      <alignment horizontal="right" indent="1"/>
    </xf>
    <xf numFmtId="0" fontId="151" fillId="40" borderId="8" xfId="4532" applyFont="1" applyFill="1" applyBorder="1"/>
    <xf numFmtId="0" fontId="151" fillId="40" borderId="9" xfId="4532" applyFont="1" applyFill="1" applyBorder="1"/>
    <xf numFmtId="0" fontId="151" fillId="0" borderId="6" xfId="4532" applyFont="1" applyBorder="1"/>
    <xf numFmtId="0" fontId="151" fillId="0" borderId="0" xfId="4532" applyFont="1" applyBorder="1"/>
    <xf numFmtId="2" fontId="154" fillId="119" borderId="72" xfId="4532" applyNumberFormat="1" applyFont="1" applyFill="1" applyBorder="1" applyAlignment="1">
      <alignment horizontal="right" indent="1"/>
    </xf>
    <xf numFmtId="2" fontId="151" fillId="0" borderId="0" xfId="4532" applyNumberFormat="1" applyFont="1" applyBorder="1" applyAlignment="1">
      <alignment horizontal="right" indent="1"/>
    </xf>
    <xf numFmtId="0" fontId="151" fillId="0" borderId="0" xfId="4532" applyFont="1" applyBorder="1" applyAlignment="1">
      <alignment horizontal="right" indent="1"/>
    </xf>
    <xf numFmtId="192" fontId="151" fillId="0" borderId="7" xfId="4532" applyNumberFormat="1" applyFont="1" applyBorder="1" applyAlignment="1">
      <alignment horizontal="right" indent="1"/>
    </xf>
    <xf numFmtId="235" fontId="151" fillId="0" borderId="6" xfId="4532" applyNumberFormat="1" applyFont="1" applyBorder="1" applyAlignment="1">
      <alignment horizontal="right" indent="1"/>
    </xf>
    <xf numFmtId="235" fontId="151" fillId="0" borderId="72" xfId="4532" applyNumberFormat="1" applyFont="1" applyBorder="1" applyAlignment="1">
      <alignment horizontal="right" indent="1"/>
    </xf>
    <xf numFmtId="235" fontId="151" fillId="0" borderId="73" xfId="4532" applyNumberFormat="1" applyFont="1" applyBorder="1" applyAlignment="1">
      <alignment horizontal="right" indent="1"/>
    </xf>
    <xf numFmtId="235" fontId="151" fillId="0" borderId="7" xfId="4532" applyNumberFormat="1" applyFont="1" applyBorder="1" applyAlignment="1">
      <alignment horizontal="right" indent="1"/>
    </xf>
    <xf numFmtId="0" fontId="148" fillId="40" borderId="7" xfId="4532" applyFont="1" applyFill="1" applyBorder="1"/>
    <xf numFmtId="0" fontId="151" fillId="6" borderId="83" xfId="4532" applyFont="1" applyFill="1" applyBorder="1"/>
    <xf numFmtId="171" fontId="151" fillId="6" borderId="84" xfId="4532" applyNumberFormat="1" applyFont="1" applyFill="1" applyBorder="1" applyAlignment="1">
      <alignment horizontal="right" vertical="center" indent="1"/>
    </xf>
    <xf numFmtId="0" fontId="140" fillId="6" borderId="85" xfId="4532" applyFont="1" applyFill="1" applyBorder="1"/>
    <xf numFmtId="0" fontId="140" fillId="40" borderId="7" xfId="4532" applyFont="1" applyFill="1" applyBorder="1"/>
    <xf numFmtId="0" fontId="151" fillId="0" borderId="8" xfId="4532" applyFont="1" applyBorder="1"/>
    <xf numFmtId="0" fontId="151" fillId="0" borderId="1" xfId="4532" applyFont="1" applyBorder="1"/>
    <xf numFmtId="2" fontId="154" fillId="119" borderId="86" xfId="4532" applyNumberFormat="1" applyFont="1" applyFill="1" applyBorder="1" applyAlignment="1">
      <alignment horizontal="right" indent="1"/>
    </xf>
    <xf numFmtId="2" fontId="151" fillId="0" borderId="1" xfId="4532" applyNumberFormat="1" applyFont="1" applyBorder="1" applyAlignment="1">
      <alignment horizontal="right" indent="1"/>
    </xf>
    <xf numFmtId="0" fontId="151" fillId="0" borderId="1" xfId="4532" applyFont="1" applyBorder="1" applyAlignment="1">
      <alignment horizontal="right" indent="1"/>
    </xf>
    <xf numFmtId="192" fontId="151" fillId="0" borderId="9" xfId="4532" applyNumberFormat="1" applyFont="1" applyBorder="1" applyAlignment="1">
      <alignment horizontal="right" indent="1"/>
    </xf>
    <xf numFmtId="235" fontId="151" fillId="0" borderId="8" xfId="4532" applyNumberFormat="1" applyFont="1" applyBorder="1" applyAlignment="1">
      <alignment horizontal="right" indent="1"/>
    </xf>
    <xf numFmtId="235" fontId="151" fillId="0" borderId="86" xfId="4532" applyNumberFormat="1" applyFont="1" applyBorder="1" applyAlignment="1">
      <alignment horizontal="right" indent="1"/>
    </xf>
    <xf numFmtId="235" fontId="151" fillId="0" borderId="87" xfId="4532" applyNumberFormat="1" applyFont="1" applyBorder="1" applyAlignment="1">
      <alignment horizontal="right" indent="1"/>
    </xf>
    <xf numFmtId="235" fontId="151" fillId="0" borderId="9" xfId="4532" applyNumberFormat="1" applyFont="1" applyBorder="1" applyAlignment="1">
      <alignment horizontal="right" indent="1"/>
    </xf>
    <xf numFmtId="0" fontId="151" fillId="120" borderId="10" xfId="4532" applyFont="1" applyFill="1" applyBorder="1"/>
    <xf numFmtId="2" fontId="152" fillId="120" borderId="11" xfId="4532" applyNumberFormat="1" applyFont="1" applyFill="1" applyBorder="1" applyAlignment="1">
      <alignment horizontal="right" vertical="center" indent="1"/>
    </xf>
    <xf numFmtId="0" fontId="148" fillId="0" borderId="0" xfId="4532"/>
    <xf numFmtId="2" fontId="151" fillId="0" borderId="0" xfId="4532" applyNumberFormat="1" applyFont="1"/>
    <xf numFmtId="0" fontId="1" fillId="0" borderId="0" xfId="4532" applyFont="1" applyAlignment="1">
      <alignment horizontal="right" indent="1"/>
    </xf>
    <xf numFmtId="0" fontId="1" fillId="0" borderId="0" xfId="4532" applyFont="1"/>
    <xf numFmtId="0" fontId="1" fillId="118" borderId="10" xfId="4532" applyFont="1" applyFill="1" applyBorder="1" applyAlignment="1">
      <alignment horizontal="left" indent="1"/>
    </xf>
    <xf numFmtId="236" fontId="1" fillId="118" borderId="2" xfId="4532" applyNumberFormat="1" applyFont="1" applyFill="1" applyBorder="1"/>
    <xf numFmtId="0" fontId="1" fillId="118" borderId="11" xfId="4532" applyFont="1" applyFill="1" applyBorder="1"/>
    <xf numFmtId="2" fontId="1" fillId="0" borderId="0" xfId="4532" applyNumberFormat="1" applyFont="1" applyAlignment="1">
      <alignment horizontal="right" indent="1"/>
    </xf>
    <xf numFmtId="230" fontId="1" fillId="0" borderId="0" xfId="4532" applyNumberFormat="1" applyFont="1" applyAlignment="1">
      <alignment horizontal="right" indent="1"/>
    </xf>
    <xf numFmtId="0" fontId="1" fillId="40" borderId="3" xfId="4532" applyFont="1" applyFill="1" applyBorder="1" applyAlignment="1">
      <alignment horizontal="left" indent="1"/>
    </xf>
    <xf numFmtId="188" fontId="1" fillId="40" borderId="4" xfId="4532" applyNumberFormat="1" applyFont="1" applyFill="1" applyBorder="1"/>
    <xf numFmtId="0" fontId="1" fillId="40" borderId="5" xfId="4532" applyFont="1" applyFill="1" applyBorder="1"/>
    <xf numFmtId="184" fontId="1" fillId="0" borderId="0" xfId="4532" applyNumberFormat="1" applyFont="1" applyAlignment="1">
      <alignment horizontal="right" indent="1"/>
    </xf>
    <xf numFmtId="0" fontId="1" fillId="40" borderId="6" xfId="4532" applyFont="1" applyFill="1" applyBorder="1" applyAlignment="1">
      <alignment horizontal="left" indent="1"/>
    </xf>
    <xf numFmtId="188" fontId="1" fillId="40" borderId="0" xfId="4532" applyNumberFormat="1" applyFont="1" applyFill="1" applyBorder="1"/>
    <xf numFmtId="0" fontId="1" fillId="40" borderId="7" xfId="4532" applyFont="1" applyFill="1" applyBorder="1"/>
    <xf numFmtId="0" fontId="1" fillId="40" borderId="8" xfId="4532" applyFont="1" applyFill="1" applyBorder="1" applyAlignment="1">
      <alignment horizontal="left" indent="1"/>
    </xf>
    <xf numFmtId="188" fontId="1" fillId="40" borderId="1" xfId="4532" applyNumberFormat="1" applyFont="1" applyFill="1" applyBorder="1"/>
    <xf numFmtId="0" fontId="1" fillId="40" borderId="9" xfId="4532" applyFont="1" applyFill="1" applyBorder="1"/>
    <xf numFmtId="0" fontId="1" fillId="40" borderId="50" xfId="4532" applyFont="1" applyFill="1" applyBorder="1" applyAlignment="1">
      <alignment horizontal="right" indent="1"/>
    </xf>
    <xf numFmtId="0" fontId="1" fillId="40" borderId="3" xfId="4532" applyFont="1" applyFill="1" applyBorder="1"/>
    <xf numFmtId="0" fontId="1" fillId="40" borderId="88" xfId="4532" applyFont="1" applyFill="1" applyBorder="1"/>
    <xf numFmtId="0" fontId="69" fillId="121" borderId="3" xfId="4532" applyFont="1" applyFill="1" applyBorder="1" applyAlignment="1">
      <alignment horizontal="right" indent="1"/>
    </xf>
    <xf numFmtId="0" fontId="69" fillId="121" borderId="5" xfId="4532" applyFont="1" applyFill="1" applyBorder="1" applyAlignment="1">
      <alignment horizontal="right" indent="1"/>
    </xf>
    <xf numFmtId="0" fontId="69" fillId="121" borderId="50" xfId="4532" applyFont="1" applyFill="1" applyBorder="1" applyAlignment="1">
      <alignment horizontal="right" indent="1"/>
    </xf>
    <xf numFmtId="0" fontId="69" fillId="40" borderId="36" xfId="4532" applyFont="1" applyFill="1" applyBorder="1" applyAlignment="1">
      <alignment horizontal="right" indent="1"/>
    </xf>
    <xf numFmtId="0" fontId="1" fillId="40" borderId="6" xfId="4532" applyFont="1" applyFill="1" applyBorder="1" applyAlignment="1">
      <alignment horizontal="right"/>
    </xf>
    <xf numFmtId="0" fontId="1" fillId="40" borderId="89" xfId="4532" applyFont="1" applyFill="1" applyBorder="1" applyAlignment="1">
      <alignment horizontal="right"/>
    </xf>
    <xf numFmtId="0" fontId="69" fillId="118" borderId="3" xfId="4532" applyFont="1" applyFill="1" applyBorder="1" applyAlignment="1">
      <alignment horizontal="right" indent="1"/>
    </xf>
    <xf numFmtId="0" fontId="69" fillId="118" borderId="4" xfId="4532" applyFont="1" applyFill="1" applyBorder="1" applyAlignment="1">
      <alignment horizontal="right" indent="1"/>
    </xf>
    <xf numFmtId="0" fontId="69" fillId="118" borderId="5" xfId="4532" applyFont="1" applyFill="1" applyBorder="1" applyAlignment="1">
      <alignment horizontal="right" indent="1"/>
    </xf>
    <xf numFmtId="0" fontId="69" fillId="118" borderId="3" xfId="4532" applyFont="1" applyFill="1" applyBorder="1" applyAlignment="1">
      <alignment horizontal="left" indent="1"/>
    </xf>
    <xf numFmtId="0" fontId="69" fillId="121" borderId="6" xfId="4532" applyFont="1" applyFill="1" applyBorder="1" applyAlignment="1">
      <alignment horizontal="right" indent="1"/>
    </xf>
    <xf numFmtId="0" fontId="69" fillId="121" borderId="7" xfId="4532" applyFont="1" applyFill="1" applyBorder="1" applyAlignment="1">
      <alignment horizontal="right" indent="1"/>
    </xf>
    <xf numFmtId="0" fontId="69" fillId="121" borderId="36" xfId="4532" applyFont="1" applyFill="1" applyBorder="1" applyAlignment="1">
      <alignment horizontal="right" indent="1"/>
    </xf>
    <xf numFmtId="0" fontId="69" fillId="40" borderId="51" xfId="4532" applyFont="1" applyFill="1" applyBorder="1" applyAlignment="1">
      <alignment horizontal="right" indent="1"/>
    </xf>
    <xf numFmtId="0" fontId="1" fillId="40" borderId="8" xfId="4532" applyFont="1" applyFill="1" applyBorder="1"/>
    <xf numFmtId="0" fontId="1" fillId="40" borderId="90" xfId="4532" applyFont="1" applyFill="1" applyBorder="1"/>
    <xf numFmtId="0" fontId="1" fillId="118" borderId="8" xfId="4532" applyFont="1" applyFill="1" applyBorder="1" applyAlignment="1">
      <alignment horizontal="right" indent="1"/>
    </xf>
    <xf numFmtId="0" fontId="161" fillId="118" borderId="1" xfId="4532" applyFont="1" applyFill="1" applyBorder="1" applyAlignment="1">
      <alignment horizontal="right" indent="1"/>
    </xf>
    <xf numFmtId="0" fontId="1" fillId="118" borderId="1" xfId="4532" applyFont="1" applyFill="1" applyBorder="1" applyAlignment="1">
      <alignment horizontal="right" indent="1"/>
    </xf>
    <xf numFmtId="0" fontId="1" fillId="118" borderId="9" xfId="4532" applyFont="1" applyFill="1" applyBorder="1" applyAlignment="1">
      <alignment horizontal="right" indent="1"/>
    </xf>
    <xf numFmtId="0" fontId="1" fillId="121" borderId="8" xfId="4532" applyFont="1" applyFill="1" applyBorder="1" applyAlignment="1">
      <alignment horizontal="right" indent="1"/>
    </xf>
    <xf numFmtId="0" fontId="1" fillId="121" borderId="9" xfId="4532" applyFont="1" applyFill="1" applyBorder="1" applyAlignment="1">
      <alignment horizontal="right" indent="1"/>
    </xf>
    <xf numFmtId="0" fontId="1" fillId="121" borderId="51" xfId="4532" applyFont="1" applyFill="1" applyBorder="1" applyAlignment="1">
      <alignment horizontal="right" indent="1"/>
    </xf>
    <xf numFmtId="237" fontId="1" fillId="0" borderId="0" xfId="4532" applyNumberFormat="1" applyFont="1" applyAlignment="1">
      <alignment horizontal="right" indent="1"/>
    </xf>
    <xf numFmtId="231" fontId="1" fillId="0" borderId="0" xfId="4532" applyNumberFormat="1" applyFont="1" applyAlignment="1">
      <alignment horizontal="right" indent="1"/>
    </xf>
    <xf numFmtId="237" fontId="1" fillId="0" borderId="0" xfId="4532" applyNumberFormat="1" applyFont="1"/>
    <xf numFmtId="0" fontId="1" fillId="0" borderId="22" xfId="4532" applyFont="1" applyBorder="1"/>
    <xf numFmtId="0" fontId="69" fillId="0" borderId="10" xfId="4532" applyFont="1" applyBorder="1" applyAlignment="1">
      <alignment horizontal="right" indent="1"/>
    </xf>
    <xf numFmtId="0" fontId="69" fillId="0" borderId="2" xfId="4532" applyFont="1" applyBorder="1" applyAlignment="1">
      <alignment horizontal="right" indent="1"/>
    </xf>
    <xf numFmtId="0" fontId="69" fillId="0" borderId="11" xfId="4532" applyFont="1" applyBorder="1" applyAlignment="1">
      <alignment horizontal="right"/>
    </xf>
    <xf numFmtId="0" fontId="1" fillId="0" borderId="0" xfId="4532" applyFont="1" applyAlignment="1">
      <alignment horizontal="right"/>
    </xf>
    <xf numFmtId="0" fontId="69" fillId="0" borderId="50" xfId="4532" applyFont="1" applyBorder="1"/>
    <xf numFmtId="233" fontId="1" fillId="40" borderId="3" xfId="4533" applyNumberFormat="1" applyFont="1" applyFill="1" applyBorder="1" applyAlignment="1">
      <alignment horizontal="right" indent="1"/>
    </xf>
    <xf numFmtId="233" fontId="1" fillId="40" borderId="4" xfId="4533" applyNumberFormat="1" applyFont="1" applyFill="1" applyBorder="1" applyAlignment="1">
      <alignment horizontal="right" indent="1"/>
    </xf>
    <xf numFmtId="0" fontId="1" fillId="40" borderId="5" xfId="4532" applyFont="1" applyFill="1" applyBorder="1" applyAlignment="1">
      <alignment horizontal="center"/>
    </xf>
    <xf numFmtId="0" fontId="1" fillId="40" borderId="4" xfId="4532" applyFont="1" applyFill="1" applyBorder="1"/>
    <xf numFmtId="236" fontId="69" fillId="40" borderId="5" xfId="4532" applyNumberFormat="1" applyFont="1" applyFill="1" applyBorder="1" applyAlignment="1">
      <alignment horizontal="right"/>
    </xf>
    <xf numFmtId="0" fontId="69" fillId="0" borderId="51" xfId="4532" applyFont="1" applyBorder="1"/>
    <xf numFmtId="233" fontId="1" fillId="40" borderId="8" xfId="4533" applyNumberFormat="1" applyFont="1" applyFill="1" applyBorder="1" applyAlignment="1">
      <alignment horizontal="right" indent="1"/>
    </xf>
    <xf numFmtId="233" fontId="1" fillId="40" borderId="1" xfId="4533" applyNumberFormat="1" applyFont="1" applyFill="1" applyBorder="1" applyAlignment="1">
      <alignment horizontal="right" indent="1"/>
    </xf>
    <xf numFmtId="0" fontId="1" fillId="40" borderId="9" xfId="4532" applyFont="1" applyFill="1" applyBorder="1" applyAlignment="1">
      <alignment horizontal="center"/>
    </xf>
    <xf numFmtId="0" fontId="1" fillId="40" borderId="6" xfId="4532" applyFont="1" applyFill="1" applyBorder="1"/>
    <xf numFmtId="0" fontId="1" fillId="40" borderId="0" xfId="4532" applyFont="1" applyFill="1" applyBorder="1"/>
    <xf numFmtId="236" fontId="1" fillId="40" borderId="7" xfId="4532" applyNumberFormat="1" applyFont="1" applyFill="1" applyBorder="1" applyAlignment="1">
      <alignment horizontal="right"/>
    </xf>
    <xf numFmtId="238" fontId="1" fillId="0" borderId="3" xfId="4533" applyNumberFormat="1" applyFont="1" applyBorder="1"/>
    <xf numFmtId="238" fontId="1" fillId="0" borderId="4" xfId="4533" applyNumberFormat="1" applyFont="1" applyBorder="1"/>
    <xf numFmtId="238" fontId="1" fillId="0" borderId="5" xfId="4533" applyNumberFormat="1" applyFont="1" applyBorder="1"/>
    <xf numFmtId="238" fontId="1" fillId="0" borderId="8" xfId="4533" applyNumberFormat="1" applyFont="1" applyBorder="1"/>
    <xf numFmtId="238" fontId="1" fillId="0" borderId="1" xfId="4533" applyNumberFormat="1" applyFont="1" applyBorder="1"/>
    <xf numFmtId="238" fontId="1" fillId="0" borderId="9" xfId="4533" applyNumberFormat="1" applyFont="1" applyBorder="1"/>
    <xf numFmtId="0" fontId="148" fillId="0" borderId="0" xfId="4532" applyAlignment="1">
      <alignment horizontal="right"/>
    </xf>
    <xf numFmtId="0" fontId="1" fillId="0" borderId="50" xfId="4532" applyFont="1" applyBorder="1" applyAlignment="1">
      <alignment horizontal="right"/>
    </xf>
    <xf numFmtId="0" fontId="1" fillId="0" borderId="3" xfId="4532" applyFont="1" applyBorder="1" applyAlignment="1">
      <alignment horizontal="right"/>
    </xf>
    <xf numFmtId="0" fontId="1" fillId="0" borderId="10" xfId="4532" applyFont="1" applyBorder="1"/>
    <xf numFmtId="0" fontId="1" fillId="0" borderId="11" xfId="4532" applyFont="1" applyBorder="1"/>
    <xf numFmtId="0" fontId="1" fillId="0" borderId="2" xfId="4532" applyFont="1" applyBorder="1"/>
    <xf numFmtId="0" fontId="1" fillId="0" borderId="0" xfId="4532" applyFont="1" applyBorder="1"/>
    <xf numFmtId="0" fontId="69" fillId="0" borderId="36" xfId="4532" applyFont="1" applyBorder="1" applyAlignment="1">
      <alignment horizontal="right"/>
    </xf>
    <xf numFmtId="0" fontId="69" fillId="0" borderId="6" xfId="4532" applyFont="1" applyBorder="1" applyAlignment="1">
      <alignment horizontal="right"/>
    </xf>
    <xf numFmtId="237" fontId="69" fillId="0" borderId="3" xfId="4532" applyNumberFormat="1" applyFont="1" applyBorder="1" applyAlignment="1">
      <alignment horizontal="right"/>
    </xf>
    <xf numFmtId="237" fontId="69" fillId="0" borderId="4" xfId="4532" applyNumberFormat="1" applyFont="1" applyBorder="1" applyAlignment="1">
      <alignment horizontal="right"/>
    </xf>
    <xf numFmtId="236" fontId="69" fillId="0" borderId="5" xfId="4532" applyNumberFormat="1" applyFont="1" applyBorder="1" applyAlignment="1">
      <alignment horizontal="right"/>
    </xf>
    <xf numFmtId="236" fontId="69" fillId="0" borderId="5" xfId="4532" applyNumberFormat="1" applyFont="1" applyBorder="1"/>
    <xf numFmtId="237" fontId="69" fillId="0" borderId="0" xfId="4532" applyNumberFormat="1" applyFont="1" applyBorder="1" applyAlignment="1">
      <alignment horizontal="right"/>
    </xf>
    <xf numFmtId="237" fontId="1" fillId="0" borderId="0" xfId="4532" applyNumberFormat="1" applyFont="1" applyBorder="1" applyAlignment="1">
      <alignment horizontal="right"/>
    </xf>
    <xf numFmtId="0" fontId="1" fillId="0" borderId="51" xfId="4532" applyFont="1" applyBorder="1" applyAlignment="1">
      <alignment horizontal="right"/>
    </xf>
    <xf numFmtId="0" fontId="1" fillId="0" borderId="8" xfId="4532" applyFont="1" applyBorder="1" applyAlignment="1">
      <alignment horizontal="right"/>
    </xf>
    <xf numFmtId="237" fontId="1" fillId="0" borderId="8" xfId="4532" applyNumberFormat="1" applyFont="1" applyBorder="1" applyAlignment="1">
      <alignment horizontal="right"/>
    </xf>
    <xf numFmtId="237" fontId="1" fillId="0" borderId="1" xfId="4532" applyNumberFormat="1" applyFont="1" applyBorder="1" applyAlignment="1">
      <alignment horizontal="right"/>
    </xf>
    <xf numFmtId="236" fontId="1" fillId="0" borderId="9" xfId="4532" applyNumberFormat="1" applyFont="1" applyBorder="1" applyAlignment="1">
      <alignment horizontal="right"/>
    </xf>
    <xf numFmtId="236" fontId="1" fillId="0" borderId="9" xfId="4532" applyNumberFormat="1" applyFont="1" applyBorder="1"/>
    <xf numFmtId="239" fontId="1" fillId="0" borderId="0" xfId="4532" applyNumberFormat="1" applyFont="1"/>
    <xf numFmtId="240" fontId="1" fillId="0" borderId="0" xfId="4532" applyNumberFormat="1" applyFont="1" applyAlignment="1">
      <alignment horizontal="right"/>
    </xf>
    <xf numFmtId="237" fontId="1" fillId="0" borderId="0" xfId="4532" applyNumberFormat="1" applyFont="1" applyAlignment="1">
      <alignment horizontal="right"/>
    </xf>
    <xf numFmtId="236" fontId="1" fillId="0" borderId="0" xfId="4532" applyNumberFormat="1" applyFont="1" applyAlignment="1">
      <alignment horizontal="right"/>
    </xf>
    <xf numFmtId="236" fontId="1" fillId="0" borderId="0" xfId="4532" applyNumberFormat="1" applyFont="1"/>
    <xf numFmtId="2" fontId="1" fillId="0" borderId="0" xfId="4532" applyNumberFormat="1" applyFont="1"/>
    <xf numFmtId="0" fontId="140" fillId="0" borderId="0" xfId="4532" applyFont="1"/>
    <xf numFmtId="0" fontId="69" fillId="0" borderId="10" xfId="4532" applyFont="1" applyBorder="1"/>
    <xf numFmtId="0" fontId="69" fillId="0" borderId="2" xfId="4532" applyFont="1" applyBorder="1"/>
    <xf numFmtId="0" fontId="69" fillId="0" borderId="2" xfId="4532" applyFont="1" applyBorder="1" applyAlignment="1">
      <alignment horizontal="right"/>
    </xf>
    <xf numFmtId="0" fontId="69" fillId="0" borderId="11" xfId="4532" applyFont="1" applyBorder="1" applyAlignment="1">
      <alignment horizontal="left" indent="1"/>
    </xf>
    <xf numFmtId="0" fontId="1" fillId="0" borderId="91" xfId="4532" applyFont="1" applyBorder="1"/>
    <xf numFmtId="0" fontId="1" fillId="0" borderId="4" xfId="4532" applyFont="1" applyBorder="1"/>
    <xf numFmtId="233" fontId="69" fillId="0" borderId="4" xfId="4533" applyNumberFormat="1" applyFont="1" applyBorder="1" applyAlignment="1">
      <alignment horizontal="right"/>
    </xf>
    <xf numFmtId="0" fontId="162" fillId="0" borderId="92" xfId="4532" applyFont="1" applyBorder="1" applyAlignment="1">
      <alignment horizontal="left" indent="1"/>
    </xf>
    <xf numFmtId="0" fontId="1" fillId="0" borderId="93" xfId="4532" applyFont="1" applyBorder="1"/>
    <xf numFmtId="233" fontId="69" fillId="0" borderId="0" xfId="4533" applyNumberFormat="1" applyFont="1" applyBorder="1" applyAlignment="1">
      <alignment horizontal="right"/>
    </xf>
    <xf numFmtId="0" fontId="162" fillId="0" borderId="94" xfId="4532" applyFont="1" applyBorder="1" applyAlignment="1">
      <alignment horizontal="left" indent="1"/>
    </xf>
    <xf numFmtId="241" fontId="69" fillId="0" borderId="0" xfId="4533" applyNumberFormat="1" applyFont="1" applyBorder="1" applyAlignment="1">
      <alignment horizontal="right"/>
    </xf>
    <xf numFmtId="0" fontId="1" fillId="0" borderId="95" xfId="4532" applyFont="1" applyBorder="1"/>
    <xf numFmtId="0" fontId="1" fillId="0" borderId="96" xfId="4532" applyFont="1" applyBorder="1"/>
    <xf numFmtId="167" fontId="69" fillId="0" borderId="96" xfId="4533" applyFont="1" applyBorder="1" applyAlignment="1">
      <alignment horizontal="right"/>
    </xf>
    <xf numFmtId="0" fontId="163" fillId="0" borderId="97" xfId="4532" applyFont="1" applyBorder="1" applyAlignment="1">
      <alignment horizontal="left" indent="1"/>
    </xf>
    <xf numFmtId="0" fontId="1" fillId="0" borderId="98" xfId="4532" applyFont="1" applyBorder="1"/>
    <xf numFmtId="0" fontId="1" fillId="0" borderId="99" xfId="4532" applyFont="1" applyBorder="1"/>
    <xf numFmtId="167" fontId="1" fillId="0" borderId="99" xfId="4533" applyFont="1" applyBorder="1" applyAlignment="1">
      <alignment horizontal="right"/>
    </xf>
    <xf numFmtId="0" fontId="163" fillId="0" borderId="100" xfId="4532" applyFont="1" applyBorder="1" applyAlignment="1">
      <alignment horizontal="left" indent="1"/>
    </xf>
    <xf numFmtId="167" fontId="69" fillId="0" borderId="0" xfId="4533" applyFont="1" applyBorder="1" applyAlignment="1">
      <alignment horizontal="right"/>
    </xf>
    <xf numFmtId="0" fontId="163" fillId="0" borderId="94" xfId="4532" applyFont="1" applyBorder="1" applyAlignment="1">
      <alignment horizontal="left" indent="1"/>
    </xf>
    <xf numFmtId="0" fontId="1" fillId="0" borderId="0" xfId="4532" applyFont="1" applyAlignment="1">
      <alignment horizontal="left" indent="1"/>
    </xf>
    <xf numFmtId="0" fontId="1" fillId="0" borderId="52" xfId="4532" applyFont="1" applyBorder="1"/>
    <xf numFmtId="234" fontId="1" fillId="0" borderId="4" xfId="4532" applyNumberFormat="1" applyFont="1" applyBorder="1" applyAlignment="1">
      <alignment horizontal="right"/>
    </xf>
    <xf numFmtId="0" fontId="162" fillId="0" borderId="53" xfId="4532" applyFont="1" applyBorder="1" applyAlignment="1">
      <alignment horizontal="left" indent="1"/>
    </xf>
    <xf numFmtId="0" fontId="1" fillId="0" borderId="54" xfId="4532" applyFont="1" applyBorder="1"/>
    <xf numFmtId="234" fontId="1" fillId="0" borderId="0" xfId="4532" applyNumberFormat="1" applyFont="1" applyBorder="1" applyAlignment="1">
      <alignment horizontal="right"/>
    </xf>
    <xf numFmtId="0" fontId="162" fillId="0" borderId="55" xfId="4532" applyFont="1" applyBorder="1" applyAlignment="1">
      <alignment horizontal="left" indent="1"/>
    </xf>
    <xf numFmtId="0" fontId="164" fillId="0" borderId="56" xfId="4532" applyFont="1" applyBorder="1"/>
    <xf numFmtId="0" fontId="164" fillId="0" borderId="57" xfId="4532" applyFont="1" applyBorder="1"/>
    <xf numFmtId="234" fontId="164" fillId="0" borderId="57" xfId="4532" applyNumberFormat="1" applyFont="1" applyBorder="1" applyAlignment="1">
      <alignment horizontal="right"/>
    </xf>
    <xf numFmtId="0" fontId="162" fillId="0" borderId="58" xfId="4532" applyFont="1" applyBorder="1" applyAlignment="1">
      <alignment horizontal="left" indent="1"/>
    </xf>
    <xf numFmtId="0" fontId="1" fillId="0" borderId="59" xfId="4532" applyFont="1" applyBorder="1"/>
    <xf numFmtId="0" fontId="1" fillId="0" borderId="60" xfId="4532" applyFont="1" applyBorder="1"/>
    <xf numFmtId="234" fontId="1" fillId="0" borderId="60" xfId="4532" applyNumberFormat="1" applyFont="1" applyBorder="1" applyAlignment="1">
      <alignment horizontal="right"/>
    </xf>
    <xf numFmtId="0" fontId="163" fillId="0" borderId="61" xfId="4532" applyFont="1" applyBorder="1" applyAlignment="1">
      <alignment horizontal="left" indent="1"/>
    </xf>
    <xf numFmtId="0" fontId="1" fillId="0" borderId="65" xfId="4532" applyFont="1" applyBorder="1"/>
    <xf numFmtId="0" fontId="163" fillId="0" borderId="66" xfId="4532" applyFont="1" applyBorder="1" applyAlignment="1">
      <alignment horizontal="left" indent="1"/>
    </xf>
    <xf numFmtId="0" fontId="164" fillId="0" borderId="65" xfId="4532" applyFont="1" applyBorder="1"/>
    <xf numFmtId="0" fontId="164" fillId="0" borderId="0" xfId="4532" applyFont="1" applyBorder="1"/>
    <xf numFmtId="234" fontId="164" fillId="0" borderId="0" xfId="4532" applyNumberFormat="1" applyFont="1" applyBorder="1" applyAlignment="1">
      <alignment horizontal="right"/>
    </xf>
    <xf numFmtId="0" fontId="164" fillId="0" borderId="62" xfId="4532" applyFont="1" applyBorder="1"/>
    <xf numFmtId="0" fontId="164" fillId="0" borderId="63" xfId="4532" applyFont="1" applyBorder="1"/>
    <xf numFmtId="234" fontId="164" fillId="0" borderId="63" xfId="4532" applyNumberFormat="1" applyFont="1" applyBorder="1" applyAlignment="1">
      <alignment horizontal="right"/>
    </xf>
    <xf numFmtId="0" fontId="163" fillId="0" borderId="64" xfId="4532" applyFont="1" applyBorder="1" applyAlignment="1">
      <alignment horizontal="left" indent="1"/>
    </xf>
    <xf numFmtId="0" fontId="1" fillId="0" borderId="101" xfId="4532" applyFont="1" applyBorder="1"/>
    <xf numFmtId="0" fontId="1" fillId="0" borderId="102" xfId="4532" applyFont="1" applyBorder="1"/>
    <xf numFmtId="2" fontId="1" fillId="0" borderId="102" xfId="4532" applyNumberFormat="1" applyFont="1" applyBorder="1"/>
    <xf numFmtId="0" fontId="163" fillId="0" borderId="103" xfId="4532" applyFont="1" applyBorder="1" applyAlignment="1">
      <alignment horizontal="left" indent="1"/>
    </xf>
    <xf numFmtId="0" fontId="1" fillId="0" borderId="104" xfId="4532" applyFont="1" applyBorder="1"/>
    <xf numFmtId="0" fontId="1" fillId="0" borderId="63" xfId="4532" applyFont="1" applyBorder="1"/>
    <xf numFmtId="241" fontId="1" fillId="0" borderId="63" xfId="4533" applyNumberFormat="1" applyFont="1" applyBorder="1"/>
    <xf numFmtId="0" fontId="1" fillId="0" borderId="105" xfId="4532" applyFont="1" applyBorder="1" applyAlignment="1">
      <alignment horizontal="left" indent="1"/>
    </xf>
    <xf numFmtId="0" fontId="69" fillId="40" borderId="101" xfId="4532" applyFont="1" applyFill="1" applyBorder="1"/>
    <xf numFmtId="0" fontId="1" fillId="40" borderId="102" xfId="4532" applyFont="1" applyFill="1" applyBorder="1"/>
    <xf numFmtId="241" fontId="165" fillId="40" borderId="102" xfId="4533" applyNumberFormat="1" applyFont="1" applyFill="1" applyBorder="1" applyAlignment="1">
      <alignment horizontal="right"/>
    </xf>
    <xf numFmtId="0" fontId="162" fillId="40" borderId="103" xfId="4532" applyFont="1" applyFill="1" applyBorder="1" applyAlignment="1">
      <alignment horizontal="left" indent="1"/>
    </xf>
    <xf numFmtId="0" fontId="69" fillId="40" borderId="106" xfId="4532" applyFont="1" applyFill="1" applyBorder="1"/>
    <xf numFmtId="242" fontId="165" fillId="40" borderId="0" xfId="4533" applyNumberFormat="1" applyFont="1" applyFill="1" applyBorder="1" applyAlignment="1">
      <alignment horizontal="right"/>
    </xf>
    <xf numFmtId="0" fontId="162" fillId="40" borderId="107" xfId="4532" applyFont="1" applyFill="1" applyBorder="1" applyAlignment="1">
      <alignment horizontal="left" indent="1"/>
    </xf>
    <xf numFmtId="0" fontId="69" fillId="40" borderId="108" xfId="4532" applyFont="1" applyFill="1" applyBorder="1"/>
    <xf numFmtId="0" fontId="1" fillId="40" borderId="109" xfId="4532" applyFont="1" applyFill="1" applyBorder="1"/>
    <xf numFmtId="233" fontId="165" fillId="40" borderId="109" xfId="4533" applyNumberFormat="1" applyFont="1" applyFill="1" applyBorder="1" applyAlignment="1">
      <alignment horizontal="right"/>
    </xf>
    <xf numFmtId="0" fontId="162" fillId="40" borderId="110" xfId="4532" applyFont="1" applyFill="1" applyBorder="1" applyAlignment="1">
      <alignment horizontal="left" indent="1"/>
    </xf>
    <xf numFmtId="243" fontId="1" fillId="0" borderId="0" xfId="4532" applyNumberFormat="1" applyFont="1" applyAlignment="1">
      <alignment horizontal="left" indent="1"/>
    </xf>
    <xf numFmtId="243" fontId="1" fillId="0" borderId="0" xfId="4532" applyNumberFormat="1" applyFont="1"/>
    <xf numFmtId="233" fontId="1" fillId="0" borderId="0" xfId="4532" applyNumberFormat="1" applyFont="1"/>
    <xf numFmtId="244" fontId="1" fillId="0" borderId="0" xfId="4532" applyNumberFormat="1" applyFont="1"/>
    <xf numFmtId="241" fontId="1" fillId="0" borderId="0" xfId="4532" applyNumberFormat="1" applyFont="1"/>
    <xf numFmtId="233" fontId="1" fillId="0" borderId="0" xfId="4532" applyNumberFormat="1" applyFont="1" applyAlignment="1">
      <alignment horizontal="left" indent="1"/>
    </xf>
    <xf numFmtId="0" fontId="1" fillId="0" borderId="0" xfId="4532" quotePrefix="1" applyFont="1"/>
    <xf numFmtId="234" fontId="1" fillId="0" borderId="0" xfId="4532" applyNumberFormat="1" applyFont="1"/>
    <xf numFmtId="167" fontId="1" fillId="0" borderId="0" xfId="4533" applyFont="1"/>
    <xf numFmtId="0" fontId="166" fillId="122" borderId="2" xfId="0" applyFont="1" applyFill="1" applyBorder="1" applyAlignment="1">
      <alignment horizontal="right" indent="2"/>
    </xf>
    <xf numFmtId="0" fontId="166" fillId="122" borderId="2" xfId="0" applyFont="1" applyFill="1" applyBorder="1" applyAlignment="1">
      <alignment horizontal="right" indent="1"/>
    </xf>
    <xf numFmtId="0" fontId="166" fillId="122" borderId="2" xfId="0" applyFont="1" applyFill="1" applyBorder="1"/>
    <xf numFmtId="0" fontId="166" fillId="122" borderId="11" xfId="0" applyFont="1" applyFill="1" applyBorder="1"/>
    <xf numFmtId="0" fontId="10" fillId="5" borderId="10" xfId="0" applyFont="1" applyFill="1" applyBorder="1"/>
    <xf numFmtId="0" fontId="10" fillId="5" borderId="11" xfId="0" applyFont="1" applyFill="1" applyBorder="1"/>
    <xf numFmtId="0" fontId="20" fillId="0" borderId="6" xfId="0" applyFont="1" applyBorder="1"/>
    <xf numFmtId="0" fontId="20" fillId="0" borderId="8" xfId="0" applyFont="1" applyBorder="1"/>
    <xf numFmtId="172" fontId="6" fillId="0" borderId="1" xfId="0" applyNumberFormat="1" applyFont="1" applyBorder="1" applyAlignment="1">
      <alignment horizontal="right" indent="1"/>
    </xf>
    <xf numFmtId="172" fontId="166" fillId="122" borderId="2" xfId="0" applyNumberFormat="1" applyFont="1" applyFill="1" applyBorder="1" applyAlignment="1">
      <alignment horizontal="right" indent="1"/>
    </xf>
    <xf numFmtId="184" fontId="20" fillId="0" borderId="0" xfId="0" applyNumberFormat="1" applyFont="1" applyFill="1" applyBorder="1" applyAlignment="1">
      <alignment horizontal="right" indent="2"/>
    </xf>
    <xf numFmtId="231" fontId="6" fillId="0" borderId="0" xfId="0" applyNumberFormat="1" applyFont="1" applyBorder="1" applyAlignment="1">
      <alignment horizontal="right" indent="1"/>
    </xf>
    <xf numFmtId="169" fontId="6" fillId="0" borderId="0" xfId="0" applyNumberFormat="1" applyFont="1" applyBorder="1" applyAlignment="1">
      <alignment horizontal="right" indent="1"/>
    </xf>
    <xf numFmtId="169" fontId="6" fillId="0" borderId="1" xfId="0" applyNumberFormat="1" applyFont="1" applyBorder="1" applyAlignment="1">
      <alignment horizontal="right" indent="1"/>
    </xf>
    <xf numFmtId="171" fontId="6" fillId="0" borderId="0" xfId="0" applyNumberFormat="1" applyFont="1" applyBorder="1" applyAlignment="1">
      <alignment horizontal="center"/>
    </xf>
    <xf numFmtId="171" fontId="6" fillId="0" borderId="1" xfId="0" applyNumberFormat="1" applyFont="1" applyBorder="1" applyAlignment="1">
      <alignment horizontal="center"/>
    </xf>
    <xf numFmtId="0" fontId="167" fillId="0" borderId="0" xfId="1" applyFont="1" applyBorder="1"/>
    <xf numFmtId="0" fontId="167" fillId="0" borderId="1" xfId="1" applyFont="1" applyBorder="1"/>
    <xf numFmtId="0" fontId="167" fillId="0" borderId="0" xfId="0" applyFont="1"/>
    <xf numFmtId="0" fontId="168" fillId="122" borderId="2" xfId="0" applyFont="1" applyFill="1" applyBorder="1"/>
    <xf numFmtId="0" fontId="168" fillId="5" borderId="2" xfId="0" applyFont="1" applyFill="1" applyBorder="1"/>
    <xf numFmtId="0" fontId="167" fillId="0" borderId="4" xfId="1" applyFont="1" applyBorder="1"/>
    <xf numFmtId="0" fontId="167" fillId="0" borderId="1" xfId="0" applyFont="1" applyBorder="1"/>
    <xf numFmtId="0" fontId="167" fillId="0" borderId="0" xfId="2" applyFont="1" applyBorder="1"/>
    <xf numFmtId="0" fontId="167" fillId="0" borderId="1" xfId="2" applyFont="1" applyBorder="1"/>
    <xf numFmtId="0" fontId="167" fillId="0" borderId="0" xfId="0" applyFont="1" applyBorder="1"/>
    <xf numFmtId="184" fontId="8" fillId="0" borderId="0" xfId="4" applyNumberFormat="1"/>
    <xf numFmtId="192" fontId="8" fillId="0" borderId="0" xfId="4" applyNumberFormat="1" applyAlignment="1">
      <alignment horizontal="right"/>
    </xf>
    <xf numFmtId="0" fontId="32" fillId="122" borderId="10" xfId="0" applyFont="1" applyFill="1" applyBorder="1"/>
    <xf numFmtId="167" fontId="6" fillId="0" borderId="0" xfId="4531" applyFont="1" applyAlignment="1">
      <alignment horizontal="right" indent="1"/>
    </xf>
    <xf numFmtId="171" fontId="10" fillId="0" borderId="0" xfId="1" applyNumberFormat="1" applyFont="1" applyFill="1"/>
    <xf numFmtId="0" fontId="10" fillId="5" borderId="3" xfId="0" applyFont="1" applyFill="1" applyBorder="1"/>
    <xf numFmtId="0" fontId="10" fillId="5" borderId="4" xfId="0" applyFont="1" applyFill="1" applyBorder="1" applyAlignment="1">
      <alignment horizontal="center"/>
    </xf>
    <xf numFmtId="0" fontId="10" fillId="5" borderId="4" xfId="0" applyFont="1" applyFill="1" applyBorder="1" applyAlignment="1">
      <alignment horizontal="right" indent="1"/>
    </xf>
    <xf numFmtId="0" fontId="168" fillId="5" borderId="4" xfId="0" applyFont="1" applyFill="1" applyBorder="1"/>
    <xf numFmtId="0" fontId="10" fillId="5" borderId="5" xfId="0" applyFont="1" applyFill="1" applyBorder="1"/>
    <xf numFmtId="189" fontId="6" fillId="0" borderId="0" xfId="0" applyNumberFormat="1" applyFont="1" applyBorder="1" applyAlignment="1">
      <alignment horizontal="right" indent="1"/>
    </xf>
    <xf numFmtId="171" fontId="20" fillId="0" borderId="1" xfId="0" applyNumberFormat="1" applyFont="1" applyFill="1" applyBorder="1" applyAlignment="1">
      <alignment horizontal="right" indent="2"/>
    </xf>
    <xf numFmtId="2" fontId="6" fillId="0" borderId="4" xfId="0" applyNumberFormat="1" applyFont="1" applyBorder="1" applyAlignment="1">
      <alignment horizontal="right" indent="1"/>
    </xf>
    <xf numFmtId="2" fontId="6" fillId="0" borderId="0" xfId="0" applyNumberFormat="1" applyFont="1" applyBorder="1" applyAlignment="1">
      <alignment horizontal="right" indent="1"/>
    </xf>
    <xf numFmtId="2" fontId="170" fillId="0" borderId="1" xfId="0" applyNumberFormat="1" applyFont="1" applyBorder="1" applyAlignment="1">
      <alignment horizontal="right" indent="1"/>
    </xf>
    <xf numFmtId="2" fontId="69" fillId="8" borderId="4" xfId="0" applyNumberFormat="1" applyFont="1" applyFill="1" applyBorder="1" applyAlignment="1">
      <alignment horizontal="right" indent="2"/>
    </xf>
    <xf numFmtId="2" fontId="69" fillId="8" borderId="0" xfId="0" applyNumberFormat="1" applyFont="1" applyFill="1" applyBorder="1" applyAlignment="1">
      <alignment horizontal="right" indent="2"/>
    </xf>
    <xf numFmtId="172" fontId="69" fillId="8" borderId="1" xfId="0" applyNumberFormat="1" applyFont="1" applyFill="1" applyBorder="1" applyAlignment="1">
      <alignment horizontal="right" indent="2"/>
    </xf>
    <xf numFmtId="169" fontId="69" fillId="8" borderId="0" xfId="0" applyNumberFormat="1" applyFont="1" applyFill="1" applyBorder="1" applyAlignment="1">
      <alignment horizontal="right" indent="2"/>
    </xf>
    <xf numFmtId="169" fontId="69" fillId="8" borderId="1" xfId="0" applyNumberFormat="1" applyFont="1" applyFill="1" applyBorder="1" applyAlignment="1">
      <alignment horizontal="right" indent="2"/>
    </xf>
    <xf numFmtId="171" fontId="69" fillId="8" borderId="0" xfId="0" applyNumberFormat="1" applyFont="1" applyFill="1" applyBorder="1" applyAlignment="1">
      <alignment horizontal="right" indent="2"/>
    </xf>
    <xf numFmtId="171" fontId="69" fillId="8" borderId="1" xfId="0" applyNumberFormat="1" applyFont="1" applyFill="1" applyBorder="1" applyAlignment="1">
      <alignment horizontal="center"/>
    </xf>
    <xf numFmtId="168" fontId="8" fillId="0" borderId="0" xfId="4" applyNumberFormat="1"/>
    <xf numFmtId="167" fontId="8" fillId="0" borderId="0" xfId="4531" applyFont="1" applyAlignment="1">
      <alignment horizontal="right"/>
    </xf>
    <xf numFmtId="0" fontId="11" fillId="0" borderId="0" xfId="4" applyFont="1" applyAlignment="1">
      <alignment horizontal="left"/>
    </xf>
    <xf numFmtId="0" fontId="11" fillId="0" borderId="0" xfId="4" applyFont="1" applyBorder="1" applyAlignment="1">
      <alignment horizontal="right"/>
    </xf>
    <xf numFmtId="0" fontId="10" fillId="5" borderId="0" xfId="0" applyFont="1" applyFill="1" applyBorder="1" applyAlignment="1">
      <alignment horizontal="right" indent="1"/>
    </xf>
    <xf numFmtId="0" fontId="62" fillId="2" borderId="10" xfId="4" applyFont="1" applyFill="1" applyBorder="1" applyAlignment="1">
      <alignment horizontal="right"/>
    </xf>
    <xf numFmtId="0" fontId="11" fillId="2" borderId="2" xfId="4" applyFont="1" applyFill="1" applyBorder="1" applyAlignment="1">
      <alignment horizontal="right"/>
    </xf>
    <xf numFmtId="174" fontId="8" fillId="0" borderId="0" xfId="4" applyNumberFormat="1" applyAlignment="1">
      <alignment horizontal="right"/>
    </xf>
    <xf numFmtId="167" fontId="0" fillId="0" borderId="0" xfId="4531" applyFont="1"/>
    <xf numFmtId="43" fontId="8" fillId="0" borderId="0" xfId="4" applyNumberFormat="1"/>
    <xf numFmtId="172" fontId="11" fillId="2" borderId="2" xfId="4" applyNumberFormat="1" applyFont="1" applyFill="1" applyBorder="1" applyAlignment="1">
      <alignment horizontal="right"/>
    </xf>
    <xf numFmtId="0" fontId="11" fillId="2" borderId="11" xfId="4" applyFont="1" applyFill="1" applyBorder="1" applyAlignment="1">
      <alignment horizontal="right"/>
    </xf>
    <xf numFmtId="174" fontId="68" fillId="4" borderId="3" xfId="4" applyNumberFormat="1" applyFont="1" applyFill="1" applyBorder="1" applyAlignment="1">
      <alignment horizontal="right"/>
    </xf>
    <xf numFmtId="187" fontId="8" fillId="4" borderId="4" xfId="4" applyNumberFormat="1" applyFill="1" applyBorder="1" applyAlignment="1">
      <alignment horizontal="right"/>
    </xf>
    <xf numFmtId="174" fontId="68" fillId="4" borderId="6" xfId="4" applyNumberFormat="1" applyFont="1" applyFill="1" applyBorder="1" applyAlignment="1">
      <alignment horizontal="right"/>
    </xf>
    <xf numFmtId="187" fontId="8" fillId="4" borderId="0" xfId="4" applyNumberFormat="1" applyFill="1" applyBorder="1" applyAlignment="1">
      <alignment horizontal="right"/>
    </xf>
    <xf numFmtId="174" fontId="68" fillId="4" borderId="8" xfId="4" applyNumberFormat="1" applyFont="1" applyFill="1" applyBorder="1" applyAlignment="1">
      <alignment horizontal="right"/>
    </xf>
    <xf numFmtId="187" fontId="8" fillId="4" borderId="1" xfId="4" applyNumberFormat="1" applyFill="1" applyBorder="1" applyAlignment="1">
      <alignment horizontal="right"/>
    </xf>
    <xf numFmtId="0" fontId="8" fillId="4" borderId="4" xfId="4" applyFill="1" applyBorder="1" applyAlignment="1">
      <alignment horizontal="right"/>
    </xf>
    <xf numFmtId="0" fontId="8" fillId="4" borderId="5" xfId="4" applyFill="1" applyBorder="1" applyAlignment="1">
      <alignment horizontal="right"/>
    </xf>
    <xf numFmtId="0" fontId="8" fillId="4" borderId="0" xfId="4" applyFill="1" applyBorder="1" applyAlignment="1">
      <alignment horizontal="right"/>
    </xf>
    <xf numFmtId="0" fontId="8" fillId="4" borderId="7" xfId="4" applyFill="1" applyBorder="1" applyAlignment="1">
      <alignment horizontal="right"/>
    </xf>
    <xf numFmtId="172" fontId="8" fillId="4" borderId="0" xfId="4" applyNumberFormat="1" applyFill="1" applyBorder="1"/>
    <xf numFmtId="11" fontId="8" fillId="4" borderId="7" xfId="4" applyNumberFormat="1" applyFill="1" applyBorder="1"/>
    <xf numFmtId="0" fontId="8" fillId="4" borderId="7" xfId="4" applyFill="1" applyBorder="1"/>
    <xf numFmtId="0" fontId="8" fillId="4" borderId="1" xfId="4" applyFill="1" applyBorder="1" applyAlignment="1">
      <alignment horizontal="right"/>
    </xf>
    <xf numFmtId="0" fontId="8" fillId="4" borderId="9" xfId="4" applyFill="1" applyBorder="1" applyAlignment="1">
      <alignment horizontal="right"/>
    </xf>
    <xf numFmtId="0" fontId="144" fillId="40" borderId="10" xfId="4" applyFont="1" applyFill="1" applyBorder="1" applyAlignment="1">
      <alignment horizontal="left"/>
    </xf>
    <xf numFmtId="0" fontId="144" fillId="40" borderId="2" xfId="4" applyFont="1" applyFill="1" applyBorder="1" applyAlignment="1">
      <alignment horizontal="right"/>
    </xf>
    <xf numFmtId="192" fontId="144" fillId="40" borderId="2" xfId="4" applyNumberFormat="1" applyFont="1" applyFill="1" applyBorder="1" applyAlignment="1">
      <alignment horizontal="right"/>
    </xf>
    <xf numFmtId="192" fontId="144" fillId="40" borderId="2" xfId="4" applyNumberFormat="1" applyFont="1" applyFill="1" applyBorder="1"/>
    <xf numFmtId="192" fontId="144" fillId="40" borderId="11" xfId="4" applyNumberFormat="1" applyFont="1" applyFill="1" applyBorder="1"/>
    <xf numFmtId="0" fontId="69" fillId="5" borderId="10" xfId="0" applyFont="1" applyFill="1" applyBorder="1"/>
    <xf numFmtId="0" fontId="69" fillId="5" borderId="2" xfId="0" applyFont="1" applyFill="1" applyBorder="1" applyAlignment="1">
      <alignment horizontal="right"/>
    </xf>
    <xf numFmtId="169" fontId="69" fillId="5" borderId="2" xfId="0" applyNumberFormat="1" applyFont="1" applyFill="1" applyBorder="1" applyAlignment="1">
      <alignment horizontal="right" indent="1"/>
    </xf>
    <xf numFmtId="169" fontId="69" fillId="5" borderId="11" xfId="0" applyNumberFormat="1" applyFont="1" applyFill="1" applyBorder="1" applyAlignment="1">
      <alignment horizontal="right" indent="1"/>
    </xf>
    <xf numFmtId="0" fontId="147" fillId="118" borderId="8" xfId="4" applyFont="1" applyFill="1" applyBorder="1" applyAlignment="1">
      <alignment horizontal="right"/>
    </xf>
    <xf numFmtId="0" fontId="147" fillId="118" borderId="1" xfId="4" applyFont="1" applyFill="1" applyBorder="1" applyAlignment="1">
      <alignment horizontal="right"/>
    </xf>
    <xf numFmtId="0" fontId="147" fillId="121" borderId="8" xfId="4" applyFont="1" applyFill="1" applyBorder="1" applyAlignment="1">
      <alignment horizontal="right"/>
    </xf>
    <xf numFmtId="0" fontId="147" fillId="121" borderId="1" xfId="4" applyFont="1" applyFill="1" applyBorder="1" applyAlignment="1">
      <alignment horizontal="right"/>
    </xf>
    <xf numFmtId="0" fontId="147" fillId="121" borderId="9" xfId="4" applyFont="1" applyFill="1" applyBorder="1" applyAlignment="1">
      <alignment horizontal="right"/>
    </xf>
    <xf numFmtId="171" fontId="1" fillId="0" borderId="4" xfId="0" applyNumberFormat="1" applyFont="1" applyBorder="1" applyAlignment="1">
      <alignment horizontal="right"/>
    </xf>
    <xf numFmtId="174" fontId="1" fillId="0" borderId="4" xfId="0" applyNumberFormat="1" applyFont="1" applyBorder="1" applyAlignment="1">
      <alignment horizontal="right" indent="1"/>
    </xf>
    <xf numFmtId="169" fontId="69" fillId="0" borderId="4" xfId="0" applyNumberFormat="1" applyFont="1" applyBorder="1" applyAlignment="1">
      <alignment horizontal="right" indent="1"/>
    </xf>
    <xf numFmtId="175" fontId="1" fillId="0" borderId="4" xfId="0" applyNumberFormat="1" applyFont="1" applyBorder="1" applyAlignment="1">
      <alignment horizontal="right" indent="1"/>
    </xf>
    <xf numFmtId="167" fontId="144" fillId="0" borderId="4" xfId="4531" applyFont="1" applyBorder="1" applyAlignment="1">
      <alignment horizontal="right"/>
    </xf>
    <xf numFmtId="241" fontId="144" fillId="0" borderId="4" xfId="4531" applyNumberFormat="1" applyFont="1" applyBorder="1" applyAlignment="1">
      <alignment horizontal="right"/>
    </xf>
    <xf numFmtId="167" fontId="144" fillId="0" borderId="5" xfId="4531" applyFont="1" applyBorder="1" applyAlignment="1">
      <alignment horizontal="right"/>
    </xf>
    <xf numFmtId="0" fontId="1" fillId="0" borderId="6" xfId="0" applyFont="1" applyBorder="1"/>
    <xf numFmtId="171" fontId="1" fillId="0" borderId="0" xfId="0" applyNumberFormat="1" applyFont="1" applyBorder="1" applyAlignment="1">
      <alignment horizontal="right"/>
    </xf>
    <xf numFmtId="174" fontId="1" fillId="0" borderId="0" xfId="0" applyNumberFormat="1" applyFont="1" applyBorder="1" applyAlignment="1">
      <alignment horizontal="right" indent="1"/>
    </xf>
    <xf numFmtId="169" fontId="69" fillId="0" borderId="0" xfId="0" applyNumberFormat="1" applyFont="1" applyBorder="1" applyAlignment="1">
      <alignment horizontal="right" indent="1"/>
    </xf>
    <xf numFmtId="175" fontId="1" fillId="0" borderId="0" xfId="0" applyNumberFormat="1" applyFont="1" applyBorder="1" applyAlignment="1">
      <alignment horizontal="right" indent="1"/>
    </xf>
    <xf numFmtId="167" fontId="144" fillId="0" borderId="0" xfId="4531" applyFont="1" applyBorder="1" applyAlignment="1">
      <alignment horizontal="right"/>
    </xf>
    <xf numFmtId="167" fontId="144" fillId="0" borderId="0" xfId="4531" applyFont="1" applyBorder="1"/>
    <xf numFmtId="167" fontId="1" fillId="0" borderId="7" xfId="4531" applyFont="1" applyBorder="1"/>
    <xf numFmtId="0" fontId="1" fillId="0" borderId="8" xfId="0" applyFont="1" applyBorder="1"/>
    <xf numFmtId="171" fontId="1" fillId="0" borderId="1" xfId="0" applyNumberFormat="1" applyFont="1" applyBorder="1" applyAlignment="1">
      <alignment horizontal="right"/>
    </xf>
    <xf numFmtId="174" fontId="1" fillId="0" borderId="1" xfId="0" applyNumberFormat="1" applyFont="1" applyBorder="1" applyAlignment="1">
      <alignment horizontal="right" indent="1"/>
    </xf>
    <xf numFmtId="169" fontId="69" fillId="0" borderId="1" xfId="0" applyNumberFormat="1" applyFont="1" applyBorder="1" applyAlignment="1">
      <alignment horizontal="right" indent="1"/>
    </xf>
    <xf numFmtId="175" fontId="1" fillId="0" borderId="1" xfId="0" applyNumberFormat="1" applyFont="1" applyBorder="1" applyAlignment="1">
      <alignment horizontal="right" indent="1"/>
    </xf>
    <xf numFmtId="167" fontId="144" fillId="0" borderId="1" xfId="4531" applyFont="1" applyBorder="1" applyAlignment="1">
      <alignment horizontal="right"/>
    </xf>
    <xf numFmtId="167" fontId="144" fillId="0" borderId="1" xfId="4531" applyFont="1" applyBorder="1"/>
    <xf numFmtId="167" fontId="1" fillId="0" borderId="9" xfId="4531" applyFont="1" applyBorder="1"/>
    <xf numFmtId="241" fontId="1" fillId="0" borderId="0" xfId="0" applyNumberFormat="1" applyFont="1" applyBorder="1" applyAlignment="1">
      <alignment horizontal="right" indent="1"/>
    </xf>
    <xf numFmtId="241" fontId="1" fillId="0" borderId="1" xfId="0" applyNumberFormat="1" applyFont="1" applyBorder="1" applyAlignment="1">
      <alignment horizontal="right" indent="1"/>
    </xf>
    <xf numFmtId="238" fontId="144" fillId="0" borderId="4" xfId="4531" applyNumberFormat="1" applyFont="1" applyBorder="1" applyAlignment="1">
      <alignment horizontal="right"/>
    </xf>
    <xf numFmtId="238" fontId="144" fillId="0" borderId="0" xfId="4" applyNumberFormat="1" applyFont="1" applyBorder="1" applyAlignment="1">
      <alignment horizontal="right"/>
    </xf>
    <xf numFmtId="238" fontId="144" fillId="0" borderId="1" xfId="4" applyNumberFormat="1" applyFont="1" applyBorder="1" applyAlignment="1">
      <alignment horizontal="right"/>
    </xf>
    <xf numFmtId="0" fontId="13" fillId="123" borderId="6" xfId="4" applyFont="1" applyFill="1" applyBorder="1" applyAlignment="1">
      <alignment horizontal="left" indent="1"/>
    </xf>
    <xf numFmtId="170" fontId="11" fillId="123" borderId="0" xfId="4" applyNumberFormat="1" applyFont="1" applyFill="1" applyBorder="1" applyAlignment="1">
      <alignment horizontal="right"/>
    </xf>
    <xf numFmtId="182" fontId="11" fillId="123" borderId="0" xfId="4" applyNumberFormat="1" applyFont="1" applyFill="1" applyBorder="1" applyAlignment="1">
      <alignment horizontal="right"/>
    </xf>
    <xf numFmtId="191" fontId="11" fillId="123" borderId="0" xfId="4" applyNumberFormat="1" applyFont="1" applyFill="1" applyBorder="1" applyAlignment="1">
      <alignment horizontal="right"/>
    </xf>
    <xf numFmtId="170" fontId="11" fillId="123" borderId="7" xfId="4" applyNumberFormat="1" applyFont="1" applyFill="1" applyBorder="1" applyAlignment="1">
      <alignment horizontal="right"/>
    </xf>
    <xf numFmtId="174" fontId="142" fillId="123" borderId="0" xfId="4" applyNumberFormat="1" applyFont="1" applyFill="1" applyBorder="1" applyAlignment="1">
      <alignment horizontal="right"/>
    </xf>
    <xf numFmtId="170" fontId="41" fillId="123" borderId="0" xfId="4" applyNumberFormat="1" applyFont="1" applyFill="1" applyBorder="1" applyAlignment="1">
      <alignment horizontal="right"/>
    </xf>
    <xf numFmtId="170" fontId="41" fillId="123" borderId="7" xfId="4" applyNumberFormat="1" applyFont="1" applyFill="1" applyBorder="1" applyAlignment="1">
      <alignment horizontal="right"/>
    </xf>
    <xf numFmtId="184" fontId="154" fillId="40" borderId="4" xfId="4532" applyNumberFormat="1" applyFont="1" applyFill="1" applyBorder="1" applyAlignment="1">
      <alignment horizontal="right" vertical="center" indent="1"/>
    </xf>
    <xf numFmtId="184" fontId="154" fillId="40" borderId="0" xfId="4532" applyNumberFormat="1" applyFont="1" applyFill="1" applyBorder="1" applyAlignment="1">
      <alignment horizontal="right" vertical="center" indent="1"/>
    </xf>
    <xf numFmtId="184" fontId="154" fillId="40" borderId="1" xfId="4532" applyNumberFormat="1" applyFont="1" applyFill="1" applyBorder="1" applyAlignment="1">
      <alignment horizontal="right" vertical="center" indent="1"/>
    </xf>
    <xf numFmtId="2" fontId="154" fillId="40" borderId="4" xfId="4532" applyNumberFormat="1" applyFont="1" applyFill="1" applyBorder="1" applyAlignment="1">
      <alignment horizontal="right" vertical="center" indent="1"/>
    </xf>
    <xf numFmtId="2" fontId="154" fillId="40" borderId="0" xfId="4532" applyNumberFormat="1" applyFont="1" applyFill="1" applyBorder="1" applyAlignment="1">
      <alignment horizontal="right" vertical="center" indent="1"/>
    </xf>
    <xf numFmtId="2" fontId="154" fillId="40" borderId="1" xfId="4532" applyNumberFormat="1" applyFont="1" applyFill="1" applyBorder="1" applyAlignment="1">
      <alignment horizontal="right" vertical="center" indent="1"/>
    </xf>
    <xf numFmtId="0" fontId="151" fillId="6" borderId="81" xfId="4532" applyFont="1" applyFill="1" applyBorder="1" applyAlignment="1">
      <alignment horizontal="center"/>
    </xf>
    <xf numFmtId="0" fontId="151" fillId="6" borderId="77" xfId="4532" applyFont="1" applyFill="1" applyBorder="1" applyAlignment="1">
      <alignment horizontal="center"/>
    </xf>
    <xf numFmtId="171" fontId="1" fillId="6" borderId="60" xfId="4532" applyNumberFormat="1" applyFont="1" applyFill="1" applyBorder="1" applyAlignment="1">
      <alignment horizontal="right" vertical="center" indent="1"/>
    </xf>
    <xf numFmtId="171" fontId="1" fillId="6" borderId="57" xfId="4532" applyNumberFormat="1" applyFont="1" applyFill="1" applyBorder="1" applyAlignment="1">
      <alignment horizontal="right" vertical="center" indent="1"/>
    </xf>
    <xf numFmtId="0" fontId="151" fillId="6" borderId="82" xfId="4532" applyFont="1" applyFill="1" applyBorder="1" applyAlignment="1">
      <alignment horizontal="left" vertical="center"/>
    </xf>
    <xf numFmtId="0" fontId="151" fillId="6" borderId="79" xfId="4532" applyFont="1" applyFill="1" applyBorder="1" applyAlignment="1">
      <alignment horizontal="left" vertical="center"/>
    </xf>
    <xf numFmtId="171" fontId="151" fillId="6" borderId="60" xfId="4532" applyNumberFormat="1" applyFont="1" applyFill="1" applyBorder="1" applyAlignment="1">
      <alignment horizontal="right" vertical="center" indent="1"/>
    </xf>
    <xf numFmtId="171" fontId="151" fillId="6" borderId="57" xfId="4532" applyNumberFormat="1" applyFont="1" applyFill="1" applyBorder="1" applyAlignment="1">
      <alignment horizontal="right" vertical="center" indent="1"/>
    </xf>
    <xf numFmtId="0" fontId="151" fillId="6" borderId="82" xfId="4532" applyFont="1" applyFill="1" applyBorder="1" applyAlignment="1">
      <alignment horizontal="center"/>
    </xf>
    <xf numFmtId="0" fontId="151" fillId="6" borderId="79" xfId="4532" applyFont="1" applyFill="1" applyBorder="1" applyAlignment="1">
      <alignment horizontal="center"/>
    </xf>
    <xf numFmtId="192" fontId="154" fillId="40" borderId="4" xfId="4532" applyNumberFormat="1" applyFont="1" applyFill="1" applyBorder="1" applyAlignment="1">
      <alignment horizontal="right" vertical="center" indent="1"/>
    </xf>
    <xf numFmtId="0" fontId="154" fillId="40" borderId="0" xfId="4532" applyFont="1" applyFill="1" applyBorder="1" applyAlignment="1">
      <alignment horizontal="right" vertical="center" indent="1"/>
    </xf>
    <xf numFmtId="0" fontId="154" fillId="40" borderId="1" xfId="4532" applyFont="1" applyFill="1" applyBorder="1" applyAlignment="1">
      <alignment horizontal="right" vertical="center" indent="1"/>
    </xf>
    <xf numFmtId="0" fontId="152" fillId="40" borderId="3" xfId="4532" applyFont="1" applyFill="1" applyBorder="1" applyAlignment="1">
      <alignment horizontal="left" vertical="center"/>
    </xf>
    <xf numFmtId="0" fontId="152" fillId="40" borderId="6" xfId="4532" applyFont="1" applyFill="1" applyBorder="1" applyAlignment="1">
      <alignment horizontal="left" vertical="center"/>
    </xf>
    <xf numFmtId="0" fontId="152" fillId="40" borderId="8" xfId="4532" applyFont="1" applyFill="1" applyBorder="1" applyAlignment="1">
      <alignment horizontal="left" vertical="center"/>
    </xf>
    <xf numFmtId="0" fontId="152" fillId="40" borderId="4" xfId="4532" applyFont="1" applyFill="1" applyBorder="1" applyAlignment="1">
      <alignment horizontal="left" vertical="center"/>
    </xf>
    <xf numFmtId="0" fontId="152" fillId="40" borderId="0" xfId="4532" applyFont="1" applyFill="1" applyBorder="1" applyAlignment="1">
      <alignment horizontal="left" vertical="center"/>
    </xf>
    <xf numFmtId="0" fontId="152" fillId="40" borderId="1" xfId="4532" applyFont="1" applyFill="1" applyBorder="1" applyAlignment="1">
      <alignment horizontal="left" vertical="center"/>
    </xf>
    <xf numFmtId="0" fontId="153" fillId="40" borderId="5" xfId="4532" applyFont="1" applyFill="1" applyBorder="1" applyAlignment="1">
      <alignment horizontal="right" vertical="center" indent="1"/>
    </xf>
    <xf numFmtId="0" fontId="153" fillId="40" borderId="7" xfId="4532" applyFont="1" applyFill="1" applyBorder="1" applyAlignment="1">
      <alignment horizontal="right" vertical="center" indent="1"/>
    </xf>
    <xf numFmtId="0" fontId="153" fillId="40" borderId="9" xfId="4532" applyFont="1" applyFill="1" applyBorder="1" applyAlignment="1">
      <alignment horizontal="right" vertical="center" indent="1"/>
    </xf>
    <xf numFmtId="0" fontId="154" fillId="118" borderId="3" xfId="4532" applyFont="1" applyFill="1" applyBorder="1" applyAlignment="1">
      <alignment horizontal="center" vertical="center"/>
    </xf>
    <xf numFmtId="0" fontId="154" fillId="118" borderId="4" xfId="4532" applyFont="1" applyFill="1" applyBorder="1" applyAlignment="1">
      <alignment horizontal="center" vertical="center"/>
    </xf>
    <xf numFmtId="0" fontId="154" fillId="118" borderId="5" xfId="4532" applyFont="1" applyFill="1" applyBorder="1" applyAlignment="1">
      <alignment horizontal="center" vertical="center"/>
    </xf>
    <xf numFmtId="0" fontId="154" fillId="118" borderId="6" xfId="4532" applyFont="1" applyFill="1" applyBorder="1" applyAlignment="1">
      <alignment horizontal="center" vertical="center"/>
    </xf>
    <xf numFmtId="0" fontId="154" fillId="118" borderId="0" xfId="4532" applyFont="1" applyFill="1" applyBorder="1" applyAlignment="1">
      <alignment horizontal="center" vertical="center"/>
    </xf>
    <xf numFmtId="0" fontId="154" fillId="118" borderId="7" xfId="4532" applyFont="1" applyFill="1" applyBorder="1" applyAlignment="1">
      <alignment horizontal="center" vertical="center"/>
    </xf>
    <xf numFmtId="0" fontId="154" fillId="118" borderId="8" xfId="4532" applyFont="1" applyFill="1" applyBorder="1" applyAlignment="1">
      <alignment horizontal="center" vertical="center"/>
    </xf>
    <xf numFmtId="0" fontId="154" fillId="118" borderId="1" xfId="4532" applyFont="1" applyFill="1" applyBorder="1" applyAlignment="1">
      <alignment horizontal="center" vertical="center"/>
    </xf>
    <xf numFmtId="0" fontId="154" fillId="118" borderId="9" xfId="4532" applyFont="1" applyFill="1" applyBorder="1" applyAlignment="1">
      <alignment horizontal="center" vertical="center"/>
    </xf>
    <xf numFmtId="0" fontId="160" fillId="118" borderId="10" xfId="4532" applyFont="1" applyFill="1" applyBorder="1" applyAlignment="1">
      <alignment horizontal="center"/>
    </xf>
    <xf numFmtId="0" fontId="160" fillId="118" borderId="2" xfId="4532" applyFont="1" applyFill="1" applyBorder="1" applyAlignment="1">
      <alignment horizontal="center"/>
    </xf>
    <xf numFmtId="0" fontId="160" fillId="118" borderId="11" xfId="4532" applyFont="1" applyFill="1" applyBorder="1" applyAlignment="1">
      <alignment horizontal="center"/>
    </xf>
    <xf numFmtId="192" fontId="147" fillId="118" borderId="3" xfId="4" applyNumberFormat="1" applyFont="1" applyFill="1" applyBorder="1" applyAlignment="1">
      <alignment horizontal="center"/>
    </xf>
    <xf numFmtId="192" fontId="147" fillId="118" borderId="4" xfId="4" applyNumberFormat="1" applyFont="1" applyFill="1" applyBorder="1" applyAlignment="1">
      <alignment horizontal="center"/>
    </xf>
    <xf numFmtId="0" fontId="147" fillId="121" borderId="3" xfId="4" applyFont="1" applyFill="1" applyBorder="1" applyAlignment="1">
      <alignment horizontal="center"/>
    </xf>
    <xf numFmtId="0" fontId="147" fillId="121" borderId="4" xfId="4" applyFont="1" applyFill="1" applyBorder="1" applyAlignment="1">
      <alignment horizontal="center"/>
    </xf>
    <xf numFmtId="0" fontId="147" fillId="121" borderId="5" xfId="4" applyFont="1" applyFill="1" applyBorder="1" applyAlignment="1">
      <alignment horizontal="center"/>
    </xf>
    <xf numFmtId="0" fontId="11" fillId="40" borderId="3" xfId="4" applyFont="1" applyFill="1" applyBorder="1" applyAlignment="1">
      <alignment horizontal="left" vertical="center" indent="1"/>
    </xf>
    <xf numFmtId="0" fontId="11" fillId="40" borderId="4" xfId="4" applyFont="1" applyFill="1" applyBorder="1" applyAlignment="1">
      <alignment horizontal="left" vertical="center" indent="1"/>
    </xf>
    <xf numFmtId="0" fontId="11" fillId="40" borderId="8" xfId="4" applyFont="1" applyFill="1" applyBorder="1" applyAlignment="1">
      <alignment horizontal="left" vertical="center" indent="1"/>
    </xf>
    <xf numFmtId="0" fontId="11" fillId="40" borderId="1" xfId="4" applyFont="1" applyFill="1" applyBorder="1" applyAlignment="1">
      <alignment horizontal="left" vertical="center" indent="1"/>
    </xf>
    <xf numFmtId="0" fontId="11" fillId="40" borderId="5" xfId="4" applyFont="1" applyFill="1" applyBorder="1" applyAlignment="1">
      <alignment horizontal="left" vertical="center" indent="1"/>
    </xf>
  </cellXfs>
  <cellStyles count="4534">
    <cellStyle name="_02 Evol Inver Amort y Obras en Curso SAL 2007" xfId="372"/>
    <cellStyle name="_02 Evol Inver Amort y Obras en Curso SAL 2007 2" xfId="373"/>
    <cellStyle name="_02 Evol Inver Amort y Obras en Curso SAN 2007" xfId="374"/>
    <cellStyle name="_02 Evol Inver Amort y Obras en Curso SAN 2007 2" xfId="375"/>
    <cellStyle name="_02 Resumen, detalle inversiones y dep 2007" xfId="376"/>
    <cellStyle name="_02 Resumen, detalle inversiones y dep 2007 2" xfId="377"/>
    <cellStyle name="_02 Resumen,detalle inver y dep SAL 2007" xfId="378"/>
    <cellStyle name="_03 ACTIVACION CAPEX Y OBRAS EN CURSO 2007" xfId="379"/>
    <cellStyle name="_03 ACTIVACION CAPEX Y OBRAS EN CURSO 2007 2" xfId="380"/>
    <cellStyle name="_03 ACTIVACION CAPEX Y OBRAS EN CURSO 2007 2 2" xfId="381"/>
    <cellStyle name="_03 ACTIVACION CAPEX Y OBRAS EN CURSO 2007 2 2 2" xfId="382"/>
    <cellStyle name="_03 ACTIVACION CAPEX Y OBRAS EN CURSO 2007 2 3" xfId="383"/>
    <cellStyle name="_03 ACTIVACION CAPEX Y OBRAS EN CURSO 2007 2_20110401_SAL_Rev#1_ PTP 2011" xfId="384"/>
    <cellStyle name="_03 ACTIVACION CAPEX Y OBRAS EN CURSO 2007 2_20110401_SAN_Rev#1_ PTP 2012" xfId="385"/>
    <cellStyle name="_03 ACTIVACION CAPEX Y OBRAS EN CURSO 2007 2_20110401_SAN_Rev#2_ PTP 2012" xfId="386"/>
    <cellStyle name="_03 ACTIVACION CAPEX Y OBRAS EN CURSO 2007 2_PERF SAL101i" xfId="387"/>
    <cellStyle name="_03 ACTIVACION CAPEX Y OBRAS EN CURSO 2007 2_PERF SAL16" xfId="388"/>
    <cellStyle name="_03 ACTIVACION CAPEX Y OBRAS EN CURSO 2007 2_PERF SBL101i" xfId="389"/>
    <cellStyle name="_03 ACTIVACION CAPEX Y OBRAS EN CURSO 2007 2_REENTRY SAL X11" xfId="390"/>
    <cellStyle name="_03 ACTIVACION CAPEX Y OBRAS EN CURSO 2007 2_TERM REENTRY SAL X11" xfId="391"/>
    <cellStyle name="_03 ACTIVACION CAPEX Y OBRAS EN CURSO 2007 2_TERM SBL101i" xfId="392"/>
    <cellStyle name="_03 ACTIVACION CAPEX Y OBRAS EN CURSO 2007 3" xfId="393"/>
    <cellStyle name="_03 ACTIVACION CAPEX Y OBRAS EN CURSO 2007_20110401_SAL_Rev#1_ PTP 2011" xfId="394"/>
    <cellStyle name="_03 ACTIVACION CAPEX Y OBRAS EN CURSO 2007_20110401_SAN_Rev#1_ PTP 2012" xfId="395"/>
    <cellStyle name="_03 ACTIVACION CAPEX Y OBRAS EN CURSO 2007_DESCARTE AGUA" xfId="396"/>
    <cellStyle name="_03 ACTIVACION CAPEX Y OBRAS EN CURSO 2007_DESCARTE AGUA 2" xfId="397"/>
    <cellStyle name="_03 ACTIVACION CAPEX Y OBRAS EN CURSO 2007_DNCR T-03 TOTAL" xfId="398"/>
    <cellStyle name="_03 ACTIVACION CAPEX Y OBRAS EN CURSO 2007_DNCR-AUX-01-SEG." xfId="399"/>
    <cellStyle name="_03 ACTIVACION CAPEX Y OBRAS EN CURSO 2007_DNCR-AUX-01-SEG._DNCR T-03 TOTAL" xfId="400"/>
    <cellStyle name="_03 ACTIVACION CAPEX Y OBRAS EN CURSO 2007_DNCR-AUX-01-SEG._FORM. DNCR T-03 2008" xfId="401"/>
    <cellStyle name="_03 ACTIVACION CAPEX Y OBRAS EN CURSO 2007_FORM. DNCR T-03 2008" xfId="402"/>
    <cellStyle name="_03 ACTIVACION CAPEX Y OBRAS EN CURSO 2007_PERF SAL101i" xfId="403"/>
    <cellStyle name="_03 ACTIVACION CAPEX Y OBRAS EN CURSO 2007_PERF SAL16" xfId="404"/>
    <cellStyle name="_03 ACTIVACION CAPEX Y OBRAS EN CURSO 2007_REENTRY SAL X11" xfId="405"/>
    <cellStyle name="_03 ACTIVACION CAPEX Y OBRAS EN CURSO 2007_Revisión Seguros 2008_ DNCR-AUX-01-SEG" xfId="406"/>
    <cellStyle name="_03 ACTIVACION CAPEX Y OBRAS EN CURSO 2007_Revisión Seguros 2008_ DNCR-AUX-01-SEG_DNCR T-03 TOTAL" xfId="407"/>
    <cellStyle name="_03 ACTIVACION CAPEX Y OBRAS EN CURSO 2007_Revisión Seguros 2008_ DNCR-AUX-01-SEG_FORM. DNCR T-03 2008" xfId="408"/>
    <cellStyle name="_03 ACTIVACION CAPEX Y OBRAS EN CURSO 2007_Seguro médico" xfId="409"/>
    <cellStyle name="_03 ACTIVACION CAPEX Y OBRAS EN CURSO 2007_Seguro médico_DNCR T-03 TOTAL" xfId="410"/>
    <cellStyle name="_03 ACTIVACION CAPEX Y OBRAS EN CURSO 2007_Seguro médico_FORM. DNCR T-03 2008" xfId="411"/>
    <cellStyle name="_03 ACTIVACION CAPEX Y OBRAS EN CURSO 2007_Seguros" xfId="412"/>
    <cellStyle name="_03 ACTIVACION CAPEX Y OBRAS EN CURSO 2007_TERM REENTRY SAL X11" xfId="413"/>
    <cellStyle name="_2 Evol Inver Amort y Obras en Curso BG 2007" xfId="414"/>
    <cellStyle name="_2 Evol Inver Amort y Obras en Curso SAL 2007" xfId="415"/>
    <cellStyle name="_2 Evol Inver Amort y Obras en Curso SAL 2007 2" xfId="416"/>
    <cellStyle name="_20 centralizador Capex BGL mayo dic-2007" xfId="417"/>
    <cellStyle name="_20 centralizador Capex BGL mayo dic-2007_20 Revis Costos Recup BG may dic-2007 VER 2" xfId="418"/>
    <cellStyle name="_20 centralizador Capex BGL mayo dic-2007_20 Revis Costos Recup BG may dic-2007 VER 2_DNCR T-03 TOTAL" xfId="419"/>
    <cellStyle name="_20 centralizador Capex BGL mayo dic-2007_20 Revis Costos Recup BG may dic-2007 VER 2_DNCR-AUX-01-SEG." xfId="420"/>
    <cellStyle name="_20 centralizador Capex BGL mayo dic-2007_20 Revis Costos Recup BG may dic-2007 VER 2_DNCR-AUX-01-SEG._DNCR T-03 TOTAL" xfId="421"/>
    <cellStyle name="_20 centralizador Capex BGL mayo dic-2007_20 Revis Costos Recup BG may dic-2007 VER 2_DNCR-AUX-01-SEG._FORM. DNCR T-03 2008" xfId="422"/>
    <cellStyle name="_20 centralizador Capex BGL mayo dic-2007_20 Revis Costos Recup BG may dic-2007 VER 2_FORM. DNCR T-03 2008" xfId="423"/>
    <cellStyle name="_20 centralizador Capex BGL mayo dic-2007_20 Revis Costos Recup BG may dic-2007 VER 2_Revisión Seguros 2008_ DNCR-AUX-01-SEG" xfId="424"/>
    <cellStyle name="_20 centralizador Capex BGL mayo dic-2007_20 Revis Costos Recup BG may dic-2007 VER 2_Revisión Seguros 2008_ DNCR-AUX-01-SEG_DNCR T-03 TOTAL" xfId="425"/>
    <cellStyle name="_20 centralizador Capex BGL mayo dic-2007_20 Revis Costos Recup BG may dic-2007 VER 2_Revisión Seguros 2008_ DNCR-AUX-01-SEG_FORM. DNCR T-03 2008" xfId="426"/>
    <cellStyle name="_20 centralizador Capex BGL mayo dic-2007_20 Revis Costos Recup BG may dic-2007 VER 2_Seguro médico" xfId="427"/>
    <cellStyle name="_20 centralizador Capex BGL mayo dic-2007_20 Revis Costos Recup BG may dic-2007 VER 2_Seguro médico_DNCR T-03 TOTAL" xfId="428"/>
    <cellStyle name="_20 centralizador Capex BGL mayo dic-2007_20 Revis Costos Recup BG may dic-2007 VER 2_Seguro médico_FORM. DNCR T-03 2008" xfId="429"/>
    <cellStyle name="_20 centralizador Capex BGL mayo dic-2007_20 REVIS COSTOS RECUP PESA may dic-2007 VER 2" xfId="430"/>
    <cellStyle name="_20 centralizador Capex BGL mayo dic-2007_20 REVIS COSTOS RECUP PESA may dic-2007 VER 2_DNCR T-03 TOTAL" xfId="431"/>
    <cellStyle name="_20 centralizador Capex BGL mayo dic-2007_20 REVIS COSTOS RECUP PESA may dic-2007 VER 2_FORM. DNCR T-03 2008" xfId="432"/>
    <cellStyle name="_20 centralizador Capex BGL mayo dic-2007_DNCR T-03 TOTAL" xfId="433"/>
    <cellStyle name="_20 centralizador Capex BGL mayo dic-2007_DNCR-AUX-01-SEG." xfId="434"/>
    <cellStyle name="_20 centralizador Capex BGL mayo dic-2007_DNCR-AUX-01-SEG._DNCR T-03 TOTAL" xfId="435"/>
    <cellStyle name="_20 centralizador Capex BGL mayo dic-2007_DNCR-AUX-01-SEG._FORM. DNCR T-03 2008" xfId="436"/>
    <cellStyle name="_20 centralizador Capex BGL mayo dic-2007_FORM. DNCR T-03 2008" xfId="437"/>
    <cellStyle name="_20 centralizador Capex BGL mayo dic-2007_Revisión Seguros 2008_ DNCR-AUX-01-SEG" xfId="438"/>
    <cellStyle name="_20 centralizador Capex BGL mayo dic-2007_Revisión Seguros 2008_ DNCR-AUX-01-SEG_DNCR T-03 TOTAL" xfId="439"/>
    <cellStyle name="_20 centralizador Capex BGL mayo dic-2007_Revisión Seguros 2008_ DNCR-AUX-01-SEG_FORM. DNCR T-03 2008" xfId="440"/>
    <cellStyle name="_20 centralizador Capex BGL mayo dic-2007_Seguro médico" xfId="441"/>
    <cellStyle name="_20 centralizador Capex BGL mayo dic-2007_Seguro médico_DNCR T-03 TOTAL" xfId="442"/>
    <cellStyle name="_20 centralizador Capex BGL mayo dic-2007_Seguro médico_FORM. DNCR T-03 2008" xfId="443"/>
    <cellStyle name="_20 centralizador Capex BGL mayo dic-2007_Seguros" xfId="444"/>
    <cellStyle name="_20 centralizador Capex BGL mayo dic-2007_SEGUROS PEB MAY DIC 07" xfId="445"/>
    <cellStyle name="_20 centralizador Capex BGL mayo dic-2007_SEGUROS PEB MAY DIC 07_20 Revis Costos Recup BG may dic-2007 VER 2" xfId="446"/>
    <cellStyle name="_20 centralizador Capex BGL mayo dic-2007_SEGUROS PEB MAY DIC 07_20 Revis Costos Recup BG may dic-2007 VER 2_DNCR T-03 TOTAL" xfId="447"/>
    <cellStyle name="_20 centralizador Capex BGL mayo dic-2007_SEGUROS PEB MAY DIC 07_20 Revis Costos Recup BG may dic-2007 VER 2_FORM. DNCR T-03 2008" xfId="448"/>
    <cellStyle name="_20 centralizador Capex BGL mayo dic-2007_SEGUROS PEB MAY DIC 07_DNCR T-03 TOTAL" xfId="449"/>
    <cellStyle name="_20 centralizador Capex BGL mayo dic-2007_SEGUROS PEB MAY DIC 07_DNCR-AUX-01-SEG." xfId="450"/>
    <cellStyle name="_20 centralizador Capex BGL mayo dic-2007_SEGUROS PEB MAY DIC 07_DNCR-AUX-01-SEG._DNCR T-03 TOTAL" xfId="451"/>
    <cellStyle name="_20 centralizador Capex BGL mayo dic-2007_SEGUROS PEB MAY DIC 07_DNCR-AUX-01-SEG._FORM. DNCR T-03 2008" xfId="452"/>
    <cellStyle name="_20 centralizador Capex BGL mayo dic-2007_SEGUROS PEB MAY DIC 07_FORM. DNCR T-03 2008" xfId="453"/>
    <cellStyle name="_20 centralizador Capex BGL mayo dic-2007_SEGUROS PEB MAY DIC 07_Revisión Seguros 2008_ DNCR-AUX-01-SEG" xfId="454"/>
    <cellStyle name="_20 centralizador Capex BGL mayo dic-2007_SEGUROS PEB MAY DIC 07_Revisión Seguros 2008_ DNCR-AUX-01-SEG_DNCR T-03 TOTAL" xfId="455"/>
    <cellStyle name="_20 centralizador Capex BGL mayo dic-2007_SEGUROS PEB MAY DIC 07_Revisión Seguros 2008_ DNCR-AUX-01-SEG_FORM. DNCR T-03 2008" xfId="456"/>
    <cellStyle name="_20 centralizador Capex BGL mayo dic-2007_SEGUROS PEB MAY DIC 07_Seguro médico" xfId="457"/>
    <cellStyle name="_20 centralizador Capex BGL mayo dic-2007_SEGUROS PEB MAY DIC 07_Seguro médico_DNCR T-03 TOTAL" xfId="458"/>
    <cellStyle name="_20 centralizador Capex BGL mayo dic-2007_SEGUROS PEB MAY DIC 07_Seguro médico_FORM. DNCR T-03 2008" xfId="459"/>
    <cellStyle name="_20 centralizador Capex BGL mayo dic-2007_seguros PEB v. final 2" xfId="460"/>
    <cellStyle name="_20 centralizador Capex BGL mayo dic-2007_seguros PEB v. final 2_DNCR T-03 TOTAL" xfId="461"/>
    <cellStyle name="_20 centralizador Capex BGL mayo dic-2007_seguros PEB v. final 2_DNCR-AUX-01-SEG." xfId="462"/>
    <cellStyle name="_20 centralizador Capex BGL mayo dic-2007_seguros PEB v. final 2_DNCR-AUX-01-SEG._DNCR T-03 TOTAL" xfId="463"/>
    <cellStyle name="_20 centralizador Capex BGL mayo dic-2007_seguros PEB v. final 2_DNCR-AUX-01-SEG._FORM. DNCR T-03 2008" xfId="464"/>
    <cellStyle name="_20 centralizador Capex BGL mayo dic-2007_seguros PEB v. final 2_FORM. DNCR T-03 2008" xfId="465"/>
    <cellStyle name="_20 centralizador Capex BGL mayo dic-2007_seguros PEB v. final 2_Revisión Seguros 2008_ DNCR-AUX-01-SEG" xfId="466"/>
    <cellStyle name="_20 centralizador Capex BGL mayo dic-2007_seguros PEB v. final 2_Revisión Seguros 2008_ DNCR-AUX-01-SEG_DNCR T-03 TOTAL" xfId="467"/>
    <cellStyle name="_20 centralizador Capex BGL mayo dic-2007_seguros PEB v. final 2_Revisión Seguros 2008_ DNCR-AUX-01-SEG_FORM. DNCR T-03 2008" xfId="468"/>
    <cellStyle name="_20 centralizador Capex BGL mayo dic-2007_seguros PEB v. final 2_Seguro médico" xfId="469"/>
    <cellStyle name="_20 centralizador Capex BGL mayo dic-2007_seguros PEB v. final 2_Seguro médico_DNCR T-03 TOTAL" xfId="470"/>
    <cellStyle name="_20 centralizador Capex BGL mayo dic-2007_seguros PEB v. final 2_Seguro médico_FORM. DNCR T-03 2008" xfId="471"/>
    <cellStyle name="_20 centralizador Capex SAL mayo jul-2007" xfId="472"/>
    <cellStyle name="_20 centralizador Capex SAL mayo jul-2007 2" xfId="473"/>
    <cellStyle name="_20 centralizador Capex SAL mayo jul-2007 2 2" xfId="474"/>
    <cellStyle name="_20 centralizador Capex SAL mayo jul-2007 2 2 2" xfId="475"/>
    <cellStyle name="_20 centralizador Capex SAL mayo jul-2007 2 3" xfId="476"/>
    <cellStyle name="_20 centralizador Capex SAL mayo jul-2007 2_20110401_SAL_Rev#1_ PTP 2011" xfId="477"/>
    <cellStyle name="_20 centralizador Capex SAL mayo jul-2007 2_20110401_SAN_Rev#1_ PTP 2012" xfId="478"/>
    <cellStyle name="_20 centralizador Capex SAL mayo jul-2007 2_20110401_SAN_Rev#2_ PTP 2012" xfId="479"/>
    <cellStyle name="_20 centralizador Capex SAL mayo jul-2007 2_PERF SAL101i" xfId="480"/>
    <cellStyle name="_20 centralizador Capex SAL mayo jul-2007 2_PERF SAL16" xfId="481"/>
    <cellStyle name="_20 centralizador Capex SAL mayo jul-2007 2_PERF SBL101i" xfId="482"/>
    <cellStyle name="_20 centralizador Capex SAL mayo jul-2007 2_REENTRY SAL X11" xfId="483"/>
    <cellStyle name="_20 centralizador Capex SAL mayo jul-2007 2_TERM REENTRY SAL X11" xfId="484"/>
    <cellStyle name="_20 centralizador Capex SAL mayo jul-2007 2_TERM SBL101i" xfId="485"/>
    <cellStyle name="_20 centralizador Capex SAL mayo jul-2007 3" xfId="486"/>
    <cellStyle name="_20 centralizador Capex SAL mayo jul-2007_20110401_SAL_Rev#1_ PTP 2011" xfId="487"/>
    <cellStyle name="_20 centralizador Capex SAL mayo jul-2007_20110401_SAN_Rev#1_ PTP 2012" xfId="488"/>
    <cellStyle name="_20 centralizador Capex SAL mayo jul-2007_DESCARTE AGUA" xfId="489"/>
    <cellStyle name="_20 centralizador Capex SAL mayo jul-2007_DESCARTE AGUA 2" xfId="490"/>
    <cellStyle name="_20 centralizador Capex SAL mayo jul-2007_DNCR T-03 TOTAL" xfId="491"/>
    <cellStyle name="_20 centralizador Capex SAL mayo jul-2007_DNCR-AUX-01-SEG." xfId="492"/>
    <cellStyle name="_20 centralizador Capex SAL mayo jul-2007_DNCR-AUX-01-SEG._DNCR T-03 TOTAL" xfId="493"/>
    <cellStyle name="_20 centralizador Capex SAL mayo jul-2007_DNCR-AUX-01-SEG._FORM. DNCR T-03 2008" xfId="494"/>
    <cellStyle name="_20 centralizador Capex SAL mayo jul-2007_FORM. DNCR T-03 2008" xfId="495"/>
    <cellStyle name="_20 centralizador Capex SAL mayo jul-2007_PERF SAL101i" xfId="496"/>
    <cellStyle name="_20 centralizador Capex SAL mayo jul-2007_PERF SAL16" xfId="497"/>
    <cellStyle name="_20 centralizador Capex SAL mayo jul-2007_REENTRY SAL X11" xfId="498"/>
    <cellStyle name="_20 centralizador Capex SAL mayo jul-2007_Revisión Seguros 2008_ DNCR-AUX-01-SEG" xfId="499"/>
    <cellStyle name="_20 centralizador Capex SAL mayo jul-2007_Revisión Seguros 2008_ DNCR-AUX-01-SEG_DNCR T-03 TOTAL" xfId="500"/>
    <cellStyle name="_20 centralizador Capex SAL mayo jul-2007_Revisión Seguros 2008_ DNCR-AUX-01-SEG_FORM. DNCR T-03 2008" xfId="501"/>
    <cellStyle name="_20 centralizador Capex SAL mayo jul-2007_Seguro médico" xfId="502"/>
    <cellStyle name="_20 centralizador Capex SAL mayo jul-2007_Seguro médico_DNCR T-03 TOTAL" xfId="503"/>
    <cellStyle name="_20 centralizador Capex SAL mayo jul-2007_Seguro médico_FORM. DNCR T-03 2008" xfId="504"/>
    <cellStyle name="_20 centralizador Capex SAL mayo jul-2007_Seguros" xfId="505"/>
    <cellStyle name="_20 centralizador Capex SAL mayo jul-2007_TERM REENTRY SAL X11" xfId="506"/>
    <cellStyle name="_20 centralizador Capex SAN mayo jul-2007" xfId="507"/>
    <cellStyle name="_20 centralizador Capex SAN mayo jul-2007 2" xfId="508"/>
    <cellStyle name="_20 centralizador Capex SAN mayo jul-2007 2 2" xfId="509"/>
    <cellStyle name="_20 centralizador Capex SAN mayo jul-2007 2 2 2" xfId="510"/>
    <cellStyle name="_20 centralizador Capex SAN mayo jul-2007 2 3" xfId="511"/>
    <cellStyle name="_20 centralizador Capex SAN mayo jul-2007 2_20110401_SAL_Rev#1_ PTP 2011" xfId="512"/>
    <cellStyle name="_20 centralizador Capex SAN mayo jul-2007 2_20110401_SAN_Rev#1_ PTP 2012" xfId="513"/>
    <cellStyle name="_20 centralizador Capex SAN mayo jul-2007 2_20110401_SAN_Rev#2_ PTP 2012" xfId="514"/>
    <cellStyle name="_20 centralizador Capex SAN mayo jul-2007 2_PERF SAL101i" xfId="515"/>
    <cellStyle name="_20 centralizador Capex SAN mayo jul-2007 2_PERF SAL16" xfId="516"/>
    <cellStyle name="_20 centralizador Capex SAN mayo jul-2007 2_PERF SBL101i" xfId="517"/>
    <cellStyle name="_20 centralizador Capex SAN mayo jul-2007 2_REENTRY SAL X11" xfId="518"/>
    <cellStyle name="_20 centralizador Capex SAN mayo jul-2007 2_TERM REENTRY SAL X11" xfId="519"/>
    <cellStyle name="_20 centralizador Capex SAN mayo jul-2007 2_TERM SBL101i" xfId="520"/>
    <cellStyle name="_20 centralizador Capex SAN mayo jul-2007 3" xfId="521"/>
    <cellStyle name="_20 centralizador Capex SAN mayo jul-2007_20110401_SAL_Rev#1_ PTP 2011" xfId="522"/>
    <cellStyle name="_20 centralizador Capex SAN mayo jul-2007_20110401_SAN_Rev#1_ PTP 2012" xfId="523"/>
    <cellStyle name="_20 centralizador Capex SAN mayo jul-2007_DESCARTE AGUA" xfId="524"/>
    <cellStyle name="_20 centralizador Capex SAN mayo jul-2007_DESCARTE AGUA 2" xfId="525"/>
    <cellStyle name="_20 centralizador Capex SAN mayo jul-2007_DNCR T-03 TOTAL" xfId="526"/>
    <cellStyle name="_20 centralizador Capex SAN mayo jul-2007_DNCR-AUX-01-SEG." xfId="527"/>
    <cellStyle name="_20 centralizador Capex SAN mayo jul-2007_DNCR-AUX-01-SEG._DNCR T-03 TOTAL" xfId="528"/>
    <cellStyle name="_20 centralizador Capex SAN mayo jul-2007_DNCR-AUX-01-SEG._FORM. DNCR T-03 2008" xfId="529"/>
    <cellStyle name="_20 centralizador Capex SAN mayo jul-2007_FORM. DNCR T-03 2008" xfId="530"/>
    <cellStyle name="_20 centralizador Capex SAN mayo jul-2007_PERF SAL101i" xfId="531"/>
    <cellStyle name="_20 centralizador Capex SAN mayo jul-2007_PERF SAL16" xfId="532"/>
    <cellStyle name="_20 centralizador Capex SAN mayo jul-2007_REENTRY SAL X11" xfId="533"/>
    <cellStyle name="_20 centralizador Capex SAN mayo jul-2007_Revisión Seguros 2008_ DNCR-AUX-01-SEG" xfId="534"/>
    <cellStyle name="_20 centralizador Capex SAN mayo jul-2007_Revisión Seguros 2008_ DNCR-AUX-01-SEG_DNCR T-03 TOTAL" xfId="535"/>
    <cellStyle name="_20 centralizador Capex SAN mayo jul-2007_Revisión Seguros 2008_ DNCR-AUX-01-SEG_FORM. DNCR T-03 2008" xfId="536"/>
    <cellStyle name="_20 centralizador Capex SAN mayo jul-2007_Seguro médico" xfId="537"/>
    <cellStyle name="_20 centralizador Capex SAN mayo jul-2007_Seguro médico_DNCR T-03 TOTAL" xfId="538"/>
    <cellStyle name="_20 centralizador Capex SAN mayo jul-2007_Seguro médico_FORM. DNCR T-03 2008" xfId="539"/>
    <cellStyle name="_20 centralizador Capex SAN mayo jul-2007_Seguros" xfId="540"/>
    <cellStyle name="_20 centralizador Capex SAN mayo jul-2007_TERM REENTRY SAL X11" xfId="541"/>
    <cellStyle name="_20 revis OBC CAPEX PESA May Dic-07" xfId="542"/>
    <cellStyle name="_20 revis OBC CAPEX PESA May Dic-07_20 Revis Costos Recup BG may dic-2007 VER 2" xfId="543"/>
    <cellStyle name="_20 revis OBC CAPEX PESA May Dic-07_20 Revis Costos Recup BG may dic-2007 VER 2_DNCR T-03 TOTAL" xfId="544"/>
    <cellStyle name="_20 revis OBC CAPEX PESA May Dic-07_20 Revis Costos Recup BG may dic-2007 VER 2_DNCR-AUX-01-SEG." xfId="545"/>
    <cellStyle name="_20 revis OBC CAPEX PESA May Dic-07_20 Revis Costos Recup BG may dic-2007 VER 2_DNCR-AUX-01-SEG._DNCR T-03 TOTAL" xfId="546"/>
    <cellStyle name="_20 revis OBC CAPEX PESA May Dic-07_20 Revis Costos Recup BG may dic-2007 VER 2_DNCR-AUX-01-SEG._FORM. DNCR T-03 2008" xfId="547"/>
    <cellStyle name="_20 revis OBC CAPEX PESA May Dic-07_20 Revis Costos Recup BG may dic-2007 VER 2_FORM. DNCR T-03 2008" xfId="548"/>
    <cellStyle name="_20 revis OBC CAPEX PESA May Dic-07_20 Revis Costos Recup BG may dic-2007 VER 2_Revisión Seguros 2008_ DNCR-AUX-01-SEG" xfId="549"/>
    <cellStyle name="_20 revis OBC CAPEX PESA May Dic-07_20 Revis Costos Recup BG may dic-2007 VER 2_Revisión Seguros 2008_ DNCR-AUX-01-SEG_DNCR T-03 TOTAL" xfId="550"/>
    <cellStyle name="_20 revis OBC CAPEX PESA May Dic-07_20 Revis Costos Recup BG may dic-2007 VER 2_Revisión Seguros 2008_ DNCR-AUX-01-SEG_FORM. DNCR T-03 2008" xfId="551"/>
    <cellStyle name="_20 revis OBC CAPEX PESA May Dic-07_20 Revis Costos Recup BG may dic-2007 VER 2_Seguro médico" xfId="552"/>
    <cellStyle name="_20 revis OBC CAPEX PESA May Dic-07_20 Revis Costos Recup BG may dic-2007 VER 2_Seguro médico_DNCR T-03 TOTAL" xfId="553"/>
    <cellStyle name="_20 revis OBC CAPEX PESA May Dic-07_20 Revis Costos Recup BG may dic-2007 VER 2_Seguro médico_FORM. DNCR T-03 2008" xfId="554"/>
    <cellStyle name="_20 revis OBC CAPEX PESA May Dic-07_DNCR T-03 TOTAL" xfId="555"/>
    <cellStyle name="_20 revis OBC CAPEX PESA May Dic-07_FORM. DNCR T-03 2008" xfId="556"/>
    <cellStyle name="_Conciliación Anexo G  2007 MODIF JOBAR" xfId="557"/>
    <cellStyle name="_COSTOS RECUPERABLES-PESA May-07 a Dic-07 (conciliacion)" xfId="558"/>
    <cellStyle name="_COSTOS RECUPERABLES-PESA May-07 a Dic-07 muestra" xfId="559"/>
    <cellStyle name="_Depreciaciones Bloques modelo YPFB Gestion 2007 V2" xfId="560"/>
    <cellStyle name="_Depreciaciones Bloques modelo YPFB Gestion 2007 V2 2" xfId="561"/>
    <cellStyle name="_Depreciaciones Bloques modelo YPFB Gestion 2008" xfId="562"/>
    <cellStyle name="_Depreciaciones Bloques modelo YPFB Gestion 2008 2" xfId="563"/>
    <cellStyle name="_Depreciaciones Bloques modelo YPFB Gestion 2008 V1" xfId="564"/>
    <cellStyle name="_Depreciaciones Bloques modelo YPFB Gestion 2008 V1 2" xfId="565"/>
    <cellStyle name="_EVOLUCION INVERSIONES Y AJUSTE DEPRECIAC MAYO A DICBRE 2007" xfId="566"/>
    <cellStyle name="_EVOLUCION INVERSIONES Y AJUSTE DEPRECIAC MAYO A DICBRE 2007 (2)" xfId="567"/>
    <cellStyle name="=C:\WINNT\SYSTEM32\COMMAND.COM" xfId="568"/>
    <cellStyle name="=C:\WINNT35\SYSTEM32\COMMAND.COM" xfId="6"/>
    <cellStyle name="=C:\WINNT35\SYSTEM32\COMMAND.COM 2" xfId="569"/>
    <cellStyle name="0,0_x000d__x000a_NA_x000d__x000a_" xfId="570"/>
    <cellStyle name="0,0_x000d__x000a_NA_x000d__x000a_ 10" xfId="571"/>
    <cellStyle name="0,0_x000d__x000a_NA_x000d__x000a_ 11" xfId="572"/>
    <cellStyle name="0,0_x000d__x000a_NA_x000d__x000a_ 12" xfId="573"/>
    <cellStyle name="0,0_x000d__x000a_NA_x000d__x000a_ 2" xfId="574"/>
    <cellStyle name="0,0_x000d__x000a_NA_x000d__x000a_ 2 2" xfId="575"/>
    <cellStyle name="0,0_x000d__x000a_NA_x000d__x000a_ 2 2 2" xfId="576"/>
    <cellStyle name="0,0_x000d__x000a_NA_x000d__x000a_ 2 3" xfId="577"/>
    <cellStyle name="0,0_x000d__x000a_NA_x000d__x000a_ 2_20110401_SAL_Rev#1_ PTP 2011" xfId="578"/>
    <cellStyle name="0,0_x000d__x000a_NA_x000d__x000a_ 3" xfId="579"/>
    <cellStyle name="0,0_x000d__x000a_NA_x000d__x000a_ 3 2" xfId="580"/>
    <cellStyle name="0,0_x000d__x000a_NA_x000d__x000a_ 4" xfId="581"/>
    <cellStyle name="0,0_x000d__x000a_NA_x000d__x000a_ 4 2" xfId="582"/>
    <cellStyle name="0,0_x000d__x000a_NA_x000d__x000a_ 4 3" xfId="583"/>
    <cellStyle name="0,0_x000d__x000a_NA_x000d__x000a_ 5" xfId="584"/>
    <cellStyle name="0,0_x000d__x000a_NA_x000d__x000a_ 5 2" xfId="585"/>
    <cellStyle name="0,0_x000d__x000a_NA_x000d__x000a_ 5 3" xfId="586"/>
    <cellStyle name="0,0_x000d__x000a_NA_x000d__x000a_ 6" xfId="587"/>
    <cellStyle name="0,0_x000d__x000a_NA_x000d__x000a_ 6 2" xfId="588"/>
    <cellStyle name="0,0_x000d__x000a_NA_x000d__x000a_ 7" xfId="589"/>
    <cellStyle name="0,0_x000d__x000a_NA_x000d__x000a_ 7 2" xfId="590"/>
    <cellStyle name="0,0_x000d__x000a_NA_x000d__x000a_ 8" xfId="591"/>
    <cellStyle name="0,0_x000d__x000a_NA_x000d__x000a_ 9" xfId="592"/>
    <cellStyle name="0,0_x000d__x000a_NA_x000d__x000a__20110401_SAN_Rev#1_ PTP 2012" xfId="593"/>
    <cellStyle name="0752-93035" xfId="594"/>
    <cellStyle name="0752-93035 10" xfId="595"/>
    <cellStyle name="0752-93035 11" xfId="596"/>
    <cellStyle name="0752-93035 2" xfId="597"/>
    <cellStyle name="0752-93035 2 2" xfId="598"/>
    <cellStyle name="0752-93035 2 2 2" xfId="599"/>
    <cellStyle name="0752-93035 2 3" xfId="600"/>
    <cellStyle name="0752-93035 2_20110401_SAL_Rev#1_ PTP 2011" xfId="601"/>
    <cellStyle name="0752-93035 3" xfId="602"/>
    <cellStyle name="0752-93035 3 2" xfId="603"/>
    <cellStyle name="0752-93035 4" xfId="604"/>
    <cellStyle name="0752-93035 4 2" xfId="605"/>
    <cellStyle name="0752-93035 5" xfId="606"/>
    <cellStyle name="0752-93035 5 2" xfId="607"/>
    <cellStyle name="0752-93035 5 3" xfId="608"/>
    <cellStyle name="0752-93035 6" xfId="609"/>
    <cellStyle name="0752-93035 7" xfId="610"/>
    <cellStyle name="0752-93035 8" xfId="611"/>
    <cellStyle name="0752-93035 9" xfId="612"/>
    <cellStyle name="0752-93035_20110401_SAN_Rev#1_ PTP 2012" xfId="613"/>
    <cellStyle name="20% - Accent1" xfId="346" builtinId="30" customBuiltin="1"/>
    <cellStyle name="20% - Accent1 2" xfId="7"/>
    <cellStyle name="20% - Accent1 2 2" xfId="8"/>
    <cellStyle name="20% - Accent1 2 3" xfId="4438"/>
    <cellStyle name="20% - Accent1 3" xfId="9"/>
    <cellStyle name="20% - Accent1 4" xfId="620"/>
    <cellStyle name="20% - Accent1 4 2" xfId="4514"/>
    <cellStyle name="20% - Accent2" xfId="350" builtinId="34" customBuiltin="1"/>
    <cellStyle name="20% - Accent2 2" xfId="10"/>
    <cellStyle name="20% - Accent2 2 2" xfId="11"/>
    <cellStyle name="20% - Accent2 2 3" xfId="4442"/>
    <cellStyle name="20% - Accent2 3" xfId="12"/>
    <cellStyle name="20% - Accent2 4" xfId="637"/>
    <cellStyle name="20% - Accent2 4 2" xfId="4516"/>
    <cellStyle name="20% - Accent3" xfId="354" builtinId="38" customBuiltin="1"/>
    <cellStyle name="20% - Accent3 2" xfId="13"/>
    <cellStyle name="20% - Accent3 2 2" xfId="14"/>
    <cellStyle name="20% - Accent3 2 3" xfId="4446"/>
    <cellStyle name="20% - Accent3 3" xfId="15"/>
    <cellStyle name="20% - Accent3 4" xfId="654"/>
    <cellStyle name="20% - Accent3 4 2" xfId="4518"/>
    <cellStyle name="20% - Accent4" xfId="358" builtinId="42" customBuiltin="1"/>
    <cellStyle name="20% - Accent4 2" xfId="16"/>
    <cellStyle name="20% - Accent4 2 2" xfId="17"/>
    <cellStyle name="20% - Accent4 2 3" xfId="4450"/>
    <cellStyle name="20% - Accent4 3" xfId="18"/>
    <cellStyle name="20% - Accent4 4" xfId="671"/>
    <cellStyle name="20% - Accent4 4 2" xfId="4520"/>
    <cellStyle name="20% - Accent5" xfId="362" builtinId="46" customBuiltin="1"/>
    <cellStyle name="20% - Accent5 2" xfId="19"/>
    <cellStyle name="20% - Accent5 2 2" xfId="20"/>
    <cellStyle name="20% - Accent5 2 3" xfId="4454"/>
    <cellStyle name="20% - Accent5 3" xfId="21"/>
    <cellStyle name="20% - Accent5 4" xfId="688"/>
    <cellStyle name="20% - Accent5 4 2" xfId="4522"/>
    <cellStyle name="20% - Accent6" xfId="366" builtinId="50" customBuiltin="1"/>
    <cellStyle name="20% - Accent6 2" xfId="22"/>
    <cellStyle name="20% - Accent6 2 2" xfId="23"/>
    <cellStyle name="20% - Accent6 2 3" xfId="4458"/>
    <cellStyle name="20% - Accent6 3" xfId="24"/>
    <cellStyle name="20% - Accent6 4" xfId="705"/>
    <cellStyle name="20% - Accent6 4 2" xfId="4524"/>
    <cellStyle name="20% - Ênfase1" xfId="614"/>
    <cellStyle name="20% - Ênfase2" xfId="615"/>
    <cellStyle name="20% - Ênfase3" xfId="616"/>
    <cellStyle name="20% - Ênfase4" xfId="617"/>
    <cellStyle name="20% - Ênfase5" xfId="618"/>
    <cellStyle name="20% - Ênfase6" xfId="619"/>
    <cellStyle name="20% - Énfasis1" xfId="25"/>
    <cellStyle name="20% - Énfasis1 10" xfId="621"/>
    <cellStyle name="20% - Énfasis1 11" xfId="622"/>
    <cellStyle name="20% - Énfasis1 12" xfId="623"/>
    <cellStyle name="20% - Énfasis1 13" xfId="624"/>
    <cellStyle name="20% - Énfasis1 14" xfId="625"/>
    <cellStyle name="20% - Énfasis1 2" xfId="626"/>
    <cellStyle name="20% - Énfasis1 2 2" xfId="627"/>
    <cellStyle name="20% - Énfasis1 2 3" xfId="628"/>
    <cellStyle name="20% - Énfasis1 3" xfId="629"/>
    <cellStyle name="20% - Énfasis1 3 2" xfId="630"/>
    <cellStyle name="20% - Énfasis1 4" xfId="631"/>
    <cellStyle name="20% - Énfasis1 5" xfId="632"/>
    <cellStyle name="20% - Énfasis1 6" xfId="633"/>
    <cellStyle name="20% - Énfasis1 7" xfId="634"/>
    <cellStyle name="20% - Énfasis1 8" xfId="635"/>
    <cellStyle name="20% - Énfasis1 9" xfId="636"/>
    <cellStyle name="20% - Énfasis2" xfId="26"/>
    <cellStyle name="20% - Énfasis2 10" xfId="638"/>
    <cellStyle name="20% - Énfasis2 11" xfId="639"/>
    <cellStyle name="20% - Énfasis2 12" xfId="640"/>
    <cellStyle name="20% - Énfasis2 13" xfId="641"/>
    <cellStyle name="20% - Énfasis2 14" xfId="642"/>
    <cellStyle name="20% - Énfasis2 2" xfId="643"/>
    <cellStyle name="20% - Énfasis2 2 2" xfId="644"/>
    <cellStyle name="20% - Énfasis2 2 3" xfId="645"/>
    <cellStyle name="20% - Énfasis2 3" xfId="646"/>
    <cellStyle name="20% - Énfasis2 3 2" xfId="647"/>
    <cellStyle name="20% - Énfasis2 4" xfId="648"/>
    <cellStyle name="20% - Énfasis2 5" xfId="649"/>
    <cellStyle name="20% - Énfasis2 6" xfId="650"/>
    <cellStyle name="20% - Énfasis2 7" xfId="651"/>
    <cellStyle name="20% - Énfasis2 8" xfId="652"/>
    <cellStyle name="20% - Énfasis2 9" xfId="653"/>
    <cellStyle name="20% - Énfasis3" xfId="27"/>
    <cellStyle name="20% - Énfasis3 10" xfId="655"/>
    <cellStyle name="20% - Énfasis3 11" xfId="656"/>
    <cellStyle name="20% - Énfasis3 12" xfId="657"/>
    <cellStyle name="20% - Énfasis3 13" xfId="658"/>
    <cellStyle name="20% - Énfasis3 14" xfId="659"/>
    <cellStyle name="20% - Énfasis3 2" xfId="660"/>
    <cellStyle name="20% - Énfasis3 2 2" xfId="661"/>
    <cellStyle name="20% - Énfasis3 2 3" xfId="662"/>
    <cellStyle name="20% - Énfasis3 3" xfId="663"/>
    <cellStyle name="20% - Énfasis3 3 2" xfId="664"/>
    <cellStyle name="20% - Énfasis3 4" xfId="665"/>
    <cellStyle name="20% - Énfasis3 5" xfId="666"/>
    <cellStyle name="20% - Énfasis3 6" xfId="667"/>
    <cellStyle name="20% - Énfasis3 7" xfId="668"/>
    <cellStyle name="20% - Énfasis3 8" xfId="669"/>
    <cellStyle name="20% - Énfasis3 9" xfId="670"/>
    <cellStyle name="20% - Énfasis4" xfId="28"/>
    <cellStyle name="20% - Énfasis4 10" xfId="672"/>
    <cellStyle name="20% - Énfasis4 11" xfId="673"/>
    <cellStyle name="20% - Énfasis4 12" xfId="674"/>
    <cellStyle name="20% - Énfasis4 13" xfId="675"/>
    <cellStyle name="20% - Énfasis4 14" xfId="676"/>
    <cellStyle name="20% - Énfasis4 2" xfId="677"/>
    <cellStyle name="20% - Énfasis4 2 2" xfId="678"/>
    <cellStyle name="20% - Énfasis4 2 3" xfId="679"/>
    <cellStyle name="20% - Énfasis4 3" xfId="680"/>
    <cellStyle name="20% - Énfasis4 3 2" xfId="681"/>
    <cellStyle name="20% - Énfasis4 4" xfId="682"/>
    <cellStyle name="20% - Énfasis4 5" xfId="683"/>
    <cellStyle name="20% - Énfasis4 6" xfId="684"/>
    <cellStyle name="20% - Énfasis4 7" xfId="685"/>
    <cellStyle name="20% - Énfasis4 8" xfId="686"/>
    <cellStyle name="20% - Énfasis4 9" xfId="687"/>
    <cellStyle name="20% - Énfasis5" xfId="29"/>
    <cellStyle name="20% - Énfasis5 10" xfId="689"/>
    <cellStyle name="20% - Énfasis5 11" xfId="690"/>
    <cellStyle name="20% - Énfasis5 12" xfId="691"/>
    <cellStyle name="20% - Énfasis5 13" xfId="692"/>
    <cellStyle name="20% - Énfasis5 14" xfId="693"/>
    <cellStyle name="20% - Énfasis5 2" xfId="694"/>
    <cellStyle name="20% - Énfasis5 2 2" xfId="695"/>
    <cellStyle name="20% - Énfasis5 2 3" xfId="696"/>
    <cellStyle name="20% - Énfasis5 3" xfId="697"/>
    <cellStyle name="20% - Énfasis5 3 2" xfId="698"/>
    <cellStyle name="20% - Énfasis5 4" xfId="699"/>
    <cellStyle name="20% - Énfasis5 5" xfId="700"/>
    <cellStyle name="20% - Énfasis5 6" xfId="701"/>
    <cellStyle name="20% - Énfasis5 7" xfId="702"/>
    <cellStyle name="20% - Énfasis5 8" xfId="703"/>
    <cellStyle name="20% - Énfasis5 9" xfId="704"/>
    <cellStyle name="20% - Énfasis6" xfId="30"/>
    <cellStyle name="20% - Énfasis6 10" xfId="706"/>
    <cellStyle name="20% - Énfasis6 11" xfId="707"/>
    <cellStyle name="20% - Énfasis6 12" xfId="708"/>
    <cellStyle name="20% - Énfasis6 13" xfId="709"/>
    <cellStyle name="20% - Énfasis6 14" xfId="710"/>
    <cellStyle name="20% - Énfasis6 2" xfId="711"/>
    <cellStyle name="20% - Énfasis6 2 2" xfId="712"/>
    <cellStyle name="20% - Énfasis6 2 3" xfId="713"/>
    <cellStyle name="20% - Énfasis6 3" xfId="714"/>
    <cellStyle name="20% - Énfasis6 3 2" xfId="715"/>
    <cellStyle name="20% - Énfasis6 4" xfId="716"/>
    <cellStyle name="20% - Énfasis6 5" xfId="717"/>
    <cellStyle name="20% - Énfasis6 6" xfId="718"/>
    <cellStyle name="20% - Énfasis6 7" xfId="719"/>
    <cellStyle name="20% - Énfasis6 8" xfId="720"/>
    <cellStyle name="20% - Énfasis6 9" xfId="721"/>
    <cellStyle name="40% - Accent1" xfId="347" builtinId="31" customBuiltin="1"/>
    <cellStyle name="40% - Accent1 2" xfId="31"/>
    <cellStyle name="40% - Accent1 2 2" xfId="32"/>
    <cellStyle name="40% - Accent1 2 3" xfId="4439"/>
    <cellStyle name="40% - Accent1 3" xfId="33"/>
    <cellStyle name="40% - Accent1 4" xfId="728"/>
    <cellStyle name="40% - Accent1 4 2" xfId="4515"/>
    <cellStyle name="40% - Accent2" xfId="351" builtinId="35" customBuiltin="1"/>
    <cellStyle name="40% - Accent2 2" xfId="34"/>
    <cellStyle name="40% - Accent2 2 2" xfId="35"/>
    <cellStyle name="40% - Accent2 2 3" xfId="4443"/>
    <cellStyle name="40% - Accent2 3" xfId="36"/>
    <cellStyle name="40% - Accent2 4" xfId="745"/>
    <cellStyle name="40% - Accent2 4 2" xfId="4517"/>
    <cellStyle name="40% - Accent3" xfId="355" builtinId="39" customBuiltin="1"/>
    <cellStyle name="40% - Accent3 2" xfId="37"/>
    <cellStyle name="40% - Accent3 2 2" xfId="38"/>
    <cellStyle name="40% - Accent3 2 3" xfId="4447"/>
    <cellStyle name="40% - Accent3 3" xfId="39"/>
    <cellStyle name="40% - Accent3 4" xfId="762"/>
    <cellStyle name="40% - Accent3 4 2" xfId="4519"/>
    <cellStyle name="40% - Accent4" xfId="359" builtinId="43" customBuiltin="1"/>
    <cellStyle name="40% - Accent4 2" xfId="40"/>
    <cellStyle name="40% - Accent4 2 2" xfId="41"/>
    <cellStyle name="40% - Accent4 2 3" xfId="4451"/>
    <cellStyle name="40% - Accent4 3" xfId="42"/>
    <cellStyle name="40% - Accent4 4" xfId="779"/>
    <cellStyle name="40% - Accent4 4 2" xfId="4521"/>
    <cellStyle name="40% - Accent5" xfId="363" builtinId="47" customBuiltin="1"/>
    <cellStyle name="40% - Accent5 2" xfId="43"/>
    <cellStyle name="40% - Accent5 2 2" xfId="44"/>
    <cellStyle name="40% - Accent5 2 3" xfId="4455"/>
    <cellStyle name="40% - Accent5 3" xfId="45"/>
    <cellStyle name="40% - Accent5 4" xfId="796"/>
    <cellStyle name="40% - Accent5 4 2" xfId="4523"/>
    <cellStyle name="40% - Accent6" xfId="367" builtinId="51" customBuiltin="1"/>
    <cellStyle name="40% - Accent6 2" xfId="46"/>
    <cellStyle name="40% - Accent6 2 2" xfId="47"/>
    <cellStyle name="40% - Accent6 2 3" xfId="4459"/>
    <cellStyle name="40% - Accent6 3" xfId="48"/>
    <cellStyle name="40% - Accent6 4" xfId="813"/>
    <cellStyle name="40% - Accent6 4 2" xfId="4525"/>
    <cellStyle name="40% - Ênfase1" xfId="722"/>
    <cellStyle name="40% - Ênfase2" xfId="723"/>
    <cellStyle name="40% - Ênfase3" xfId="724"/>
    <cellStyle name="40% - Ênfase4" xfId="725"/>
    <cellStyle name="40% - Ênfase5" xfId="726"/>
    <cellStyle name="40% - Ênfase6" xfId="727"/>
    <cellStyle name="40% - Énfasis1" xfId="49"/>
    <cellStyle name="40% - Énfasis1 10" xfId="729"/>
    <cellStyle name="40% - Énfasis1 11" xfId="730"/>
    <cellStyle name="40% - Énfasis1 12" xfId="731"/>
    <cellStyle name="40% - Énfasis1 13" xfId="732"/>
    <cellStyle name="40% - Énfasis1 14" xfId="733"/>
    <cellStyle name="40% - Énfasis1 2" xfId="734"/>
    <cellStyle name="40% - Énfasis1 2 2" xfId="735"/>
    <cellStyle name="40% - Énfasis1 2 3" xfId="736"/>
    <cellStyle name="40% - Énfasis1 3" xfId="737"/>
    <cellStyle name="40% - Énfasis1 3 2" xfId="738"/>
    <cellStyle name="40% - Énfasis1 4" xfId="739"/>
    <cellStyle name="40% - Énfasis1 5" xfId="740"/>
    <cellStyle name="40% - Énfasis1 6" xfId="741"/>
    <cellStyle name="40% - Énfasis1 7" xfId="742"/>
    <cellStyle name="40% - Énfasis1 8" xfId="743"/>
    <cellStyle name="40% - Énfasis1 9" xfId="744"/>
    <cellStyle name="40% - Énfasis2" xfId="50"/>
    <cellStyle name="40% - Énfasis2 10" xfId="746"/>
    <cellStyle name="40% - Énfasis2 11" xfId="747"/>
    <cellStyle name="40% - Énfasis2 12" xfId="748"/>
    <cellStyle name="40% - Énfasis2 13" xfId="749"/>
    <cellStyle name="40% - Énfasis2 14" xfId="750"/>
    <cellStyle name="40% - Énfasis2 2" xfId="751"/>
    <cellStyle name="40% - Énfasis2 2 2" xfId="752"/>
    <cellStyle name="40% - Énfasis2 2 3" xfId="753"/>
    <cellStyle name="40% - Énfasis2 3" xfId="754"/>
    <cellStyle name="40% - Énfasis2 3 2" xfId="755"/>
    <cellStyle name="40% - Énfasis2 4" xfId="756"/>
    <cellStyle name="40% - Énfasis2 5" xfId="757"/>
    <cellStyle name="40% - Énfasis2 6" xfId="758"/>
    <cellStyle name="40% - Énfasis2 7" xfId="759"/>
    <cellStyle name="40% - Énfasis2 8" xfId="760"/>
    <cellStyle name="40% - Énfasis2 9" xfId="761"/>
    <cellStyle name="40% - Énfasis3" xfId="51"/>
    <cellStyle name="40% - Énfasis3 10" xfId="763"/>
    <cellStyle name="40% - Énfasis3 11" xfId="764"/>
    <cellStyle name="40% - Énfasis3 12" xfId="765"/>
    <cellStyle name="40% - Énfasis3 13" xfId="766"/>
    <cellStyle name="40% - Énfasis3 14" xfId="767"/>
    <cellStyle name="40% - Énfasis3 2" xfId="768"/>
    <cellStyle name="40% - Énfasis3 2 2" xfId="769"/>
    <cellStyle name="40% - Énfasis3 2 3" xfId="770"/>
    <cellStyle name="40% - Énfasis3 3" xfId="771"/>
    <cellStyle name="40% - Énfasis3 3 2" xfId="772"/>
    <cellStyle name="40% - Énfasis3 4" xfId="773"/>
    <cellStyle name="40% - Énfasis3 5" xfId="774"/>
    <cellStyle name="40% - Énfasis3 6" xfId="775"/>
    <cellStyle name="40% - Énfasis3 7" xfId="776"/>
    <cellStyle name="40% - Énfasis3 8" xfId="777"/>
    <cellStyle name="40% - Énfasis3 9" xfId="778"/>
    <cellStyle name="40% - Énfasis4" xfId="52"/>
    <cellStyle name="40% - Énfasis4 10" xfId="780"/>
    <cellStyle name="40% - Énfasis4 11" xfId="781"/>
    <cellStyle name="40% - Énfasis4 12" xfId="782"/>
    <cellStyle name="40% - Énfasis4 13" xfId="783"/>
    <cellStyle name="40% - Énfasis4 14" xfId="784"/>
    <cellStyle name="40% - Énfasis4 2" xfId="785"/>
    <cellStyle name="40% - Énfasis4 2 2" xfId="786"/>
    <cellStyle name="40% - Énfasis4 2 3" xfId="787"/>
    <cellStyle name="40% - Énfasis4 3" xfId="788"/>
    <cellStyle name="40% - Énfasis4 3 2" xfId="789"/>
    <cellStyle name="40% - Énfasis4 4" xfId="790"/>
    <cellStyle name="40% - Énfasis4 5" xfId="791"/>
    <cellStyle name="40% - Énfasis4 6" xfId="792"/>
    <cellStyle name="40% - Énfasis4 7" xfId="793"/>
    <cellStyle name="40% - Énfasis4 8" xfId="794"/>
    <cellStyle name="40% - Énfasis4 9" xfId="795"/>
    <cellStyle name="40% - Énfasis5" xfId="53"/>
    <cellStyle name="40% - Énfasis5 10" xfId="797"/>
    <cellStyle name="40% - Énfasis5 11" xfId="798"/>
    <cellStyle name="40% - Énfasis5 12" xfId="799"/>
    <cellStyle name="40% - Énfasis5 13" xfId="800"/>
    <cellStyle name="40% - Énfasis5 14" xfId="801"/>
    <cellStyle name="40% - Énfasis5 2" xfId="802"/>
    <cellStyle name="40% - Énfasis5 2 2" xfId="803"/>
    <cellStyle name="40% - Énfasis5 2 3" xfId="804"/>
    <cellStyle name="40% - Énfasis5 3" xfId="805"/>
    <cellStyle name="40% - Énfasis5 3 2" xfId="806"/>
    <cellStyle name="40% - Énfasis5 4" xfId="807"/>
    <cellStyle name="40% - Énfasis5 5" xfId="808"/>
    <cellStyle name="40% - Énfasis5 6" xfId="809"/>
    <cellStyle name="40% - Énfasis5 7" xfId="810"/>
    <cellStyle name="40% - Énfasis5 8" xfId="811"/>
    <cellStyle name="40% - Énfasis5 9" xfId="812"/>
    <cellStyle name="40% - Énfasis6" xfId="54"/>
    <cellStyle name="40% - Énfasis6 10" xfId="814"/>
    <cellStyle name="40% - Énfasis6 11" xfId="815"/>
    <cellStyle name="40% - Énfasis6 12" xfId="816"/>
    <cellStyle name="40% - Énfasis6 13" xfId="817"/>
    <cellStyle name="40% - Énfasis6 14" xfId="818"/>
    <cellStyle name="40% - Énfasis6 2" xfId="819"/>
    <cellStyle name="40% - Énfasis6 2 2" xfId="820"/>
    <cellStyle name="40% - Énfasis6 2 3" xfId="821"/>
    <cellStyle name="40% - Énfasis6 3" xfId="822"/>
    <cellStyle name="40% - Énfasis6 3 2" xfId="823"/>
    <cellStyle name="40% - Énfasis6 4" xfId="824"/>
    <cellStyle name="40% - Énfasis6 5" xfId="825"/>
    <cellStyle name="40% - Énfasis6 6" xfId="826"/>
    <cellStyle name="40% - Énfasis6 7" xfId="827"/>
    <cellStyle name="40% - Énfasis6 8" xfId="828"/>
    <cellStyle name="40% - Énfasis6 9" xfId="829"/>
    <cellStyle name="60% - Accent1" xfId="348" builtinId="32" customBuiltin="1"/>
    <cellStyle name="60% - Accent1 2" xfId="55"/>
    <cellStyle name="60% - Accent1 2 2" xfId="56"/>
    <cellStyle name="60% - Accent1 2 3" xfId="4440"/>
    <cellStyle name="60% - Accent1 3" xfId="57"/>
    <cellStyle name="60% - Accent1 4" xfId="836"/>
    <cellStyle name="60% - Accent2" xfId="352" builtinId="36" customBuiltin="1"/>
    <cellStyle name="60% - Accent2 2" xfId="58"/>
    <cellStyle name="60% - Accent2 2 2" xfId="59"/>
    <cellStyle name="60% - Accent2 2 3" xfId="4444"/>
    <cellStyle name="60% - Accent2 3" xfId="60"/>
    <cellStyle name="60% - Accent2 4" xfId="852"/>
    <cellStyle name="60% - Accent3" xfId="356" builtinId="40" customBuiltin="1"/>
    <cellStyle name="60% - Accent3 2" xfId="61"/>
    <cellStyle name="60% - Accent3 2 2" xfId="62"/>
    <cellStyle name="60% - Accent3 2 3" xfId="4448"/>
    <cellStyle name="60% - Accent3 3" xfId="63"/>
    <cellStyle name="60% - Accent3 4" xfId="868"/>
    <cellStyle name="60% - Accent4" xfId="360" builtinId="44" customBuiltin="1"/>
    <cellStyle name="60% - Accent4 2" xfId="64"/>
    <cellStyle name="60% - Accent4 2 2" xfId="65"/>
    <cellStyle name="60% - Accent4 2 3" xfId="4452"/>
    <cellStyle name="60% - Accent4 3" xfId="66"/>
    <cellStyle name="60% - Accent4 4" xfId="884"/>
    <cellStyle name="60% - Accent5" xfId="364" builtinId="48" customBuiltin="1"/>
    <cellStyle name="60% - Accent5 2" xfId="67"/>
    <cellStyle name="60% - Accent5 2 2" xfId="68"/>
    <cellStyle name="60% - Accent5 2 3" xfId="4456"/>
    <cellStyle name="60% - Accent5 3" xfId="69"/>
    <cellStyle name="60% - Accent5 4" xfId="900"/>
    <cellStyle name="60% - Accent6" xfId="368" builtinId="52" customBuiltin="1"/>
    <cellStyle name="60% - Accent6 2" xfId="70"/>
    <cellStyle name="60% - Accent6 2 2" xfId="71"/>
    <cellStyle name="60% - Accent6 2 3" xfId="4460"/>
    <cellStyle name="60% - Accent6 3" xfId="72"/>
    <cellStyle name="60% - Accent6 4" xfId="916"/>
    <cellStyle name="60% - Ênfase1" xfId="830"/>
    <cellStyle name="60% - Ênfase2" xfId="831"/>
    <cellStyle name="60% - Ênfase3" xfId="832"/>
    <cellStyle name="60% - Ênfase4" xfId="833"/>
    <cellStyle name="60% - Ênfase5" xfId="834"/>
    <cellStyle name="60% - Ênfase6" xfId="835"/>
    <cellStyle name="60% - Énfasis1" xfId="73"/>
    <cellStyle name="60% - Énfasis1 10" xfId="837"/>
    <cellStyle name="60% - Énfasis1 11" xfId="838"/>
    <cellStyle name="60% - Énfasis1 12" xfId="839"/>
    <cellStyle name="60% - Énfasis1 13" xfId="840"/>
    <cellStyle name="60% - Énfasis1 14" xfId="841"/>
    <cellStyle name="60% - Énfasis1 2" xfId="842"/>
    <cellStyle name="60% - Énfasis1 2 2" xfId="843"/>
    <cellStyle name="60% - Énfasis1 3" xfId="844"/>
    <cellStyle name="60% - Énfasis1 3 2" xfId="845"/>
    <cellStyle name="60% - Énfasis1 4" xfId="846"/>
    <cellStyle name="60% - Énfasis1 5" xfId="847"/>
    <cellStyle name="60% - Énfasis1 6" xfId="848"/>
    <cellStyle name="60% - Énfasis1 7" xfId="849"/>
    <cellStyle name="60% - Énfasis1 8" xfId="850"/>
    <cellStyle name="60% - Énfasis1 9" xfId="851"/>
    <cellStyle name="60% - Énfasis2" xfId="74"/>
    <cellStyle name="60% - Énfasis2 10" xfId="853"/>
    <cellStyle name="60% - Énfasis2 11" xfId="854"/>
    <cellStyle name="60% - Énfasis2 12" xfId="855"/>
    <cellStyle name="60% - Énfasis2 13" xfId="856"/>
    <cellStyle name="60% - Énfasis2 14" xfId="857"/>
    <cellStyle name="60% - Énfasis2 2" xfId="858"/>
    <cellStyle name="60% - Énfasis2 2 2" xfId="859"/>
    <cellStyle name="60% - Énfasis2 3" xfId="860"/>
    <cellStyle name="60% - Énfasis2 3 2" xfId="861"/>
    <cellStyle name="60% - Énfasis2 4" xfId="862"/>
    <cellStyle name="60% - Énfasis2 5" xfId="863"/>
    <cellStyle name="60% - Énfasis2 6" xfId="864"/>
    <cellStyle name="60% - Énfasis2 7" xfId="865"/>
    <cellStyle name="60% - Énfasis2 8" xfId="866"/>
    <cellStyle name="60% - Énfasis2 9" xfId="867"/>
    <cellStyle name="60% - Énfasis3" xfId="75"/>
    <cellStyle name="60% - Énfasis3 10" xfId="869"/>
    <cellStyle name="60% - Énfasis3 11" xfId="870"/>
    <cellStyle name="60% - Énfasis3 12" xfId="871"/>
    <cellStyle name="60% - Énfasis3 13" xfId="872"/>
    <cellStyle name="60% - Énfasis3 14" xfId="873"/>
    <cellStyle name="60% - Énfasis3 2" xfId="874"/>
    <cellStyle name="60% - Énfasis3 2 2" xfId="875"/>
    <cellStyle name="60% - Énfasis3 3" xfId="876"/>
    <cellStyle name="60% - Énfasis3 3 2" xfId="877"/>
    <cellStyle name="60% - Énfasis3 4" xfId="878"/>
    <cellStyle name="60% - Énfasis3 5" xfId="879"/>
    <cellStyle name="60% - Énfasis3 6" xfId="880"/>
    <cellStyle name="60% - Énfasis3 7" xfId="881"/>
    <cellStyle name="60% - Énfasis3 8" xfId="882"/>
    <cellStyle name="60% - Énfasis3 9" xfId="883"/>
    <cellStyle name="60% - Énfasis4" xfId="76"/>
    <cellStyle name="60% - Énfasis4 10" xfId="885"/>
    <cellStyle name="60% - Énfasis4 11" xfId="886"/>
    <cellStyle name="60% - Énfasis4 12" xfId="887"/>
    <cellStyle name="60% - Énfasis4 13" xfId="888"/>
    <cellStyle name="60% - Énfasis4 14" xfId="889"/>
    <cellStyle name="60% - Énfasis4 2" xfId="890"/>
    <cellStyle name="60% - Énfasis4 2 2" xfId="891"/>
    <cellStyle name="60% - Énfasis4 3" xfId="892"/>
    <cellStyle name="60% - Énfasis4 3 2" xfId="893"/>
    <cellStyle name="60% - Énfasis4 4" xfId="894"/>
    <cellStyle name="60% - Énfasis4 5" xfId="895"/>
    <cellStyle name="60% - Énfasis4 6" xfId="896"/>
    <cellStyle name="60% - Énfasis4 7" xfId="897"/>
    <cellStyle name="60% - Énfasis4 8" xfId="898"/>
    <cellStyle name="60% - Énfasis4 9" xfId="899"/>
    <cellStyle name="60% - Énfasis5" xfId="77"/>
    <cellStyle name="60% - Énfasis5 10" xfId="901"/>
    <cellStyle name="60% - Énfasis5 11" xfId="902"/>
    <cellStyle name="60% - Énfasis5 12" xfId="903"/>
    <cellStyle name="60% - Énfasis5 13" xfId="904"/>
    <cellStyle name="60% - Énfasis5 14" xfId="905"/>
    <cellStyle name="60% - Énfasis5 2" xfId="906"/>
    <cellStyle name="60% - Énfasis5 2 2" xfId="907"/>
    <cellStyle name="60% - Énfasis5 3" xfId="908"/>
    <cellStyle name="60% - Énfasis5 3 2" xfId="909"/>
    <cellStyle name="60% - Énfasis5 4" xfId="910"/>
    <cellStyle name="60% - Énfasis5 5" xfId="911"/>
    <cellStyle name="60% - Énfasis5 6" xfId="912"/>
    <cellStyle name="60% - Énfasis5 7" xfId="913"/>
    <cellStyle name="60% - Énfasis5 8" xfId="914"/>
    <cellStyle name="60% - Énfasis5 9" xfId="915"/>
    <cellStyle name="60% - Énfasis6" xfId="78"/>
    <cellStyle name="60% - Énfasis6 10" xfId="917"/>
    <cellStyle name="60% - Énfasis6 11" xfId="918"/>
    <cellStyle name="60% - Énfasis6 12" xfId="919"/>
    <cellStyle name="60% - Énfasis6 13" xfId="920"/>
    <cellStyle name="60% - Énfasis6 14" xfId="921"/>
    <cellStyle name="60% - Énfasis6 2" xfId="922"/>
    <cellStyle name="60% - Énfasis6 2 2" xfId="923"/>
    <cellStyle name="60% - Énfasis6 3" xfId="924"/>
    <cellStyle name="60% - Énfasis6 3 2" xfId="925"/>
    <cellStyle name="60% - Énfasis6 4" xfId="926"/>
    <cellStyle name="60% - Énfasis6 5" xfId="927"/>
    <cellStyle name="60% - Énfasis6 6" xfId="928"/>
    <cellStyle name="60% - Énfasis6 7" xfId="929"/>
    <cellStyle name="60% - Énfasis6 8" xfId="930"/>
    <cellStyle name="60% - Énfasis6 9" xfId="931"/>
    <cellStyle name="Accent1" xfId="345" builtinId="29" customBuiltin="1"/>
    <cellStyle name="Accent1 - 20%" xfId="932"/>
    <cellStyle name="Accent1 - 20% 2" xfId="933"/>
    <cellStyle name="Accent1 - 20% 3" xfId="934"/>
    <cellStyle name="Accent1 - 20% 4" xfId="935"/>
    <cellStyle name="Accent1 - 20% 5" xfId="936"/>
    <cellStyle name="Accent1 - 40%" xfId="937"/>
    <cellStyle name="Accent1 - 40% 2" xfId="938"/>
    <cellStyle name="Accent1 - 40% 3" xfId="939"/>
    <cellStyle name="Accent1 - 40% 4" xfId="940"/>
    <cellStyle name="Accent1 - 40% 5" xfId="941"/>
    <cellStyle name="Accent1 - 60%" xfId="942"/>
    <cellStyle name="Accent1 - 60% 2" xfId="943"/>
    <cellStyle name="Accent1 - 60% 3" xfId="944"/>
    <cellStyle name="Accent1 - 60% 4" xfId="945"/>
    <cellStyle name="Accent1 10" xfId="946"/>
    <cellStyle name="Accent1 11" xfId="947"/>
    <cellStyle name="Accent1 12" xfId="948"/>
    <cellStyle name="Accent1 13" xfId="949"/>
    <cellStyle name="Accent1 14" xfId="950"/>
    <cellStyle name="Accent1 15" xfId="951"/>
    <cellStyle name="Accent1 16" xfId="952"/>
    <cellStyle name="Accent1 17" xfId="953"/>
    <cellStyle name="Accent1 18" xfId="954"/>
    <cellStyle name="Accent1 19" xfId="955"/>
    <cellStyle name="Accent1 2" xfId="79"/>
    <cellStyle name="Accent1 2 2" xfId="80"/>
    <cellStyle name="Accent1 2 2 2" xfId="4470"/>
    <cellStyle name="Accent1 2 2 3" xfId="956"/>
    <cellStyle name="Accent1 2 3" xfId="957"/>
    <cellStyle name="Accent1 2 4" xfId="958"/>
    <cellStyle name="Accent1 2 5" xfId="4437"/>
    <cellStyle name="Accent1 20" xfId="959"/>
    <cellStyle name="Accent1 21" xfId="960"/>
    <cellStyle name="Accent1 22" xfId="961"/>
    <cellStyle name="Accent1 23" xfId="962"/>
    <cellStyle name="Accent1 24" xfId="963"/>
    <cellStyle name="Accent1 25" xfId="964"/>
    <cellStyle name="Accent1 26" xfId="965"/>
    <cellStyle name="Accent1 27" xfId="966"/>
    <cellStyle name="Accent1 28" xfId="967"/>
    <cellStyle name="Accent1 29" xfId="968"/>
    <cellStyle name="Accent1 3" xfId="81"/>
    <cellStyle name="Accent1 3 2" xfId="969"/>
    <cellStyle name="Accent1 3 3" xfId="970"/>
    <cellStyle name="Accent1 30" xfId="971"/>
    <cellStyle name="Accent1 31" xfId="972"/>
    <cellStyle name="Accent1 32" xfId="973"/>
    <cellStyle name="Accent1 33" xfId="974"/>
    <cellStyle name="Accent1 34" xfId="975"/>
    <cellStyle name="Accent1 35" xfId="976"/>
    <cellStyle name="Accent1 36" xfId="977"/>
    <cellStyle name="Accent1 37" xfId="1715"/>
    <cellStyle name="Accent1 38" xfId="4376"/>
    <cellStyle name="Accent1 4" xfId="978"/>
    <cellStyle name="Accent1 5" xfId="979"/>
    <cellStyle name="Accent1 6" xfId="980"/>
    <cellStyle name="Accent1 7" xfId="981"/>
    <cellStyle name="Accent1 8" xfId="982"/>
    <cellStyle name="Accent1 9" xfId="983"/>
    <cellStyle name="Accent2" xfId="349" builtinId="33" customBuiltin="1"/>
    <cellStyle name="Accent2 - 20%" xfId="984"/>
    <cellStyle name="Accent2 - 20% 2" xfId="985"/>
    <cellStyle name="Accent2 - 20% 3" xfId="986"/>
    <cellStyle name="Accent2 - 20% 4" xfId="987"/>
    <cellStyle name="Accent2 - 20% 5" xfId="988"/>
    <cellStyle name="Accent2 - 40%" xfId="989"/>
    <cellStyle name="Accent2 - 40% 2" xfId="990"/>
    <cellStyle name="Accent2 - 40% 3" xfId="991"/>
    <cellStyle name="Accent2 - 40% 4" xfId="992"/>
    <cellStyle name="Accent2 - 40% 5" xfId="993"/>
    <cellStyle name="Accent2 - 60%" xfId="994"/>
    <cellStyle name="Accent2 - 60% 2" xfId="995"/>
    <cellStyle name="Accent2 - 60% 3" xfId="996"/>
    <cellStyle name="Accent2 - 60% 4" xfId="997"/>
    <cellStyle name="Accent2 10" xfId="998"/>
    <cellStyle name="Accent2 11" xfId="999"/>
    <cellStyle name="Accent2 12" xfId="1000"/>
    <cellStyle name="Accent2 13" xfId="1001"/>
    <cellStyle name="Accent2 14" xfId="1002"/>
    <cellStyle name="Accent2 15" xfId="1003"/>
    <cellStyle name="Accent2 16" xfId="1004"/>
    <cellStyle name="Accent2 17" xfId="1005"/>
    <cellStyle name="Accent2 18" xfId="1006"/>
    <cellStyle name="Accent2 19" xfId="1007"/>
    <cellStyle name="Accent2 2" xfId="82"/>
    <cellStyle name="Accent2 2 2" xfId="83"/>
    <cellStyle name="Accent2 2 2 2" xfId="4471"/>
    <cellStyle name="Accent2 2 2 3" xfId="1008"/>
    <cellStyle name="Accent2 2 3" xfId="1009"/>
    <cellStyle name="Accent2 2 4" xfId="1010"/>
    <cellStyle name="Accent2 2 5" xfId="4441"/>
    <cellStyle name="Accent2 20" xfId="1011"/>
    <cellStyle name="Accent2 21" xfId="1012"/>
    <cellStyle name="Accent2 22" xfId="1013"/>
    <cellStyle name="Accent2 23" xfId="1014"/>
    <cellStyle name="Accent2 24" xfId="1015"/>
    <cellStyle name="Accent2 25" xfId="1016"/>
    <cellStyle name="Accent2 26" xfId="1017"/>
    <cellStyle name="Accent2 27" xfId="1018"/>
    <cellStyle name="Accent2 28" xfId="1019"/>
    <cellStyle name="Accent2 29" xfId="1020"/>
    <cellStyle name="Accent2 3" xfId="84"/>
    <cellStyle name="Accent2 3 2" xfId="1021"/>
    <cellStyle name="Accent2 3 3" xfId="1022"/>
    <cellStyle name="Accent2 30" xfId="1023"/>
    <cellStyle name="Accent2 31" xfId="1024"/>
    <cellStyle name="Accent2 32" xfId="1025"/>
    <cellStyle name="Accent2 33" xfId="1026"/>
    <cellStyle name="Accent2 34" xfId="1027"/>
    <cellStyle name="Accent2 35" xfId="1028"/>
    <cellStyle name="Accent2 36" xfId="1029"/>
    <cellStyle name="Accent2 37" xfId="1731"/>
    <cellStyle name="Accent2 38" xfId="4377"/>
    <cellStyle name="Accent2 4" xfId="1030"/>
    <cellStyle name="Accent2 5" xfId="1031"/>
    <cellStyle name="Accent2 6" xfId="1032"/>
    <cellStyle name="Accent2 7" xfId="1033"/>
    <cellStyle name="Accent2 8" xfId="1034"/>
    <cellStyle name="Accent2 9" xfId="1035"/>
    <cellStyle name="Accent3" xfId="353" builtinId="37" customBuiltin="1"/>
    <cellStyle name="Accent3 - 20%" xfId="1036"/>
    <cellStyle name="Accent3 - 20% 2" xfId="1037"/>
    <cellStyle name="Accent3 - 20% 3" xfId="1038"/>
    <cellStyle name="Accent3 - 20% 4" xfId="1039"/>
    <cellStyle name="Accent3 - 20% 5" xfId="1040"/>
    <cellStyle name="Accent3 - 40%" xfId="1041"/>
    <cellStyle name="Accent3 - 40% 2" xfId="1042"/>
    <cellStyle name="Accent3 - 40% 3" xfId="1043"/>
    <cellStyle name="Accent3 - 40% 4" xfId="1044"/>
    <cellStyle name="Accent3 - 40% 5" xfId="1045"/>
    <cellStyle name="Accent3 - 60%" xfId="1046"/>
    <cellStyle name="Accent3 - 60% 2" xfId="1047"/>
    <cellStyle name="Accent3 - 60% 3" xfId="1048"/>
    <cellStyle name="Accent3 - 60% 4" xfId="1049"/>
    <cellStyle name="Accent3 10" xfId="1050"/>
    <cellStyle name="Accent3 11" xfId="1051"/>
    <cellStyle name="Accent3 12" xfId="1052"/>
    <cellStyle name="Accent3 13" xfId="1053"/>
    <cellStyle name="Accent3 14" xfId="1054"/>
    <cellStyle name="Accent3 15" xfId="1055"/>
    <cellStyle name="Accent3 16" xfId="1056"/>
    <cellStyle name="Accent3 17" xfId="1057"/>
    <cellStyle name="Accent3 18" xfId="1058"/>
    <cellStyle name="Accent3 19" xfId="1059"/>
    <cellStyle name="Accent3 2" xfId="85"/>
    <cellStyle name="Accent3 2 2" xfId="86"/>
    <cellStyle name="Accent3 2 2 2" xfId="1061"/>
    <cellStyle name="Accent3 2 2 3" xfId="1062"/>
    <cellStyle name="Accent3 2 2 4" xfId="4472"/>
    <cellStyle name="Accent3 2 2 5" xfId="1060"/>
    <cellStyle name="Accent3 2 3" xfId="1063"/>
    <cellStyle name="Accent3 2 4" xfId="1064"/>
    <cellStyle name="Accent3 2 5" xfId="1065"/>
    <cellStyle name="Accent3 2 6" xfId="1066"/>
    <cellStyle name="Accent3 2 7" xfId="1067"/>
    <cellStyle name="Accent3 2 8" xfId="1068"/>
    <cellStyle name="Accent3 2 9" xfId="4445"/>
    <cellStyle name="Accent3 20" xfId="1069"/>
    <cellStyle name="Accent3 21" xfId="1070"/>
    <cellStyle name="Accent3 22" xfId="1071"/>
    <cellStyle name="Accent3 23" xfId="1072"/>
    <cellStyle name="Accent3 24" xfId="1073"/>
    <cellStyle name="Accent3 25" xfId="1074"/>
    <cellStyle name="Accent3 26" xfId="1075"/>
    <cellStyle name="Accent3 27" xfId="1076"/>
    <cellStyle name="Accent3 28" xfId="1077"/>
    <cellStyle name="Accent3 29" xfId="1078"/>
    <cellStyle name="Accent3 3" xfId="87"/>
    <cellStyle name="Accent3 3 2" xfId="1079"/>
    <cellStyle name="Accent3 3 3" xfId="1080"/>
    <cellStyle name="Accent3 3 4" xfId="1081"/>
    <cellStyle name="Accent3 3 5" xfId="1082"/>
    <cellStyle name="Accent3 30" xfId="1083"/>
    <cellStyle name="Accent3 31" xfId="1084"/>
    <cellStyle name="Accent3 32" xfId="1085"/>
    <cellStyle name="Accent3 33" xfId="1086"/>
    <cellStyle name="Accent3 34" xfId="1087"/>
    <cellStyle name="Accent3 35" xfId="1088"/>
    <cellStyle name="Accent3 36" xfId="1089"/>
    <cellStyle name="Accent3 37" xfId="1090"/>
    <cellStyle name="Accent3 38" xfId="1747"/>
    <cellStyle name="Accent3 39" xfId="4378"/>
    <cellStyle name="Accent3 4" xfId="1091"/>
    <cellStyle name="Accent3 5" xfId="1092"/>
    <cellStyle name="Accent3 6" xfId="1093"/>
    <cellStyle name="Accent3 7" xfId="1094"/>
    <cellStyle name="Accent3 8" xfId="1095"/>
    <cellStyle name="Accent3 9" xfId="1096"/>
    <cellStyle name="Accent4" xfId="357" builtinId="41" customBuiltin="1"/>
    <cellStyle name="Accent4 - 20%" xfId="1097"/>
    <cellStyle name="Accent4 - 20% 2" xfId="1098"/>
    <cellStyle name="Accent4 - 20% 3" xfId="1099"/>
    <cellStyle name="Accent4 - 20% 4" xfId="1100"/>
    <cellStyle name="Accent4 - 20% 5" xfId="1101"/>
    <cellStyle name="Accent4 - 40%" xfId="1102"/>
    <cellStyle name="Accent4 - 40% 2" xfId="1103"/>
    <cellStyle name="Accent4 - 40% 3" xfId="1104"/>
    <cellStyle name="Accent4 - 40% 4" xfId="1105"/>
    <cellStyle name="Accent4 - 40% 5" xfId="1106"/>
    <cellStyle name="Accent4 - 60%" xfId="1107"/>
    <cellStyle name="Accent4 - 60% 2" xfId="1108"/>
    <cellStyle name="Accent4 - 60% 3" xfId="1109"/>
    <cellStyle name="Accent4 - 60% 4" xfId="1110"/>
    <cellStyle name="Accent4 10" xfId="1111"/>
    <cellStyle name="Accent4 11" xfId="1112"/>
    <cellStyle name="Accent4 12" xfId="1113"/>
    <cellStyle name="Accent4 13" xfId="1114"/>
    <cellStyle name="Accent4 14" xfId="1115"/>
    <cellStyle name="Accent4 15" xfId="1116"/>
    <cellStyle name="Accent4 16" xfId="1117"/>
    <cellStyle name="Accent4 17" xfId="1118"/>
    <cellStyle name="Accent4 18" xfId="1119"/>
    <cellStyle name="Accent4 19" xfId="1120"/>
    <cellStyle name="Accent4 2" xfId="88"/>
    <cellStyle name="Accent4 2 2" xfId="89"/>
    <cellStyle name="Accent4 2 2 2" xfId="1122"/>
    <cellStyle name="Accent4 2 2 3" xfId="1123"/>
    <cellStyle name="Accent4 2 2 4" xfId="4473"/>
    <cellStyle name="Accent4 2 2 5" xfId="1121"/>
    <cellStyle name="Accent4 2 3" xfId="1124"/>
    <cellStyle name="Accent4 2 4" xfId="1125"/>
    <cellStyle name="Accent4 2 5" xfId="1126"/>
    <cellStyle name="Accent4 2 6" xfId="1127"/>
    <cellStyle name="Accent4 2 7" xfId="1128"/>
    <cellStyle name="Accent4 2 8" xfId="1129"/>
    <cellStyle name="Accent4 2 9" xfId="4449"/>
    <cellStyle name="Accent4 20" xfId="1130"/>
    <cellStyle name="Accent4 21" xfId="1131"/>
    <cellStyle name="Accent4 22" xfId="1132"/>
    <cellStyle name="Accent4 23" xfId="1133"/>
    <cellStyle name="Accent4 24" xfId="1134"/>
    <cellStyle name="Accent4 25" xfId="1135"/>
    <cellStyle name="Accent4 26" xfId="1136"/>
    <cellStyle name="Accent4 27" xfId="1137"/>
    <cellStyle name="Accent4 28" xfId="1138"/>
    <cellStyle name="Accent4 29" xfId="1139"/>
    <cellStyle name="Accent4 3" xfId="90"/>
    <cellStyle name="Accent4 3 2" xfId="1140"/>
    <cellStyle name="Accent4 3 3" xfId="1141"/>
    <cellStyle name="Accent4 3 4" xfId="1142"/>
    <cellStyle name="Accent4 3 5" xfId="1143"/>
    <cellStyle name="Accent4 30" xfId="1144"/>
    <cellStyle name="Accent4 31" xfId="1145"/>
    <cellStyle name="Accent4 32" xfId="1146"/>
    <cellStyle name="Accent4 33" xfId="1147"/>
    <cellStyle name="Accent4 34" xfId="1148"/>
    <cellStyle name="Accent4 35" xfId="1149"/>
    <cellStyle name="Accent4 36" xfId="1150"/>
    <cellStyle name="Accent4 37" xfId="1151"/>
    <cellStyle name="Accent4 38" xfId="1763"/>
    <cellStyle name="Accent4 39" xfId="4379"/>
    <cellStyle name="Accent4 4" xfId="1152"/>
    <cellStyle name="Accent4 5" xfId="1153"/>
    <cellStyle name="Accent4 6" xfId="1154"/>
    <cellStyle name="Accent4 7" xfId="1155"/>
    <cellStyle name="Accent4 8" xfId="1156"/>
    <cellStyle name="Accent4 9" xfId="1157"/>
    <cellStyle name="Accent5" xfId="361" builtinId="45" customBuiltin="1"/>
    <cellStyle name="Accent5 - 20%" xfId="1158"/>
    <cellStyle name="Accent5 - 20% 2" xfId="1159"/>
    <cellStyle name="Accent5 - 20% 3" xfId="1160"/>
    <cellStyle name="Accent5 - 20% 4" xfId="1161"/>
    <cellStyle name="Accent5 - 20% 5" xfId="1162"/>
    <cellStyle name="Accent5 - 40%" xfId="1163"/>
    <cellStyle name="Accent5 - 40% 2" xfId="1164"/>
    <cellStyle name="Accent5 - 40% 3" xfId="1165"/>
    <cellStyle name="Accent5 - 60%" xfId="1166"/>
    <cellStyle name="Accent5 - 60% 2" xfId="1167"/>
    <cellStyle name="Accent5 - 60% 3" xfId="1168"/>
    <cellStyle name="Accent5 - 60% 4" xfId="1169"/>
    <cellStyle name="Accent5 10" xfId="1170"/>
    <cellStyle name="Accent5 11" xfId="1171"/>
    <cellStyle name="Accent5 12" xfId="1172"/>
    <cellStyle name="Accent5 13" xfId="1173"/>
    <cellStyle name="Accent5 14" xfId="1174"/>
    <cellStyle name="Accent5 15" xfId="1175"/>
    <cellStyle name="Accent5 16" xfId="1176"/>
    <cellStyle name="Accent5 17" xfId="1177"/>
    <cellStyle name="Accent5 18" xfId="1178"/>
    <cellStyle name="Accent5 19" xfId="1179"/>
    <cellStyle name="Accent5 2" xfId="91"/>
    <cellStyle name="Accent5 2 2" xfId="92"/>
    <cellStyle name="Accent5 2 2 2" xfId="1181"/>
    <cellStyle name="Accent5 2 2 3" xfId="1182"/>
    <cellStyle name="Accent5 2 2 4" xfId="4474"/>
    <cellStyle name="Accent5 2 2 5" xfId="1180"/>
    <cellStyle name="Accent5 2 3" xfId="1183"/>
    <cellStyle name="Accent5 2 4" xfId="1184"/>
    <cellStyle name="Accent5 2 5" xfId="1185"/>
    <cellStyle name="Accent5 2 6" xfId="1186"/>
    <cellStyle name="Accent5 2 7" xfId="1187"/>
    <cellStyle name="Accent5 2 8" xfId="1188"/>
    <cellStyle name="Accent5 2 9" xfId="4453"/>
    <cellStyle name="Accent5 20" xfId="1189"/>
    <cellStyle name="Accent5 21" xfId="1190"/>
    <cellStyle name="Accent5 22" xfId="1191"/>
    <cellStyle name="Accent5 23" xfId="1192"/>
    <cellStyle name="Accent5 24" xfId="1193"/>
    <cellStyle name="Accent5 25" xfId="1194"/>
    <cellStyle name="Accent5 26" xfId="1195"/>
    <cellStyle name="Accent5 27" xfId="1196"/>
    <cellStyle name="Accent5 28" xfId="1197"/>
    <cellStyle name="Accent5 29" xfId="1198"/>
    <cellStyle name="Accent5 3" xfId="93"/>
    <cellStyle name="Accent5 3 2" xfId="1199"/>
    <cellStyle name="Accent5 3 3" xfId="1200"/>
    <cellStyle name="Accent5 3 4" xfId="1201"/>
    <cellStyle name="Accent5 3 5" xfId="1202"/>
    <cellStyle name="Accent5 30" xfId="1203"/>
    <cellStyle name="Accent5 31" xfId="1204"/>
    <cellStyle name="Accent5 32" xfId="1205"/>
    <cellStyle name="Accent5 33" xfId="1206"/>
    <cellStyle name="Accent5 34" xfId="1207"/>
    <cellStyle name="Accent5 35" xfId="1208"/>
    <cellStyle name="Accent5 36" xfId="1209"/>
    <cellStyle name="Accent5 37" xfId="1210"/>
    <cellStyle name="Accent5 38" xfId="1779"/>
    <cellStyle name="Accent5 39" xfId="4380"/>
    <cellStyle name="Accent5 4" xfId="1211"/>
    <cellStyle name="Accent5 5" xfId="1212"/>
    <cellStyle name="Accent5 6" xfId="1213"/>
    <cellStyle name="Accent5 7" xfId="1214"/>
    <cellStyle name="Accent5 8" xfId="1215"/>
    <cellStyle name="Accent5 9" xfId="1216"/>
    <cellStyle name="Accent6" xfId="365" builtinId="49" customBuiltin="1"/>
    <cellStyle name="Accent6 - 20%" xfId="1217"/>
    <cellStyle name="Accent6 - 20% 2" xfId="1218"/>
    <cellStyle name="Accent6 - 20% 3" xfId="1219"/>
    <cellStyle name="Accent6 - 40%" xfId="1220"/>
    <cellStyle name="Accent6 - 40% 2" xfId="1221"/>
    <cellStyle name="Accent6 - 40% 3" xfId="1222"/>
    <cellStyle name="Accent6 - 40% 4" xfId="1223"/>
    <cellStyle name="Accent6 - 40% 5" xfId="1224"/>
    <cellStyle name="Accent6 - 60%" xfId="1225"/>
    <cellStyle name="Accent6 - 60% 2" xfId="1226"/>
    <cellStyle name="Accent6 - 60% 3" xfId="1227"/>
    <cellStyle name="Accent6 - 60% 4" xfId="1228"/>
    <cellStyle name="Accent6 10" xfId="1229"/>
    <cellStyle name="Accent6 11" xfId="1230"/>
    <cellStyle name="Accent6 12" xfId="1231"/>
    <cellStyle name="Accent6 13" xfId="1232"/>
    <cellStyle name="Accent6 14" xfId="1233"/>
    <cellStyle name="Accent6 15" xfId="1234"/>
    <cellStyle name="Accent6 16" xfId="1235"/>
    <cellStyle name="Accent6 17" xfId="1236"/>
    <cellStyle name="Accent6 18" xfId="1237"/>
    <cellStyle name="Accent6 19" xfId="1238"/>
    <cellStyle name="Accent6 2" xfId="94"/>
    <cellStyle name="Accent6 2 2" xfId="95"/>
    <cellStyle name="Accent6 2 2 2" xfId="1240"/>
    <cellStyle name="Accent6 2 2 3" xfId="1241"/>
    <cellStyle name="Accent6 2 2 4" xfId="4475"/>
    <cellStyle name="Accent6 2 2 5" xfId="1239"/>
    <cellStyle name="Accent6 2 3" xfId="1242"/>
    <cellStyle name="Accent6 2 4" xfId="1243"/>
    <cellStyle name="Accent6 2 5" xfId="1244"/>
    <cellStyle name="Accent6 2 6" xfId="1245"/>
    <cellStyle name="Accent6 2 7" xfId="1246"/>
    <cellStyle name="Accent6 2 8" xfId="1247"/>
    <cellStyle name="Accent6 2 9" xfId="4457"/>
    <cellStyle name="Accent6 20" xfId="1248"/>
    <cellStyle name="Accent6 21" xfId="1249"/>
    <cellStyle name="Accent6 22" xfId="1250"/>
    <cellStyle name="Accent6 23" xfId="1251"/>
    <cellStyle name="Accent6 24" xfId="1252"/>
    <cellStyle name="Accent6 25" xfId="1253"/>
    <cellStyle name="Accent6 26" xfId="1254"/>
    <cellStyle name="Accent6 27" xfId="1255"/>
    <cellStyle name="Accent6 28" xfId="1256"/>
    <cellStyle name="Accent6 29" xfId="1257"/>
    <cellStyle name="Accent6 3" xfId="96"/>
    <cellStyle name="Accent6 3 2" xfId="1258"/>
    <cellStyle name="Accent6 3 3" xfId="1259"/>
    <cellStyle name="Accent6 3 4" xfId="1260"/>
    <cellStyle name="Accent6 3 5" xfId="1261"/>
    <cellStyle name="Accent6 30" xfId="1262"/>
    <cellStyle name="Accent6 31" xfId="1263"/>
    <cellStyle name="Accent6 32" xfId="1264"/>
    <cellStyle name="Accent6 33" xfId="1265"/>
    <cellStyle name="Accent6 34" xfId="1266"/>
    <cellStyle name="Accent6 35" xfId="1267"/>
    <cellStyle name="Accent6 36" xfId="1268"/>
    <cellStyle name="Accent6 37" xfId="1269"/>
    <cellStyle name="Accent6 38" xfId="1795"/>
    <cellStyle name="Accent6 39" xfId="4381"/>
    <cellStyle name="Accent6 4" xfId="1270"/>
    <cellStyle name="Accent6 5" xfId="1271"/>
    <cellStyle name="Accent6 6" xfId="1272"/>
    <cellStyle name="Accent6 7" xfId="1273"/>
    <cellStyle name="Accent6 8" xfId="1274"/>
    <cellStyle name="Accent6 9" xfId="1275"/>
    <cellStyle name="Aro-para" xfId="1276"/>
    <cellStyle name="Bad" xfId="335" builtinId="27" customBuiltin="1"/>
    <cellStyle name="Bad 2" xfId="97"/>
    <cellStyle name="Bad 2 2" xfId="98"/>
    <cellStyle name="Bad 2 2 2" xfId="1278"/>
    <cellStyle name="Bad 2 2 3" xfId="1279"/>
    <cellStyle name="Bad 2 2 4" xfId="4476"/>
    <cellStyle name="Bad 2 2 5" xfId="1277"/>
    <cellStyle name="Bad 2 3" xfId="1280"/>
    <cellStyle name="Bad 2 4" xfId="1281"/>
    <cellStyle name="Bad 2 5" xfId="1282"/>
    <cellStyle name="Bad 2 6" xfId="1283"/>
    <cellStyle name="Bad 2 7" xfId="1284"/>
    <cellStyle name="Bad 2 8" xfId="1285"/>
    <cellStyle name="Bad 2 9" xfId="4427"/>
    <cellStyle name="Bad 3" xfId="99"/>
    <cellStyle name="Bad 3 2" xfId="1286"/>
    <cellStyle name="Bad 3 3" xfId="1287"/>
    <cellStyle name="Bad 3 4" xfId="1288"/>
    <cellStyle name="Bad 3 5" xfId="1289"/>
    <cellStyle name="Bad 4" xfId="1290"/>
    <cellStyle name="Bad 5" xfId="1291"/>
    <cellStyle name="Bad 6" xfId="2125"/>
    <cellStyle name="Bom" xfId="1292"/>
    <cellStyle name="Buena" xfId="100"/>
    <cellStyle name="Buena 10" xfId="1293"/>
    <cellStyle name="Buena 11" xfId="1294"/>
    <cellStyle name="Buena 12" xfId="1295"/>
    <cellStyle name="Buena 13" xfId="1296"/>
    <cellStyle name="Buena 14" xfId="1297"/>
    <cellStyle name="Buena 15" xfId="4361"/>
    <cellStyle name="Buena 2" xfId="1298"/>
    <cellStyle name="Buena 2 2" xfId="1299"/>
    <cellStyle name="Buena 3" xfId="1300"/>
    <cellStyle name="Buena 3 2" xfId="1301"/>
    <cellStyle name="Buena 4" xfId="1302"/>
    <cellStyle name="Buena 5" xfId="1303"/>
    <cellStyle name="Buena 6" xfId="1304"/>
    <cellStyle name="Buena 7" xfId="1305"/>
    <cellStyle name="Buena 8" xfId="1306"/>
    <cellStyle name="Buena 9" xfId="1307"/>
    <cellStyle name="Calc" xfId="101"/>
    <cellStyle name="Calc 2" xfId="1308"/>
    <cellStyle name="Calc 2 2" xfId="1309"/>
    <cellStyle name="Calc 3" xfId="1310"/>
    <cellStyle name="Calc 4" xfId="1311"/>
    <cellStyle name="Calculation" xfId="339" builtinId="22" customBuiltin="1"/>
    <cellStyle name="Calculation 2" xfId="102"/>
    <cellStyle name="Calculation 2 2" xfId="103"/>
    <cellStyle name="Calculation 2 2 2" xfId="1313"/>
    <cellStyle name="Calculation 2 2 3" xfId="1314"/>
    <cellStyle name="Calculation 2 2 4" xfId="4477"/>
    <cellStyle name="Calculation 2 2 5" xfId="1312"/>
    <cellStyle name="Calculation 2 3" xfId="1315"/>
    <cellStyle name="Calculation 2 4" xfId="1316"/>
    <cellStyle name="Calculation 2 5" xfId="1317"/>
    <cellStyle name="Calculation 2 6" xfId="1318"/>
    <cellStyle name="Calculation 2 7" xfId="1319"/>
    <cellStyle name="Calculation 2 8" xfId="1320"/>
    <cellStyle name="Calculation 2 9" xfId="4431"/>
    <cellStyle name="Calculation 3" xfId="104"/>
    <cellStyle name="Calculation 3 2" xfId="1321"/>
    <cellStyle name="Calculation 3 3" xfId="1322"/>
    <cellStyle name="Calculation 3 4" xfId="1323"/>
    <cellStyle name="Calculation 3 5" xfId="1324"/>
    <cellStyle name="Calculation 4" xfId="1325"/>
    <cellStyle name="Calculation 5" xfId="1326"/>
    <cellStyle name="Calculation 6" xfId="1327"/>
    <cellStyle name="Cálculo" xfId="105"/>
    <cellStyle name="Cálculo 10" xfId="1328"/>
    <cellStyle name="Cálculo 11" xfId="1329"/>
    <cellStyle name="Cálculo 12" xfId="1330"/>
    <cellStyle name="Cálculo 13" xfId="1331"/>
    <cellStyle name="Cálculo 14" xfId="1332"/>
    <cellStyle name="Cálculo 2" xfId="1333"/>
    <cellStyle name="Cálculo 2 2" xfId="1334"/>
    <cellStyle name="Cálculo 3" xfId="1335"/>
    <cellStyle name="Cálculo 3 2" xfId="1336"/>
    <cellStyle name="Cálculo 4" xfId="1337"/>
    <cellStyle name="Cálculo 5" xfId="1338"/>
    <cellStyle name="Cálculo 6" xfId="1339"/>
    <cellStyle name="Cálculo 7" xfId="1340"/>
    <cellStyle name="Cálculo 8" xfId="1341"/>
    <cellStyle name="Cálculo 9" xfId="1342"/>
    <cellStyle name="Cancel" xfId="1343"/>
    <cellStyle name="Cancel 2" xfId="1344"/>
    <cellStyle name="Celda de comprobación" xfId="106"/>
    <cellStyle name="Celda de comprobación 10" xfId="1345"/>
    <cellStyle name="Celda de comprobación 11" xfId="1346"/>
    <cellStyle name="Celda de comprobación 12" xfId="1347"/>
    <cellStyle name="Celda de comprobación 13" xfId="1348"/>
    <cellStyle name="Celda de comprobación 14" xfId="1349"/>
    <cellStyle name="Celda de comprobación 15" xfId="4364"/>
    <cellStyle name="Celda de comprobación 2" xfId="1350"/>
    <cellStyle name="Celda de comprobación 2 2" xfId="1351"/>
    <cellStyle name="Celda de comprobación 2 3" xfId="1352"/>
    <cellStyle name="Celda de comprobación 3" xfId="1353"/>
    <cellStyle name="Celda de comprobación 3 2" xfId="1354"/>
    <cellStyle name="Celda de comprobación 4" xfId="1355"/>
    <cellStyle name="Celda de comprobación 5" xfId="1356"/>
    <cellStyle name="Celda de comprobación 6" xfId="1357"/>
    <cellStyle name="Celda de comprobación 7" xfId="1358"/>
    <cellStyle name="Celda de comprobación 8" xfId="1359"/>
    <cellStyle name="Celda de comprobación 9" xfId="1360"/>
    <cellStyle name="Celda vinculada" xfId="107"/>
    <cellStyle name="Celda vinculada 10" xfId="1361"/>
    <cellStyle name="Celda vinculada 11" xfId="1362"/>
    <cellStyle name="Celda vinculada 12" xfId="1363"/>
    <cellStyle name="Celda vinculada 13" xfId="1364"/>
    <cellStyle name="Celda vinculada 14" xfId="1365"/>
    <cellStyle name="Celda vinculada 15" xfId="4363"/>
    <cellStyle name="Celda vinculada 2" xfId="1366"/>
    <cellStyle name="Celda vinculada 2 2" xfId="1367"/>
    <cellStyle name="Celda vinculada 3" xfId="1368"/>
    <cellStyle name="Celda vinculada 3 2" xfId="1369"/>
    <cellStyle name="Celda vinculada 4" xfId="1370"/>
    <cellStyle name="Celda vinculada 5" xfId="1371"/>
    <cellStyle name="Celda vinculada 6" xfId="1372"/>
    <cellStyle name="Celda vinculada 7" xfId="1373"/>
    <cellStyle name="Celda vinculada 8" xfId="1374"/>
    <cellStyle name="Celda vinculada 9" xfId="1375"/>
    <cellStyle name="Célula de Verificação" xfId="1376"/>
    <cellStyle name="Célula Vinculada" xfId="1377"/>
    <cellStyle name="Check Cell" xfId="341" builtinId="23" customBuiltin="1"/>
    <cellStyle name="Check Cell 2" xfId="108"/>
    <cellStyle name="Check Cell 2 10" xfId="4433"/>
    <cellStyle name="Check Cell 2 2" xfId="109"/>
    <cellStyle name="Check Cell 2 2 2" xfId="1379"/>
    <cellStyle name="Check Cell 2 2 3" xfId="1380"/>
    <cellStyle name="Check Cell 2 2 4" xfId="1381"/>
    <cellStyle name="Check Cell 2 2 5" xfId="1382"/>
    <cellStyle name="Check Cell 2 2 6" xfId="4478"/>
    <cellStyle name="Check Cell 2 2 7" xfId="1378"/>
    <cellStyle name="Check Cell 2 3" xfId="1383"/>
    <cellStyle name="Check Cell 2 4" xfId="1384"/>
    <cellStyle name="Check Cell 2 5" xfId="1385"/>
    <cellStyle name="Check Cell 2 6" xfId="1386"/>
    <cellStyle name="Check Cell 2 7" xfId="1387"/>
    <cellStyle name="Check Cell 2 8" xfId="1388"/>
    <cellStyle name="Check Cell 2 9" xfId="1389"/>
    <cellStyle name="Check Cell 3" xfId="110"/>
    <cellStyle name="Check Cell 3 2" xfId="1390"/>
    <cellStyle name="Check Cell 3 3" xfId="1391"/>
    <cellStyle name="Check Cell 3 4" xfId="1392"/>
    <cellStyle name="Check Cell 3 5" xfId="1393"/>
    <cellStyle name="Check Cell 4" xfId="1394"/>
    <cellStyle name="Check Cell 5" xfId="1395"/>
    <cellStyle name="Check Cell 6" xfId="1396"/>
    <cellStyle name="Comma" xfId="4531" builtinId="3"/>
    <cellStyle name="Comma  - Style1" xfId="111"/>
    <cellStyle name="Comma  - Style1 2" xfId="1397"/>
    <cellStyle name="Comma  - Style1 3" xfId="1398"/>
    <cellStyle name="Comma  - Style2" xfId="112"/>
    <cellStyle name="Comma  - Style2 2" xfId="1399"/>
    <cellStyle name="Comma  - Style2 3" xfId="1400"/>
    <cellStyle name="Comma  - Style3" xfId="113"/>
    <cellStyle name="Comma  - Style3 2" xfId="1401"/>
    <cellStyle name="Comma  - Style3 3" xfId="1402"/>
    <cellStyle name="Comma  - Style4" xfId="114"/>
    <cellStyle name="Comma  - Style4 2" xfId="1403"/>
    <cellStyle name="Comma  - Style4 3" xfId="1404"/>
    <cellStyle name="Comma  - Style5" xfId="115"/>
    <cellStyle name="Comma  - Style5 2" xfId="1405"/>
    <cellStyle name="Comma  - Style5 3" xfId="1406"/>
    <cellStyle name="Comma  - Style6" xfId="116"/>
    <cellStyle name="Comma  - Style6 2" xfId="1407"/>
    <cellStyle name="Comma  - Style6 3" xfId="1408"/>
    <cellStyle name="Comma  - Style7" xfId="117"/>
    <cellStyle name="Comma  - Style7 2" xfId="1409"/>
    <cellStyle name="Comma  - Style7 3" xfId="1410"/>
    <cellStyle name="Comma  - Style8" xfId="118"/>
    <cellStyle name="Comma  - Style8 2" xfId="1411"/>
    <cellStyle name="Comma  - Style8 3" xfId="1412"/>
    <cellStyle name="Comma [0] 2" xfId="1413"/>
    <cellStyle name="Comma [0] 3" xfId="1414"/>
    <cellStyle name="Comma 10" xfId="1415"/>
    <cellStyle name="Comma 11" xfId="1416"/>
    <cellStyle name="Comma 12" xfId="1417"/>
    <cellStyle name="Comma 13" xfId="1418"/>
    <cellStyle name="Comma 14" xfId="1419"/>
    <cellStyle name="Comma 14 2" xfId="1420"/>
    <cellStyle name="Comma 15" xfId="1421"/>
    <cellStyle name="Comma 15 2" xfId="1422"/>
    <cellStyle name="Comma 16" xfId="1423"/>
    <cellStyle name="Comma 16 2" xfId="1424"/>
    <cellStyle name="Comma 17" xfId="1425"/>
    <cellStyle name="Comma 18" xfId="1426"/>
    <cellStyle name="Comma 19" xfId="1427"/>
    <cellStyle name="Comma 2" xfId="119"/>
    <cellStyle name="Comma 2 2" xfId="120"/>
    <cellStyle name="Comma 2 2 2" xfId="121"/>
    <cellStyle name="Comma 2 2 2 2" xfId="1430"/>
    <cellStyle name="Comma 2 2 2 3" xfId="1431"/>
    <cellStyle name="Comma 2 2 2 4" xfId="1429"/>
    <cellStyle name="Comma 2 2 3" xfId="1432"/>
    <cellStyle name="Comma 2 2 3 2" xfId="1433"/>
    <cellStyle name="Comma 2 2 3 3" xfId="1434"/>
    <cellStyle name="Comma 2 2 4" xfId="4396"/>
    <cellStyle name="Comma 2 3" xfId="122"/>
    <cellStyle name="Comma 2 3 2" xfId="123"/>
    <cellStyle name="Comma 2 3 2 2" xfId="124"/>
    <cellStyle name="Comma 2 3 2 2 2" xfId="125"/>
    <cellStyle name="Comma 2 3 2 3" xfId="126"/>
    <cellStyle name="Comma 2 3 2 4" xfId="4406"/>
    <cellStyle name="Comma 2 3 2 5" xfId="1436"/>
    <cellStyle name="Comma 2 3 3" xfId="127"/>
    <cellStyle name="Comma 2 3 3 2" xfId="128"/>
    <cellStyle name="Comma 2 3 3 3" xfId="4411"/>
    <cellStyle name="Comma 2 3 3 4" xfId="1437"/>
    <cellStyle name="Comma 2 3 4" xfId="129"/>
    <cellStyle name="Comma 2 3 4 2" xfId="4461"/>
    <cellStyle name="Comma 2 3 4 3" xfId="1438"/>
    <cellStyle name="Comma 2 3 5" xfId="4400"/>
    <cellStyle name="Comma 2 3 6" xfId="1435"/>
    <cellStyle name="Comma 2 4" xfId="130"/>
    <cellStyle name="Comma 2 4 2" xfId="131"/>
    <cellStyle name="Comma 2 4 2 2" xfId="132"/>
    <cellStyle name="Comma 2 4 2 3" xfId="4413"/>
    <cellStyle name="Comma 2 4 2 4" xfId="1440"/>
    <cellStyle name="Comma 2 4 3" xfId="133"/>
    <cellStyle name="Comma 2 4 3 2" xfId="4462"/>
    <cellStyle name="Comma 2 4 3 3" xfId="1441"/>
    <cellStyle name="Comma 2 4 4" xfId="4404"/>
    <cellStyle name="Comma 2 4 5" xfId="1439"/>
    <cellStyle name="Comma 2 5" xfId="134"/>
    <cellStyle name="Comma 2 5 2" xfId="135"/>
    <cellStyle name="Comma 2 5 2 2" xfId="4463"/>
    <cellStyle name="Comma 2 5 2 3" xfId="1443"/>
    <cellStyle name="Comma 2 5 3" xfId="4410"/>
    <cellStyle name="Comma 2 5 4" xfId="1442"/>
    <cellStyle name="Comma 2 6" xfId="136"/>
    <cellStyle name="Comma 2 6 2" xfId="4464"/>
    <cellStyle name="Comma 2 6 3" xfId="1444"/>
    <cellStyle name="Comma 2 7" xfId="1428"/>
    <cellStyle name="Comma 20" xfId="1445"/>
    <cellStyle name="Comma 21" xfId="1446"/>
    <cellStyle name="Comma 22" xfId="1447"/>
    <cellStyle name="Comma 23" xfId="1448"/>
    <cellStyle name="Comma 24" xfId="1449"/>
    <cellStyle name="Comma 25" xfId="1450"/>
    <cellStyle name="Comma 26" xfId="1451"/>
    <cellStyle name="Comma 27" xfId="1452"/>
    <cellStyle name="Comma 28" xfId="1453"/>
    <cellStyle name="Comma 29" xfId="1454"/>
    <cellStyle name="Comma 3" xfId="137"/>
    <cellStyle name="Comma 3 2" xfId="138"/>
    <cellStyle name="Comma 3 2 2" xfId="1456"/>
    <cellStyle name="Comma 3 2 2 2" xfId="1457"/>
    <cellStyle name="Comma 3 2 3" xfId="1458"/>
    <cellStyle name="Comma 3 2 4" xfId="1459"/>
    <cellStyle name="Comma 3 2 5" xfId="1455"/>
    <cellStyle name="Comma 3 3" xfId="1460"/>
    <cellStyle name="Comma 3 4" xfId="1461"/>
    <cellStyle name="Comma 3 5" xfId="1462"/>
    <cellStyle name="Comma 3 6" xfId="4399"/>
    <cellStyle name="Comma 30" xfId="1463"/>
    <cellStyle name="Comma 31" xfId="1464"/>
    <cellStyle name="Comma 32" xfId="1465"/>
    <cellStyle name="Comma 33" xfId="1466"/>
    <cellStyle name="Comma 34" xfId="1467"/>
    <cellStyle name="Comma 35" xfId="1468"/>
    <cellStyle name="Comma 36" xfId="1469"/>
    <cellStyle name="Comma 37" xfId="1470"/>
    <cellStyle name="Comma 38" xfId="1471"/>
    <cellStyle name="Comma 39" xfId="1472"/>
    <cellStyle name="Comma 4" xfId="139"/>
    <cellStyle name="Comma 4 2" xfId="1473"/>
    <cellStyle name="Comma 4 2 2" xfId="1474"/>
    <cellStyle name="Comma 4 2 3" xfId="1475"/>
    <cellStyle name="Comma 4 3" xfId="1476"/>
    <cellStyle name="Comma 4 3 2" xfId="1477"/>
    <cellStyle name="Comma 40" xfId="1478"/>
    <cellStyle name="Comma 41" xfId="1479"/>
    <cellStyle name="Comma 42" xfId="1480"/>
    <cellStyle name="Comma 43" xfId="1481"/>
    <cellStyle name="Comma 44" xfId="1482"/>
    <cellStyle name="Comma 45" xfId="4385"/>
    <cellStyle name="Comma 46" xfId="4387"/>
    <cellStyle name="Comma 47" xfId="4389"/>
    <cellStyle name="Comma 48" xfId="4390"/>
    <cellStyle name="Comma 49" xfId="4392"/>
    <cellStyle name="Comma 5" xfId="140"/>
    <cellStyle name="Comma 5 2" xfId="1483"/>
    <cellStyle name="Comma 5 2 2" xfId="1484"/>
    <cellStyle name="Comma 5 2 3" xfId="1485"/>
    <cellStyle name="Comma 5 3" xfId="1486"/>
    <cellStyle name="Comma 5 3 2" xfId="1487"/>
    <cellStyle name="Comma 50" xfId="4533"/>
    <cellStyle name="Comma 6" xfId="141"/>
    <cellStyle name="Comma 6 2" xfId="142"/>
    <cellStyle name="Comma 6 2 2" xfId="143"/>
    <cellStyle name="Comma 6 2 2 2" xfId="144"/>
    <cellStyle name="Comma 6 2 2 3" xfId="1490"/>
    <cellStyle name="Comma 6 2 3" xfId="145"/>
    <cellStyle name="Comma 6 2 3 2" xfId="1491"/>
    <cellStyle name="Comma 6 2 4" xfId="4497"/>
    <cellStyle name="Comma 6 2 5" xfId="1489"/>
    <cellStyle name="Comma 6 3" xfId="146"/>
    <cellStyle name="Comma 6 3 2" xfId="147"/>
    <cellStyle name="Comma 6 3 2 2" xfId="148"/>
    <cellStyle name="Comma 6 3 3" xfId="149"/>
    <cellStyle name="Comma 6 3 4" xfId="1492"/>
    <cellStyle name="Comma 6 4" xfId="150"/>
    <cellStyle name="Comma 6 4 2" xfId="151"/>
    <cellStyle name="Comma 6 5" xfId="152"/>
    <cellStyle name="Comma 6 6" xfId="1488"/>
    <cellStyle name="Comma 7" xfId="153"/>
    <cellStyle name="Comma 7 2" xfId="154"/>
    <cellStyle name="Comma 7 2 2" xfId="155"/>
    <cellStyle name="Comma 7 2 2 2" xfId="156"/>
    <cellStyle name="Comma 7 2 2 3" xfId="1495"/>
    <cellStyle name="Comma 7 2 3" xfId="157"/>
    <cellStyle name="Comma 7 2 3 2" xfId="1496"/>
    <cellStyle name="Comma 7 2 4" xfId="4498"/>
    <cellStyle name="Comma 7 2 5" xfId="1494"/>
    <cellStyle name="Comma 7 3" xfId="158"/>
    <cellStyle name="Comma 7 3 2" xfId="159"/>
    <cellStyle name="Comma 7 3 2 2" xfId="160"/>
    <cellStyle name="Comma 7 3 3" xfId="161"/>
    <cellStyle name="Comma 7 3 4" xfId="1497"/>
    <cellStyle name="Comma 7 4" xfId="162"/>
    <cellStyle name="Comma 7 4 2" xfId="163"/>
    <cellStyle name="Comma 7 5" xfId="164"/>
    <cellStyle name="Comma 7 6" xfId="1493"/>
    <cellStyle name="Comma 8" xfId="1498"/>
    <cellStyle name="Comma 8 2" xfId="1499"/>
    <cellStyle name="Comma 8 3" xfId="1500"/>
    <cellStyle name="Comma 8 4" xfId="1501"/>
    <cellStyle name="Comma 9" xfId="1502"/>
    <cellStyle name="Comma 9 2" xfId="1503"/>
    <cellStyle name="Contabilidad" xfId="1504"/>
    <cellStyle name="Contabilidad (0)" xfId="1505"/>
    <cellStyle name="Contabilidad (0) 2" xfId="1506"/>
    <cellStyle name="Contabilidad (0) 2 2" xfId="1507"/>
    <cellStyle name="Contabilidad (0) 2_20110401_SAL_Rev#1_ PTP 2011" xfId="1508"/>
    <cellStyle name="Contabilidad (0)_20110401_SAL_Rev#1_ PTP 2011" xfId="1509"/>
    <cellStyle name="Contabilidad 10" xfId="1510"/>
    <cellStyle name="Contabilidad 10 2" xfId="1511"/>
    <cellStyle name="Contabilidad 10_20110401_SAN_Rev#1_ PTP 2012" xfId="1512"/>
    <cellStyle name="Contabilidad 2" xfId="1513"/>
    <cellStyle name="Contabilidad 2 2" xfId="1514"/>
    <cellStyle name="Contabilidad 2_20110401_SAL_Rev#1_ PTP 2011" xfId="1515"/>
    <cellStyle name="Contabilidad 3" xfId="1516"/>
    <cellStyle name="Contabilidad 3 2" xfId="1517"/>
    <cellStyle name="Contabilidad 3_20110401_SAL_Rev#1_ PTP 2011" xfId="1518"/>
    <cellStyle name="Contabilidad 4" xfId="1519"/>
    <cellStyle name="Contabilidad 4 2" xfId="1520"/>
    <cellStyle name="Contabilidad 4_20110401_SAL_Rev#1_ PTP 2011" xfId="1521"/>
    <cellStyle name="Contabilidad 5" xfId="1522"/>
    <cellStyle name="Contabilidad 5 2" xfId="1523"/>
    <cellStyle name="Contabilidad 5_20110401_SAN_Rev#1_ PTP 2012" xfId="1524"/>
    <cellStyle name="Contabilidad 6" xfId="1525"/>
    <cellStyle name="Contabilidad 6 2" xfId="1526"/>
    <cellStyle name="Contabilidad 6_20110401_SAN_Rev#1_ PTP 2012" xfId="1527"/>
    <cellStyle name="Contabilidad 7" xfId="1528"/>
    <cellStyle name="Contabilidad 7 2" xfId="1529"/>
    <cellStyle name="Contabilidad 7_20110401_SAN_Rev#1_ PTP 2012" xfId="1530"/>
    <cellStyle name="Contabilidad 8" xfId="1531"/>
    <cellStyle name="Contabilidad 8 2" xfId="1532"/>
    <cellStyle name="Contabilidad 8_20110401_SAN_Rev#1_ PTP 2012" xfId="1533"/>
    <cellStyle name="Contabilidad 9" xfId="1534"/>
    <cellStyle name="Contabilidad 9 2" xfId="1535"/>
    <cellStyle name="Contabilidad 9_20110401_SAN_Rev#1_ PTP 2012" xfId="1536"/>
    <cellStyle name="Contabilidad_20110401_SAL_Rev#1_ PTP 2011" xfId="1537"/>
    <cellStyle name="Currency [0] 2" xfId="1538"/>
    <cellStyle name="Currency [0] 3" xfId="1539"/>
    <cellStyle name="Currency 2" xfId="1540"/>
    <cellStyle name="Currency 2 2" xfId="1541"/>
    <cellStyle name="Currency 3" xfId="1542"/>
    <cellStyle name="Date" xfId="1543"/>
    <cellStyle name="Date [mmm-d-yyyy]" xfId="1544"/>
    <cellStyle name="Date [mmm-yyyy]" xfId="1545"/>
    <cellStyle name="Date 10" xfId="1546"/>
    <cellStyle name="Date 11" xfId="1547"/>
    <cellStyle name="Date 12" xfId="1548"/>
    <cellStyle name="Date 13" xfId="1549"/>
    <cellStyle name="Date 14" xfId="1550"/>
    <cellStyle name="Date 15" xfId="1551"/>
    <cellStyle name="Date 16" xfId="1552"/>
    <cellStyle name="Date 17" xfId="1553"/>
    <cellStyle name="Date 18" xfId="1554"/>
    <cellStyle name="Date 19" xfId="1555"/>
    <cellStyle name="Date 2" xfId="1556"/>
    <cellStyle name="Date 2 2" xfId="1557"/>
    <cellStyle name="Date 2_20110401_SAL_Rev#1_ PTP 2011" xfId="1558"/>
    <cellStyle name="Date 20" xfId="1559"/>
    <cellStyle name="Date 21" xfId="1560"/>
    <cellStyle name="Date 22" xfId="1561"/>
    <cellStyle name="Date 23" xfId="1562"/>
    <cellStyle name="Date 24" xfId="1563"/>
    <cellStyle name="Date 25" xfId="1564"/>
    <cellStyle name="Date 26" xfId="1565"/>
    <cellStyle name="Date 27" xfId="1566"/>
    <cellStyle name="Date 28" xfId="1567"/>
    <cellStyle name="Date 29" xfId="1568"/>
    <cellStyle name="Date 3" xfId="1569"/>
    <cellStyle name="Date 30" xfId="1570"/>
    <cellStyle name="Date 31" xfId="1571"/>
    <cellStyle name="Date 32" xfId="1572"/>
    <cellStyle name="Date 33" xfId="1573"/>
    <cellStyle name="Date 34" xfId="1574"/>
    <cellStyle name="Date 35" xfId="1575"/>
    <cellStyle name="Date 36" xfId="1576"/>
    <cellStyle name="Date 37" xfId="1577"/>
    <cellStyle name="Date 38" xfId="1578"/>
    <cellStyle name="Date 39" xfId="1579"/>
    <cellStyle name="Date 4" xfId="1580"/>
    <cellStyle name="Date 40" xfId="1581"/>
    <cellStyle name="Date 41" xfId="1582"/>
    <cellStyle name="Date 42" xfId="1583"/>
    <cellStyle name="Date 43" xfId="1584"/>
    <cellStyle name="Date 44" xfId="1585"/>
    <cellStyle name="Date 44 2" xfId="1586"/>
    <cellStyle name="Date 45" xfId="1587"/>
    <cellStyle name="Date 45 2" xfId="1588"/>
    <cellStyle name="Date 46" xfId="1589"/>
    <cellStyle name="Date 46 2" xfId="1590"/>
    <cellStyle name="Date 47" xfId="1591"/>
    <cellStyle name="Date 47 2" xfId="1592"/>
    <cellStyle name="Date 48" xfId="1593"/>
    <cellStyle name="Date 48 2" xfId="1594"/>
    <cellStyle name="Date 49" xfId="1595"/>
    <cellStyle name="Date 49 2" xfId="1596"/>
    <cellStyle name="Date 5" xfId="1597"/>
    <cellStyle name="Date 50" xfId="1598"/>
    <cellStyle name="Date 50 2" xfId="1599"/>
    <cellStyle name="Date 51" xfId="1600"/>
    <cellStyle name="Date 51 2" xfId="1601"/>
    <cellStyle name="Date 52" xfId="1602"/>
    <cellStyle name="Date 52 2" xfId="1603"/>
    <cellStyle name="Date 53" xfId="1604"/>
    <cellStyle name="Date 53 2" xfId="1605"/>
    <cellStyle name="Date 54" xfId="1606"/>
    <cellStyle name="Date 54 2" xfId="1607"/>
    <cellStyle name="Date 55" xfId="1608"/>
    <cellStyle name="Date 55 2" xfId="1609"/>
    <cellStyle name="Date 56" xfId="1610"/>
    <cellStyle name="Date 56 2" xfId="1611"/>
    <cellStyle name="Date 57" xfId="1612"/>
    <cellStyle name="Date 57 2" xfId="1613"/>
    <cellStyle name="Date 58" xfId="1614"/>
    <cellStyle name="Date 58 2" xfId="1615"/>
    <cellStyle name="Date 59" xfId="1616"/>
    <cellStyle name="Date 59 2" xfId="1617"/>
    <cellStyle name="Date 6" xfId="1618"/>
    <cellStyle name="Date 60" xfId="1619"/>
    <cellStyle name="Date 60 2" xfId="1620"/>
    <cellStyle name="Date 61" xfId="1621"/>
    <cellStyle name="Date 61 2" xfId="1622"/>
    <cellStyle name="Date 62" xfId="1623"/>
    <cellStyle name="Date 62 2" xfId="1624"/>
    <cellStyle name="Date 63" xfId="1625"/>
    <cellStyle name="Date 63 2" xfId="1626"/>
    <cellStyle name="Date 64" xfId="1627"/>
    <cellStyle name="Date 64 2" xfId="1628"/>
    <cellStyle name="Date 65" xfId="1629"/>
    <cellStyle name="Date 66" xfId="1630"/>
    <cellStyle name="Date 67" xfId="1631"/>
    <cellStyle name="Date 68" xfId="1632"/>
    <cellStyle name="Date 69" xfId="1633"/>
    <cellStyle name="Date 7" xfId="1634"/>
    <cellStyle name="Date 70" xfId="1635"/>
    <cellStyle name="Date 71" xfId="1636"/>
    <cellStyle name="Date 72" xfId="1637"/>
    <cellStyle name="Date 73" xfId="1638"/>
    <cellStyle name="Date 74" xfId="1639"/>
    <cellStyle name="Date 8" xfId="1640"/>
    <cellStyle name="Date 9" xfId="1641"/>
    <cellStyle name="Date_INGRE" xfId="1642"/>
    <cellStyle name="Date2" xfId="1643"/>
    <cellStyle name="DEC1" xfId="1644"/>
    <cellStyle name="Dia" xfId="1645"/>
    <cellStyle name="Dia 2" xfId="1646"/>
    <cellStyle name="Dia 2 2" xfId="1647"/>
    <cellStyle name="Dia 2 2 2" xfId="1648"/>
    <cellStyle name="Dia 2 3" xfId="1649"/>
    <cellStyle name="Dia 2_20110401_SAL_Rev#1_ PTP 2011" xfId="1650"/>
    <cellStyle name="Dia 3" xfId="1651"/>
    <cellStyle name="Dia 3 2" xfId="1652"/>
    <cellStyle name="Dia 4" xfId="1653"/>
    <cellStyle name="Dia_20110401_SAL_Rev#1_ PTP 2011" xfId="1654"/>
    <cellStyle name="ding" xfId="1655"/>
    <cellStyle name="Di-tri" xfId="1656"/>
    <cellStyle name="Di-tri 2" xfId="1657"/>
    <cellStyle name="Di-tri_20110401_SAN_Rev#1_ PTP 2012" xfId="1658"/>
    <cellStyle name="Emphasis 1" xfId="1659"/>
    <cellStyle name="Emphasis 1 2" xfId="1660"/>
    <cellStyle name="Emphasis 1 3" xfId="1661"/>
    <cellStyle name="Emphasis 1 4" xfId="1662"/>
    <cellStyle name="Emphasis 1 5" xfId="1663"/>
    <cellStyle name="Emphasis 2" xfId="1664"/>
    <cellStyle name="Emphasis 2 2" xfId="1665"/>
    <cellStyle name="Emphasis 2 3" xfId="1666"/>
    <cellStyle name="Emphasis 2 4" xfId="1667"/>
    <cellStyle name="Emphasis 2 5" xfId="1668"/>
    <cellStyle name="Emphasis 3" xfId="1669"/>
    <cellStyle name="Emphasis 3 2" xfId="1670"/>
    <cellStyle name="Emphasis 3 3" xfId="1671"/>
    <cellStyle name="Emphasis 3 4" xfId="1672"/>
    <cellStyle name="Emphasis 3 5" xfId="1673"/>
    <cellStyle name="Encabez1" xfId="1674"/>
    <cellStyle name="Encabez1 2" xfId="1675"/>
    <cellStyle name="Encabez1 2 2" xfId="1676"/>
    <cellStyle name="Encabez1 2 2 2" xfId="1677"/>
    <cellStyle name="Encabez1 2 3" xfId="1678"/>
    <cellStyle name="Encabez1 2_20110401_SAL_Rev#1_ PTP 2011" xfId="1679"/>
    <cellStyle name="Encabez1 3" xfId="1680"/>
    <cellStyle name="Encabez1 3 2" xfId="1681"/>
    <cellStyle name="Encabez1 4" xfId="1682"/>
    <cellStyle name="Encabez1_20110401_SAL_Rev#1_ PTP 2011" xfId="1683"/>
    <cellStyle name="Encabez2" xfId="1684"/>
    <cellStyle name="Encabez2 2" xfId="1685"/>
    <cellStyle name="Encabez2 2 2" xfId="1686"/>
    <cellStyle name="Encabez2 2 2 2" xfId="1687"/>
    <cellStyle name="Encabez2 2 3" xfId="1688"/>
    <cellStyle name="Encabez2 2_20110401_SAL_Rev#1_ PTP 2011" xfId="1689"/>
    <cellStyle name="Encabez2 3" xfId="1690"/>
    <cellStyle name="Encabez2 3 2" xfId="1691"/>
    <cellStyle name="Encabez2 4" xfId="1692"/>
    <cellStyle name="Encabez2_20110401_SAL_Rev#1_ PTP 2011" xfId="1693"/>
    <cellStyle name="Encabezado 4" xfId="165"/>
    <cellStyle name="Encabezado 4 10" xfId="1694"/>
    <cellStyle name="Encabezado 4 11" xfId="1695"/>
    <cellStyle name="Encabezado 4 12" xfId="1696"/>
    <cellStyle name="Encabezado 4 13" xfId="1697"/>
    <cellStyle name="Encabezado 4 14" xfId="1698"/>
    <cellStyle name="Encabezado 4 15" xfId="4360"/>
    <cellStyle name="Encabezado 4 2" xfId="1699"/>
    <cellStyle name="Encabezado 4 2 2" xfId="1700"/>
    <cellStyle name="Encabezado 4 3" xfId="1701"/>
    <cellStyle name="Encabezado 4 3 2" xfId="1702"/>
    <cellStyle name="Encabezado 4 4" xfId="1703"/>
    <cellStyle name="Encabezado 4 5" xfId="1704"/>
    <cellStyle name="Encabezado 4 6" xfId="1705"/>
    <cellStyle name="Encabezado 4 7" xfId="1706"/>
    <cellStyle name="Encabezado 4 8" xfId="1707"/>
    <cellStyle name="Encabezado 4 9" xfId="1708"/>
    <cellStyle name="Ênfase1" xfId="1709"/>
    <cellStyle name="Ênfase2" xfId="1710"/>
    <cellStyle name="Ênfase3" xfId="1711"/>
    <cellStyle name="Ênfase4" xfId="1712"/>
    <cellStyle name="Ênfase5" xfId="1713"/>
    <cellStyle name="Ênfase6" xfId="1714"/>
    <cellStyle name="Énfasis1" xfId="166"/>
    <cellStyle name="Énfasis1 10" xfId="1716"/>
    <cellStyle name="Énfasis1 11" xfId="1717"/>
    <cellStyle name="Énfasis1 12" xfId="1718"/>
    <cellStyle name="Énfasis1 13" xfId="1719"/>
    <cellStyle name="Énfasis1 14" xfId="1720"/>
    <cellStyle name="Énfasis1 2" xfId="1721"/>
    <cellStyle name="Énfasis1 2 2" xfId="1722"/>
    <cellStyle name="Énfasis1 3" xfId="1723"/>
    <cellStyle name="Énfasis1 3 2" xfId="1724"/>
    <cellStyle name="Énfasis1 4" xfId="1725"/>
    <cellStyle name="Énfasis1 5" xfId="1726"/>
    <cellStyle name="Énfasis1 6" xfId="1727"/>
    <cellStyle name="Énfasis1 7" xfId="1728"/>
    <cellStyle name="Énfasis1 8" xfId="1729"/>
    <cellStyle name="Énfasis1 9" xfId="1730"/>
    <cellStyle name="Énfasis2" xfId="167"/>
    <cellStyle name="Énfasis2 10" xfId="1732"/>
    <cellStyle name="Énfasis2 11" xfId="1733"/>
    <cellStyle name="Énfasis2 12" xfId="1734"/>
    <cellStyle name="Énfasis2 13" xfId="1735"/>
    <cellStyle name="Énfasis2 14" xfId="1736"/>
    <cellStyle name="Énfasis2 2" xfId="1737"/>
    <cellStyle name="Énfasis2 2 2" xfId="1738"/>
    <cellStyle name="Énfasis2 3" xfId="1739"/>
    <cellStyle name="Énfasis2 3 2" xfId="1740"/>
    <cellStyle name="Énfasis2 4" xfId="1741"/>
    <cellStyle name="Énfasis2 5" xfId="1742"/>
    <cellStyle name="Énfasis2 6" xfId="1743"/>
    <cellStyle name="Énfasis2 7" xfId="1744"/>
    <cellStyle name="Énfasis2 8" xfId="1745"/>
    <cellStyle name="Énfasis2 9" xfId="1746"/>
    <cellStyle name="Énfasis3" xfId="168"/>
    <cellStyle name="Énfasis3 10" xfId="1748"/>
    <cellStyle name="Énfasis3 11" xfId="1749"/>
    <cellStyle name="Énfasis3 12" xfId="1750"/>
    <cellStyle name="Énfasis3 13" xfId="1751"/>
    <cellStyle name="Énfasis3 14" xfId="1752"/>
    <cellStyle name="Énfasis3 2" xfId="1753"/>
    <cellStyle name="Énfasis3 2 2" xfId="1754"/>
    <cellStyle name="Énfasis3 3" xfId="1755"/>
    <cellStyle name="Énfasis3 3 2" xfId="1756"/>
    <cellStyle name="Énfasis3 4" xfId="1757"/>
    <cellStyle name="Énfasis3 5" xfId="1758"/>
    <cellStyle name="Énfasis3 6" xfId="1759"/>
    <cellStyle name="Énfasis3 7" xfId="1760"/>
    <cellStyle name="Énfasis3 8" xfId="1761"/>
    <cellStyle name="Énfasis3 9" xfId="1762"/>
    <cellStyle name="Énfasis4" xfId="169"/>
    <cellStyle name="Énfasis4 10" xfId="1764"/>
    <cellStyle name="Énfasis4 11" xfId="1765"/>
    <cellStyle name="Énfasis4 12" xfId="1766"/>
    <cellStyle name="Énfasis4 13" xfId="1767"/>
    <cellStyle name="Énfasis4 14" xfId="1768"/>
    <cellStyle name="Énfasis4 2" xfId="1769"/>
    <cellStyle name="Énfasis4 2 2" xfId="1770"/>
    <cellStyle name="Énfasis4 3" xfId="1771"/>
    <cellStyle name="Énfasis4 3 2" xfId="1772"/>
    <cellStyle name="Énfasis4 4" xfId="1773"/>
    <cellStyle name="Énfasis4 5" xfId="1774"/>
    <cellStyle name="Énfasis4 6" xfId="1775"/>
    <cellStyle name="Énfasis4 7" xfId="1776"/>
    <cellStyle name="Énfasis4 8" xfId="1777"/>
    <cellStyle name="Énfasis4 9" xfId="1778"/>
    <cellStyle name="Énfasis5" xfId="170"/>
    <cellStyle name="Énfasis5 10" xfId="1780"/>
    <cellStyle name="Énfasis5 11" xfId="1781"/>
    <cellStyle name="Énfasis5 12" xfId="1782"/>
    <cellStyle name="Énfasis5 13" xfId="1783"/>
    <cellStyle name="Énfasis5 14" xfId="1784"/>
    <cellStyle name="Énfasis5 2" xfId="1785"/>
    <cellStyle name="Énfasis5 2 2" xfId="1786"/>
    <cellStyle name="Énfasis5 3" xfId="1787"/>
    <cellStyle name="Énfasis5 3 2" xfId="1788"/>
    <cellStyle name="Énfasis5 4" xfId="1789"/>
    <cellStyle name="Énfasis5 5" xfId="1790"/>
    <cellStyle name="Énfasis5 6" xfId="1791"/>
    <cellStyle name="Énfasis5 7" xfId="1792"/>
    <cellStyle name="Énfasis5 8" xfId="1793"/>
    <cellStyle name="Énfasis5 9" xfId="1794"/>
    <cellStyle name="Énfasis6" xfId="171"/>
    <cellStyle name="Énfasis6 10" xfId="1796"/>
    <cellStyle name="Énfasis6 11" xfId="1797"/>
    <cellStyle name="Énfasis6 12" xfId="1798"/>
    <cellStyle name="Énfasis6 13" xfId="1799"/>
    <cellStyle name="Énfasis6 14" xfId="1800"/>
    <cellStyle name="Énfasis6 2" xfId="1801"/>
    <cellStyle name="Énfasis6 2 2" xfId="1802"/>
    <cellStyle name="Énfasis6 3" xfId="1803"/>
    <cellStyle name="Énfasis6 3 2" xfId="1804"/>
    <cellStyle name="Énfasis6 4" xfId="1805"/>
    <cellStyle name="Énfasis6 5" xfId="1806"/>
    <cellStyle name="Énfasis6 6" xfId="1807"/>
    <cellStyle name="Énfasis6 7" xfId="1808"/>
    <cellStyle name="Énfasis6 8" xfId="1809"/>
    <cellStyle name="Énfasis6 9" xfId="1810"/>
    <cellStyle name="Entrada" xfId="172"/>
    <cellStyle name="Entrada 10" xfId="1811"/>
    <cellStyle name="Entrada 11" xfId="1812"/>
    <cellStyle name="Entrada 12" xfId="1813"/>
    <cellStyle name="Entrada 13" xfId="1814"/>
    <cellStyle name="Entrada 14" xfId="1815"/>
    <cellStyle name="Entrada 15" xfId="4362"/>
    <cellStyle name="Entrada 2" xfId="1816"/>
    <cellStyle name="Entrada 2 2" xfId="1817"/>
    <cellStyle name="Entrada 3" xfId="1818"/>
    <cellStyle name="Entrada 3 2" xfId="1819"/>
    <cellStyle name="Entrada 4" xfId="1820"/>
    <cellStyle name="Entrada 5" xfId="1821"/>
    <cellStyle name="Entrada 6" xfId="1822"/>
    <cellStyle name="Entrada 7" xfId="1823"/>
    <cellStyle name="Entrada 8" xfId="1824"/>
    <cellStyle name="Entrada 9" xfId="1825"/>
    <cellStyle name="Estilo 1" xfId="1826"/>
    <cellStyle name="Estilo 1 2" xfId="1827"/>
    <cellStyle name="Estilo 1 2 2" xfId="1828"/>
    <cellStyle name="Estilo 1 2 3" xfId="1829"/>
    <cellStyle name="Estilo 1 3" xfId="1830"/>
    <cellStyle name="Estilo 1 4" xfId="1831"/>
    <cellStyle name="Estilo 1_1.400 Inversiones Oper ITAÚ" xfId="1832"/>
    <cellStyle name="Euro" xfId="173"/>
    <cellStyle name="Euro 10" xfId="1833"/>
    <cellStyle name="Euro 11" xfId="1834"/>
    <cellStyle name="Euro 12" xfId="1835"/>
    <cellStyle name="Euro 13" xfId="1836"/>
    <cellStyle name="Euro 14" xfId="1837"/>
    <cellStyle name="Euro 2" xfId="174"/>
    <cellStyle name="Euro 2 2" xfId="1839"/>
    <cellStyle name="Euro 2 2 2" xfId="1840"/>
    <cellStyle name="Euro 2 2 3" xfId="1841"/>
    <cellStyle name="Euro 2 3" xfId="1842"/>
    <cellStyle name="Euro 2 3 2" xfId="1843"/>
    <cellStyle name="Euro 2 4" xfId="1844"/>
    <cellStyle name="Euro 2 5" xfId="1845"/>
    <cellStyle name="Euro 2 6" xfId="1846"/>
    <cellStyle name="Euro 2 7" xfId="4493"/>
    <cellStyle name="Euro 2 8" xfId="1838"/>
    <cellStyle name="Euro 2_1.400 Inversiones Oper ITAÚ" xfId="1847"/>
    <cellStyle name="Euro 3" xfId="1848"/>
    <cellStyle name="Euro 3 2" xfId="1849"/>
    <cellStyle name="Euro 3 2 2" xfId="1850"/>
    <cellStyle name="Euro 3 3" xfId="1851"/>
    <cellStyle name="Euro 3 4" xfId="1852"/>
    <cellStyle name="Euro 3 5" xfId="1853"/>
    <cellStyle name="Euro 3_1.400 Inversiones Oper SAN" xfId="1854"/>
    <cellStyle name="Euro 4" xfId="1855"/>
    <cellStyle name="Euro 4 2" xfId="1856"/>
    <cellStyle name="Euro 5" xfId="1857"/>
    <cellStyle name="Euro 5 2" xfId="1858"/>
    <cellStyle name="Euro 6" xfId="1859"/>
    <cellStyle name="Euro 6 2" xfId="1860"/>
    <cellStyle name="Euro 7" xfId="1861"/>
    <cellStyle name="Euro 7 2" xfId="1862"/>
    <cellStyle name="Euro 7 3" xfId="1863"/>
    <cellStyle name="Euro 8" xfId="1864"/>
    <cellStyle name="Euro 9" xfId="1865"/>
    <cellStyle name="Euro_1.400 Inversiones Oper ITAÚ" xfId="1866"/>
    <cellStyle name="Explanatory Text" xfId="343" builtinId="53" customBuiltin="1"/>
    <cellStyle name="Explanatory Text 2" xfId="175"/>
    <cellStyle name="Explanatory Text 2 2" xfId="176"/>
    <cellStyle name="Explanatory Text 2 3" xfId="4435"/>
    <cellStyle name="Explanatory Text 3" xfId="177"/>
    <cellStyle name="Explanatory Text 4" xfId="1867"/>
    <cellStyle name="Explanatory Text 5" xfId="4165"/>
    <cellStyle name="F2" xfId="1868"/>
    <cellStyle name="F2 10" xfId="1869"/>
    <cellStyle name="F2 2" xfId="1870"/>
    <cellStyle name="F2 2 2" xfId="1871"/>
    <cellStyle name="F2 2 2 2" xfId="1872"/>
    <cellStyle name="F2 2 3" xfId="1873"/>
    <cellStyle name="F2 2 4" xfId="1874"/>
    <cellStyle name="F2 2_20110401_SAL_Rev#1_ PTP 2011" xfId="1875"/>
    <cellStyle name="F2 3" xfId="1876"/>
    <cellStyle name="F2 3 2" xfId="1877"/>
    <cellStyle name="F2 3 3" xfId="1878"/>
    <cellStyle name="F2 4" xfId="1879"/>
    <cellStyle name="F2 5" xfId="1880"/>
    <cellStyle name="F2 6" xfId="1881"/>
    <cellStyle name="F2 7" xfId="1882"/>
    <cellStyle name="F2 8" xfId="1883"/>
    <cellStyle name="F2 9" xfId="1884"/>
    <cellStyle name="F2_20110401_SAL_Rev#1_ PTP 2011" xfId="1885"/>
    <cellStyle name="F3" xfId="1886"/>
    <cellStyle name="F3 10" xfId="1887"/>
    <cellStyle name="F3 2" xfId="1888"/>
    <cellStyle name="F3 2 2" xfId="1889"/>
    <cellStyle name="F3 2 2 2" xfId="1890"/>
    <cellStyle name="F3 2 3" xfId="1891"/>
    <cellStyle name="F3 2 4" xfId="1892"/>
    <cellStyle name="F3 2_20110401_SAL_Rev#1_ PTP 2011" xfId="1893"/>
    <cellStyle name="F3 3" xfId="1894"/>
    <cellStyle name="F3 3 2" xfId="1895"/>
    <cellStyle name="F3 3 3" xfId="1896"/>
    <cellStyle name="F3 4" xfId="1897"/>
    <cellStyle name="F3 5" xfId="1898"/>
    <cellStyle name="F3 6" xfId="1899"/>
    <cellStyle name="F3 7" xfId="1900"/>
    <cellStyle name="F3 8" xfId="1901"/>
    <cellStyle name="F3 9" xfId="1902"/>
    <cellStyle name="F3_20110401_SAL_Rev#1_ PTP 2011" xfId="1903"/>
    <cellStyle name="F4" xfId="1904"/>
    <cellStyle name="F4 10" xfId="1905"/>
    <cellStyle name="F4 2" xfId="1906"/>
    <cellStyle name="F4 2 2" xfId="1907"/>
    <cellStyle name="F4 2 2 2" xfId="1908"/>
    <cellStyle name="F4 2 3" xfId="1909"/>
    <cellStyle name="F4 2 4" xfId="1910"/>
    <cellStyle name="F4 2_20110401_SAL_Rev#1_ PTP 2011" xfId="1911"/>
    <cellStyle name="F4 3" xfId="1912"/>
    <cellStyle name="F4 3 2" xfId="1913"/>
    <cellStyle name="F4 3 3" xfId="1914"/>
    <cellStyle name="F4 4" xfId="1915"/>
    <cellStyle name="F4 5" xfId="1916"/>
    <cellStyle name="F4 6" xfId="1917"/>
    <cellStyle name="F4 7" xfId="1918"/>
    <cellStyle name="F4 8" xfId="1919"/>
    <cellStyle name="F4 9" xfId="1920"/>
    <cellStyle name="F4_20110401_SAL_Rev#1_ PTP 2011" xfId="1921"/>
    <cellStyle name="F5" xfId="1922"/>
    <cellStyle name="F5 10" xfId="1923"/>
    <cellStyle name="F5 2" xfId="1924"/>
    <cellStyle name="F5 2 2" xfId="1925"/>
    <cellStyle name="F5 2 2 2" xfId="1926"/>
    <cellStyle name="F5 2 3" xfId="1927"/>
    <cellStyle name="F5 2 4" xfId="1928"/>
    <cellStyle name="F5 2_20110401_SAL_Rev#1_ PTP 2011" xfId="1929"/>
    <cellStyle name="F5 3" xfId="1930"/>
    <cellStyle name="F5 3 2" xfId="1931"/>
    <cellStyle name="F5 3 3" xfId="1932"/>
    <cellStyle name="F5 4" xfId="1933"/>
    <cellStyle name="F5 5" xfId="1934"/>
    <cellStyle name="F5 6" xfId="1935"/>
    <cellStyle name="F5 7" xfId="1936"/>
    <cellStyle name="F5 8" xfId="1937"/>
    <cellStyle name="F5 9" xfId="1938"/>
    <cellStyle name="F5_20110401_SAL_Rev#1_ PTP 2011" xfId="1939"/>
    <cellStyle name="F6" xfId="1940"/>
    <cellStyle name="F6 10" xfId="1941"/>
    <cellStyle name="F6 2" xfId="1942"/>
    <cellStyle name="F6 2 2" xfId="1943"/>
    <cellStyle name="F6 2 2 2" xfId="1944"/>
    <cellStyle name="F6 2 3" xfId="1945"/>
    <cellStyle name="F6 2 4" xfId="1946"/>
    <cellStyle name="F6 2_20110401_SAL_Rev#1_ PTP 2011" xfId="1947"/>
    <cellStyle name="F6 3" xfId="1948"/>
    <cellStyle name="F6 3 2" xfId="1949"/>
    <cellStyle name="F6 3 3" xfId="1950"/>
    <cellStyle name="F6 4" xfId="1951"/>
    <cellStyle name="F6 5" xfId="1952"/>
    <cellStyle name="F6 6" xfId="1953"/>
    <cellStyle name="F6 7" xfId="1954"/>
    <cellStyle name="F6 8" xfId="1955"/>
    <cellStyle name="F6 9" xfId="1956"/>
    <cellStyle name="F6_20110401_SAL_Rev#1_ PTP 2011" xfId="1957"/>
    <cellStyle name="F7" xfId="1958"/>
    <cellStyle name="F7 10" xfId="1959"/>
    <cellStyle name="F7 2" xfId="1960"/>
    <cellStyle name="F7 2 2" xfId="1961"/>
    <cellStyle name="F7 2 2 2" xfId="1962"/>
    <cellStyle name="F7 2 3" xfId="1963"/>
    <cellStyle name="F7 2 4" xfId="1964"/>
    <cellStyle name="F7 2_20110401_SAL_Rev#1_ PTP 2011" xfId="1965"/>
    <cellStyle name="F7 3" xfId="1966"/>
    <cellStyle name="F7 3 2" xfId="1967"/>
    <cellStyle name="F7 3 3" xfId="1968"/>
    <cellStyle name="F7 4" xfId="1969"/>
    <cellStyle name="F7 5" xfId="1970"/>
    <cellStyle name="F7 6" xfId="1971"/>
    <cellStyle name="F7 7" xfId="1972"/>
    <cellStyle name="F7 8" xfId="1973"/>
    <cellStyle name="F7 9" xfId="1974"/>
    <cellStyle name="F7_20110401_SAL_Rev#1_ PTP 2011" xfId="1975"/>
    <cellStyle name="F8" xfId="1976"/>
    <cellStyle name="F8 10" xfId="1977"/>
    <cellStyle name="F8 2" xfId="1978"/>
    <cellStyle name="F8 2 2" xfId="1979"/>
    <cellStyle name="F8 2 2 2" xfId="1980"/>
    <cellStyle name="F8 2 3" xfId="1981"/>
    <cellStyle name="F8 2 4" xfId="1982"/>
    <cellStyle name="F8 2_20110401_SAL_Rev#1_ PTP 2011" xfId="1983"/>
    <cellStyle name="F8 3" xfId="1984"/>
    <cellStyle name="F8 3 2" xfId="1985"/>
    <cellStyle name="F8 3 3" xfId="1986"/>
    <cellStyle name="F8 4" xfId="1987"/>
    <cellStyle name="F8 5" xfId="1988"/>
    <cellStyle name="F8 6" xfId="1989"/>
    <cellStyle name="F8 7" xfId="1990"/>
    <cellStyle name="F8 8" xfId="1991"/>
    <cellStyle name="F8 9" xfId="1992"/>
    <cellStyle name="F8_20110401_SAL_Rev#1_ PTP 2011" xfId="1993"/>
    <cellStyle name="Fijo" xfId="1994"/>
    <cellStyle name="Fijo 2" xfId="1995"/>
    <cellStyle name="Fijo 2 2" xfId="1996"/>
    <cellStyle name="Fijo 2_20110401_SAL_Rev#1_ PTP 2011" xfId="1997"/>
    <cellStyle name="Fijo 3" xfId="1998"/>
    <cellStyle name="Fijo_20110401_SAL_Rev#1_ PTP 2011" xfId="1999"/>
    <cellStyle name="Financiero" xfId="2000"/>
    <cellStyle name="Financiero 2" xfId="2001"/>
    <cellStyle name="Financiero 2 2" xfId="2002"/>
    <cellStyle name="Financiero 2_20110401_SAL_Rev#1_ PTP 2011" xfId="2003"/>
    <cellStyle name="Financiero 3" xfId="2004"/>
    <cellStyle name="Financiero_20110401_SAL_Rev#1_ PTP 2011" xfId="2005"/>
    <cellStyle name="Fixed" xfId="2006"/>
    <cellStyle name="Fixed 2" xfId="2007"/>
    <cellStyle name="Fixed 2 2" xfId="2008"/>
    <cellStyle name="Fixed 2_20110401_SAL_Rev#1_ PTP 2011" xfId="2009"/>
    <cellStyle name="Fixed 3" xfId="2010"/>
    <cellStyle name="Fixed 4" xfId="2011"/>
    <cellStyle name="Fixed 5" xfId="2012"/>
    <cellStyle name="Fixed 5 2" xfId="2013"/>
    <cellStyle name="Followed Hyperlink" xfId="2014"/>
    <cellStyle name="Followed Hyperlink 2" xfId="2015"/>
    <cellStyle name="Followed Hyperlink 2 2" xfId="2016"/>
    <cellStyle name="Followed Hyperlink 2 2 2" xfId="2017"/>
    <cellStyle name="Followed Hyperlink 2 3" xfId="2018"/>
    <cellStyle name="Followed Hyperlink 2_20110401_SAN_Rev#1_ PTP 2012" xfId="2019"/>
    <cellStyle name="Followed Hyperlink 3" xfId="2020"/>
    <cellStyle name="form" xfId="178"/>
    <cellStyle name="form 2" xfId="2021"/>
    <cellStyle name="Good" xfId="334" builtinId="26" customBuiltin="1"/>
    <cellStyle name="Good 2" xfId="179"/>
    <cellStyle name="Good 2 2" xfId="180"/>
    <cellStyle name="Good 2 2 2" xfId="2023"/>
    <cellStyle name="Good 2 2 3" xfId="2024"/>
    <cellStyle name="Good 2 2 4" xfId="2025"/>
    <cellStyle name="Good 2 2 5" xfId="2026"/>
    <cellStyle name="Good 2 2 6" xfId="4479"/>
    <cellStyle name="Good 2 2 7" xfId="2022"/>
    <cellStyle name="Good 2 3" xfId="2027"/>
    <cellStyle name="Good 2 4" xfId="2028"/>
    <cellStyle name="Good 2 5" xfId="2029"/>
    <cellStyle name="Good 2 6" xfId="2030"/>
    <cellStyle name="Good 2 7" xfId="2031"/>
    <cellStyle name="Good 2 8" xfId="2032"/>
    <cellStyle name="Good 2 9" xfId="4426"/>
    <cellStyle name="Good 3" xfId="181"/>
    <cellStyle name="Good 3 2" xfId="2033"/>
    <cellStyle name="Good 3 3" xfId="2034"/>
    <cellStyle name="Good 3 4" xfId="2035"/>
    <cellStyle name="Good 3 5" xfId="2036"/>
    <cellStyle name="Good 4" xfId="2037"/>
    <cellStyle name="Good 5" xfId="2038"/>
    <cellStyle name="Hard Percent" xfId="182"/>
    <cellStyle name="Hard Percent 2" xfId="2039"/>
    <cellStyle name="Heading 1" xfId="330" builtinId="16" customBuiltin="1"/>
    <cellStyle name="Heading 1 2" xfId="183"/>
    <cellStyle name="Heading 1 2 2" xfId="184"/>
    <cellStyle name="Heading 1 2 2 2" xfId="4480"/>
    <cellStyle name="Heading 1 2 2 3" xfId="2040"/>
    <cellStyle name="Heading 1 2 3" xfId="2041"/>
    <cellStyle name="Heading 1 2 4" xfId="2042"/>
    <cellStyle name="Heading 1 2 5" xfId="4422"/>
    <cellStyle name="Heading 1 3" xfId="185"/>
    <cellStyle name="Heading 1 3 2" xfId="2043"/>
    <cellStyle name="Heading 1 3 3" xfId="2044"/>
    <cellStyle name="Heading 1 4" xfId="2045"/>
    <cellStyle name="Heading 1 5" xfId="4182"/>
    <cellStyle name="Heading 2" xfId="331" builtinId="17" customBuiltin="1"/>
    <cellStyle name="Heading 2 2" xfId="186"/>
    <cellStyle name="Heading 2 2 2" xfId="187"/>
    <cellStyle name="Heading 2 2 2 2" xfId="2047"/>
    <cellStyle name="Heading 2 2 2 3" xfId="2048"/>
    <cellStyle name="Heading 2 2 2 4" xfId="4481"/>
    <cellStyle name="Heading 2 2 2 5" xfId="2046"/>
    <cellStyle name="Heading 2 2 3" xfId="2049"/>
    <cellStyle name="Heading 2 2 4" xfId="2050"/>
    <cellStyle name="Heading 2 2 5" xfId="2051"/>
    <cellStyle name="Heading 2 2 6" xfId="2052"/>
    <cellStyle name="Heading 2 2 7" xfId="2053"/>
    <cellStyle name="Heading 2 2 8" xfId="2054"/>
    <cellStyle name="Heading 2 2 9" xfId="4423"/>
    <cellStyle name="Heading 2 3" xfId="188"/>
    <cellStyle name="Heading 2 3 2" xfId="2055"/>
    <cellStyle name="Heading 2 3 3" xfId="2056"/>
    <cellStyle name="Heading 2 3 4" xfId="2057"/>
    <cellStyle name="Heading 2 3 5" xfId="2058"/>
    <cellStyle name="Heading 2 4" xfId="2059"/>
    <cellStyle name="Heading 2 5" xfId="2060"/>
    <cellStyle name="Heading 2 6" xfId="4208"/>
    <cellStyle name="Heading 3" xfId="332" builtinId="18" customBuiltin="1"/>
    <cellStyle name="Heading 3 2" xfId="189"/>
    <cellStyle name="Heading 3 2 2" xfId="190"/>
    <cellStyle name="Heading 3 2 2 2" xfId="2062"/>
    <cellStyle name="Heading 3 2 2 3" xfId="2063"/>
    <cellStyle name="Heading 3 2 2 4" xfId="4482"/>
    <cellStyle name="Heading 3 2 2 5" xfId="2061"/>
    <cellStyle name="Heading 3 2 3" xfId="2064"/>
    <cellStyle name="Heading 3 2 4" xfId="2065"/>
    <cellStyle name="Heading 3 2 5" xfId="2066"/>
    <cellStyle name="Heading 3 2 6" xfId="2067"/>
    <cellStyle name="Heading 3 2 7" xfId="2068"/>
    <cellStyle name="Heading 3 2 8" xfId="2069"/>
    <cellStyle name="Heading 3 2 9" xfId="4424"/>
    <cellStyle name="Heading 3 3" xfId="191"/>
    <cellStyle name="Heading 3 3 2" xfId="2070"/>
    <cellStyle name="Heading 3 3 3" xfId="2071"/>
    <cellStyle name="Heading 3 3 4" xfId="2072"/>
    <cellStyle name="Heading 3 3 5" xfId="2073"/>
    <cellStyle name="Heading 3 4" xfId="2074"/>
    <cellStyle name="Heading 3 5" xfId="2075"/>
    <cellStyle name="Heading 3 6" xfId="4234"/>
    <cellStyle name="Heading 4" xfId="333" builtinId="19" customBuiltin="1"/>
    <cellStyle name="Heading 4 2" xfId="192"/>
    <cellStyle name="Heading 4 2 2" xfId="193"/>
    <cellStyle name="Heading 4 2 2 2" xfId="2077"/>
    <cellStyle name="Heading 4 2 2 3" xfId="2078"/>
    <cellStyle name="Heading 4 2 2 4" xfId="4483"/>
    <cellStyle name="Heading 4 2 2 5" xfId="2076"/>
    <cellStyle name="Heading 4 2 3" xfId="2079"/>
    <cellStyle name="Heading 4 2 4" xfId="2080"/>
    <cellStyle name="Heading 4 2 5" xfId="4425"/>
    <cellStyle name="Heading 4 3" xfId="194"/>
    <cellStyle name="Heading 4 3 2" xfId="2081"/>
    <cellStyle name="Heading 4 3 3" xfId="2082"/>
    <cellStyle name="Heading 4 4" xfId="2083"/>
    <cellStyle name="Heading1" xfId="2084"/>
    <cellStyle name="Heading1 2" xfId="2085"/>
    <cellStyle name="Heading1 2 2" xfId="2086"/>
    <cellStyle name="Heading1 2_20110401_SAL_Rev#1_ PTP 2011" xfId="2087"/>
    <cellStyle name="Heading1 3" xfId="2088"/>
    <cellStyle name="Heading1 4" xfId="2089"/>
    <cellStyle name="Heading1 5" xfId="2090"/>
    <cellStyle name="Heading1 5 2" xfId="2091"/>
    <cellStyle name="Heading2" xfId="2092"/>
    <cellStyle name="Heading2 2" xfId="2093"/>
    <cellStyle name="Heading2 2 2" xfId="2094"/>
    <cellStyle name="Heading2 2_20110401_SAL_Rev#1_ PTP 2011" xfId="2095"/>
    <cellStyle name="Heading2 3" xfId="2096"/>
    <cellStyle name="Heading2 4" xfId="2097"/>
    <cellStyle name="Heading2 5" xfId="2098"/>
    <cellStyle name="Heading2 5 2" xfId="2099"/>
    <cellStyle name="Hipervínculo 2" xfId="2100"/>
    <cellStyle name="Hipervínculo 2 2" xfId="2101"/>
    <cellStyle name="Hipervínculo 2 2 2" xfId="2102"/>
    <cellStyle name="Hipervínculo 2 3" xfId="2103"/>
    <cellStyle name="Hipervínculo 2_20110401_SAL_Rev#1_ PTP 2011" xfId="2104"/>
    <cellStyle name="Hipervínculo 3" xfId="2105"/>
    <cellStyle name="Hipervínculo 3 2" xfId="2106"/>
    <cellStyle name="Hipervínculo 3 3" xfId="2107"/>
    <cellStyle name="Hipervínculo 3 4" xfId="2108"/>
    <cellStyle name="Hipervínculo 4" xfId="2109"/>
    <cellStyle name="Hyperlink" xfId="2110"/>
    <cellStyle name="Hyperlink 2" xfId="2111"/>
    <cellStyle name="Hyperlink 2 2" xfId="2112"/>
    <cellStyle name="Hyperlink 2 2 2" xfId="2113"/>
    <cellStyle name="Hyperlink 2 3" xfId="2114"/>
    <cellStyle name="Hyperlink 2_20110401_SAN_Rev#1_ PTP 2012" xfId="2115"/>
    <cellStyle name="Hyperlink 3" xfId="2116"/>
    <cellStyle name="Hyperlink 3 2" xfId="2117"/>
    <cellStyle name="Hyperlink 4" xfId="2118"/>
    <cellStyle name="Hyperlink 4 2" xfId="2119"/>
    <cellStyle name="Hyperlink 5" xfId="2120"/>
    <cellStyle name="Hyperlink 5 2" xfId="2121"/>
    <cellStyle name="Hyperlink 5 3" xfId="2122"/>
    <cellStyle name="Hyperlink 6" xfId="2123"/>
    <cellStyle name="Hyperlink 7" xfId="4369"/>
    <cellStyle name="Hyperlink_Capex SAN 2010" xfId="2124"/>
    <cellStyle name="Incorrecto" xfId="195"/>
    <cellStyle name="Incorrecto 10" xfId="2126"/>
    <cellStyle name="Incorrecto 11" xfId="2127"/>
    <cellStyle name="Incorrecto 12" xfId="2128"/>
    <cellStyle name="Incorrecto 13" xfId="2129"/>
    <cellStyle name="Incorrecto 14" xfId="2130"/>
    <cellStyle name="Incorrecto 2" xfId="2131"/>
    <cellStyle name="Incorrecto 2 2" xfId="2132"/>
    <cellStyle name="Incorrecto 3" xfId="2133"/>
    <cellStyle name="Incorrecto 3 2" xfId="2134"/>
    <cellStyle name="Incorrecto 4" xfId="2135"/>
    <cellStyle name="Incorrecto 5" xfId="2136"/>
    <cellStyle name="Incorrecto 6" xfId="2137"/>
    <cellStyle name="Incorrecto 7" xfId="2138"/>
    <cellStyle name="Incorrecto 8" xfId="2139"/>
    <cellStyle name="Incorrecto 9" xfId="2140"/>
    <cellStyle name="Incorreto" xfId="2141"/>
    <cellStyle name="Indefinido" xfId="2142"/>
    <cellStyle name="Indefinido 2" xfId="2143"/>
    <cellStyle name="Indefinido 2 2" xfId="2144"/>
    <cellStyle name="Indefinido 2 2 2" xfId="2145"/>
    <cellStyle name="Indefinido 2 3" xfId="2146"/>
    <cellStyle name="Indefinido 2_20110401_SAL_Rev#1_ PTP 2011" xfId="2147"/>
    <cellStyle name="Indefinido 3" xfId="2148"/>
    <cellStyle name="Indefinido 3 2" xfId="2149"/>
    <cellStyle name="Indefinido 4" xfId="2150"/>
    <cellStyle name="Indefinido 4 2" xfId="2151"/>
    <cellStyle name="Indefinido 5" xfId="2152"/>
    <cellStyle name="Indefinido 5 2" xfId="2153"/>
    <cellStyle name="Indefinido 5 3" xfId="2154"/>
    <cellStyle name="Indefinido 6" xfId="2155"/>
    <cellStyle name="Input" xfId="337" builtinId="20" customBuiltin="1"/>
    <cellStyle name="Input 2" xfId="196"/>
    <cellStyle name="Input 2 2" xfId="197"/>
    <cellStyle name="Input 2 2 2" xfId="2157"/>
    <cellStyle name="Input 2 2 3" xfId="2158"/>
    <cellStyle name="Input 2 2 4" xfId="2159"/>
    <cellStyle name="Input 2 2 5" xfId="2160"/>
    <cellStyle name="Input 2 2 6" xfId="4484"/>
    <cellStyle name="Input 2 2 7" xfId="2156"/>
    <cellStyle name="Input 2 3" xfId="2161"/>
    <cellStyle name="Input 2 4" xfId="2162"/>
    <cellStyle name="Input 2 5" xfId="2163"/>
    <cellStyle name="Input 2 6" xfId="2164"/>
    <cellStyle name="Input 2 7" xfId="2165"/>
    <cellStyle name="Input 2 8" xfId="2166"/>
    <cellStyle name="Input 2 9" xfId="4429"/>
    <cellStyle name="Input 3" xfId="198"/>
    <cellStyle name="Input 3 2" xfId="2167"/>
    <cellStyle name="Input 3 3" xfId="2168"/>
    <cellStyle name="Input 3 4" xfId="2169"/>
    <cellStyle name="Input 3 5" xfId="2170"/>
    <cellStyle name="Input 4" xfId="2171"/>
    <cellStyle name="Input 5" xfId="2172"/>
    <cellStyle name="Linked Cell" xfId="340" builtinId="24" customBuiltin="1"/>
    <cellStyle name="Linked Cell 2" xfId="199"/>
    <cellStyle name="Linked Cell 2 2" xfId="200"/>
    <cellStyle name="Linked Cell 2 2 2" xfId="2174"/>
    <cellStyle name="Linked Cell 2 2 3" xfId="2175"/>
    <cellStyle name="Linked Cell 2 2 4" xfId="2176"/>
    <cellStyle name="Linked Cell 2 2 5" xfId="2177"/>
    <cellStyle name="Linked Cell 2 2 6" xfId="4485"/>
    <cellStyle name="Linked Cell 2 2 7" xfId="2173"/>
    <cellStyle name="Linked Cell 2 3" xfId="2178"/>
    <cellStyle name="Linked Cell 2 4" xfId="2179"/>
    <cellStyle name="Linked Cell 2 5" xfId="2180"/>
    <cellStyle name="Linked Cell 2 6" xfId="2181"/>
    <cellStyle name="Linked Cell 2 7" xfId="2182"/>
    <cellStyle name="Linked Cell 2 8" xfId="2183"/>
    <cellStyle name="Linked Cell 2 9" xfId="4432"/>
    <cellStyle name="Linked Cell 3" xfId="201"/>
    <cellStyle name="Linked Cell 3 2" xfId="2184"/>
    <cellStyle name="Linked Cell 3 3" xfId="2185"/>
    <cellStyle name="Linked Cell 3 4" xfId="2186"/>
    <cellStyle name="Linked Cell 3 5" xfId="2187"/>
    <cellStyle name="Linked Cell 4" xfId="2188"/>
    <cellStyle name="Linked Cell 5" xfId="2189"/>
    <cellStyle name="MARTA" xfId="2190"/>
    <cellStyle name="MARTA 2" xfId="2191"/>
    <cellStyle name="Millares [0] 2" xfId="2192"/>
    <cellStyle name="Millares [0] 3" xfId="2193"/>
    <cellStyle name="Millares [0] 4" xfId="2194"/>
    <cellStyle name="Millares [0] 5" xfId="2195"/>
    <cellStyle name="Millares [0] 6" xfId="2196"/>
    <cellStyle name="Millares 10" xfId="2197"/>
    <cellStyle name="Millares 10 2" xfId="2198"/>
    <cellStyle name="Millares 10 2 2" xfId="2199"/>
    <cellStyle name="Millares 10 3" xfId="2200"/>
    <cellStyle name="Millares 10 4" xfId="2201"/>
    <cellStyle name="Millares 10 5" xfId="2202"/>
    <cellStyle name="Millares 10 6" xfId="2203"/>
    <cellStyle name="Millares 10_1.400 Inversiones Oper SAN" xfId="2204"/>
    <cellStyle name="Millares 11" xfId="2205"/>
    <cellStyle name="Millares 11 2" xfId="2206"/>
    <cellStyle name="Millares 11 2 2" xfId="2207"/>
    <cellStyle name="Millares 11 3" xfId="2208"/>
    <cellStyle name="Millares 11 4" xfId="2209"/>
    <cellStyle name="Millares 11 5" xfId="2210"/>
    <cellStyle name="Millares 12" xfId="2211"/>
    <cellStyle name="Millares 12 2" xfId="2212"/>
    <cellStyle name="Millares 12 3" xfId="2213"/>
    <cellStyle name="Millares 12 4" xfId="2214"/>
    <cellStyle name="Millares 13" xfId="2215"/>
    <cellStyle name="Millares 13 2" xfId="2216"/>
    <cellStyle name="Millares 14" xfId="2217"/>
    <cellStyle name="Millares 14 2" xfId="2218"/>
    <cellStyle name="Millares 15" xfId="2219"/>
    <cellStyle name="Millares 15 2" xfId="2220"/>
    <cellStyle name="Millares 15 3" xfId="2221"/>
    <cellStyle name="Millares 16" xfId="2222"/>
    <cellStyle name="Millares 16 2" xfId="2223"/>
    <cellStyle name="Millares 16 3" xfId="2224"/>
    <cellStyle name="Millares 17" xfId="2225"/>
    <cellStyle name="Millares 17 2" xfId="2226"/>
    <cellStyle name="Millares 17 3" xfId="2227"/>
    <cellStyle name="Millares 18" xfId="2228"/>
    <cellStyle name="Millares 18 2" xfId="2229"/>
    <cellStyle name="Millares 18 3" xfId="2230"/>
    <cellStyle name="Millares 19" xfId="2231"/>
    <cellStyle name="Millares 2" xfId="2232"/>
    <cellStyle name="Millares 2 10" xfId="2233"/>
    <cellStyle name="Millares 2 11" xfId="2234"/>
    <cellStyle name="Millares 2 12" xfId="2235"/>
    <cellStyle name="Millares 2 13" xfId="2236"/>
    <cellStyle name="Millares 2 14" xfId="2237"/>
    <cellStyle name="Millares 2 15" xfId="2238"/>
    <cellStyle name="Millares 2 16" xfId="2239"/>
    <cellStyle name="Millares 2 17" xfId="2240"/>
    <cellStyle name="Millares 2 18" xfId="2241"/>
    <cellStyle name="Millares 2 19" xfId="2242"/>
    <cellStyle name="Millares 2 2" xfId="2243"/>
    <cellStyle name="Millares 2 2 2" xfId="2244"/>
    <cellStyle name="Millares 2 2 3" xfId="2245"/>
    <cellStyle name="Millares 2 2 4" xfId="2246"/>
    <cellStyle name="Millares 2 2_1.400 Inversiones Oper ITAÚ" xfId="2247"/>
    <cellStyle name="Millares 2 3" xfId="2248"/>
    <cellStyle name="Millares 2 3 2" xfId="2249"/>
    <cellStyle name="Millares 2 3 3" xfId="2250"/>
    <cellStyle name="Millares 2 3 4" xfId="2251"/>
    <cellStyle name="Millares 2 3 5" xfId="2252"/>
    <cellStyle name="Millares 2 3 6" xfId="2253"/>
    <cellStyle name="Millares 2 4" xfId="2254"/>
    <cellStyle name="Millares 2 4 2" xfId="2255"/>
    <cellStyle name="Millares 2 4 2 2" xfId="2256"/>
    <cellStyle name="Millares 2 4 3" xfId="2257"/>
    <cellStyle name="Millares 2 4 4" xfId="2258"/>
    <cellStyle name="Millares 2 5" xfId="2259"/>
    <cellStyle name="Millares 2 5 2" xfId="2260"/>
    <cellStyle name="Millares 2 5 3" xfId="2261"/>
    <cellStyle name="Millares 2 6" xfId="2262"/>
    <cellStyle name="Millares 2 6 2" xfId="2263"/>
    <cellStyle name="Millares 2 7" xfId="2264"/>
    <cellStyle name="Millares 2 7 2" xfId="2265"/>
    <cellStyle name="Millares 2 8" xfId="2266"/>
    <cellStyle name="Millares 2 8 2" xfId="2267"/>
    <cellStyle name="Millares 2 9" xfId="2268"/>
    <cellStyle name="Millares 2_20130710_PRESUPUESTO RH 2013_RH" xfId="2269"/>
    <cellStyle name="Millares 20" xfId="2270"/>
    <cellStyle name="Millares 20 2" xfId="2271"/>
    <cellStyle name="Millares 20 3" xfId="2272"/>
    <cellStyle name="Millares 21" xfId="2273"/>
    <cellStyle name="Millares 22" xfId="2274"/>
    <cellStyle name="Millares 22 2" xfId="2275"/>
    <cellStyle name="Millares 23" xfId="2276"/>
    <cellStyle name="Millares 24" xfId="2277"/>
    <cellStyle name="Millares 25" xfId="2278"/>
    <cellStyle name="Millares 26" xfId="2279"/>
    <cellStyle name="Millares 27" xfId="2280"/>
    <cellStyle name="Millares 28" xfId="2281"/>
    <cellStyle name="Millares 29" xfId="2282"/>
    <cellStyle name="Millares 3" xfId="2283"/>
    <cellStyle name="Millares 3 10" xfId="2284"/>
    <cellStyle name="Millares 3 10 2" xfId="2285"/>
    <cellStyle name="Millares 3 11" xfId="2286"/>
    <cellStyle name="Millares 3 11 2" xfId="2287"/>
    <cellStyle name="Millares 3 12" xfId="2288"/>
    <cellStyle name="Millares 3 12 2" xfId="2289"/>
    <cellStyle name="Millares 3 13" xfId="2290"/>
    <cellStyle name="Millares 3 14" xfId="2291"/>
    <cellStyle name="Millares 3 15" xfId="2292"/>
    <cellStyle name="Millares 3 16" xfId="2293"/>
    <cellStyle name="Millares 3 17" xfId="2294"/>
    <cellStyle name="Millares 3 18" xfId="2295"/>
    <cellStyle name="Millares 3 2" xfId="2296"/>
    <cellStyle name="Millares 3 2 2" xfId="2297"/>
    <cellStyle name="Millares 3 2 2 2" xfId="2298"/>
    <cellStyle name="Millares 3 2 3" xfId="2299"/>
    <cellStyle name="Millares 3 2 4" xfId="2300"/>
    <cellStyle name="Millares 3 2 5" xfId="2301"/>
    <cellStyle name="Millares 3 2_1.400 Inversiones Oper ITAÚ" xfId="2302"/>
    <cellStyle name="Millares 3 3" xfId="2303"/>
    <cellStyle name="Millares 3 3 2" xfId="2304"/>
    <cellStyle name="Millares 3 3 3" xfId="2305"/>
    <cellStyle name="Millares 3 4" xfId="2306"/>
    <cellStyle name="Millares 3 4 2" xfId="2307"/>
    <cellStyle name="Millares 3 4 3" xfId="2308"/>
    <cellStyle name="Millares 3 5" xfId="2309"/>
    <cellStyle name="Millares 3 5 2" xfId="2310"/>
    <cellStyle name="Millares 3 5 3" xfId="2311"/>
    <cellStyle name="Millares 3 6" xfId="2312"/>
    <cellStyle name="Millares 3 6 2" xfId="2313"/>
    <cellStyle name="Millares 3 7" xfId="2314"/>
    <cellStyle name="Millares 3 7 2" xfId="2315"/>
    <cellStyle name="Millares 3 8" xfId="2316"/>
    <cellStyle name="Millares 3 8 2" xfId="2317"/>
    <cellStyle name="Millares 3 9" xfId="2318"/>
    <cellStyle name="Millares 3 9 2" xfId="2319"/>
    <cellStyle name="Millares 3_20130710_PRESUPUESTO RH 2013_RH" xfId="2320"/>
    <cellStyle name="Millares 30" xfId="2321"/>
    <cellStyle name="Millares 31" xfId="2322"/>
    <cellStyle name="Millares 31 2" xfId="2323"/>
    <cellStyle name="Millares 31 3" xfId="2324"/>
    <cellStyle name="Millares 32" xfId="2325"/>
    <cellStyle name="Millares 33" xfId="2326"/>
    <cellStyle name="Millares 34" xfId="2327"/>
    <cellStyle name="Millares 35" xfId="2328"/>
    <cellStyle name="Millares 36" xfId="2329"/>
    <cellStyle name="Millares 37" xfId="2330"/>
    <cellStyle name="Millares 38" xfId="2331"/>
    <cellStyle name="Millares 39" xfId="2332"/>
    <cellStyle name="Millares 4" xfId="2333"/>
    <cellStyle name="Millares 4 2" xfId="2334"/>
    <cellStyle name="Millares 4 2 2" xfId="2335"/>
    <cellStyle name="Millares 4 3" xfId="2336"/>
    <cellStyle name="Millares 4 3 2" xfId="2337"/>
    <cellStyle name="Millares 4 4" xfId="2338"/>
    <cellStyle name="Millares 4 4 2" xfId="2339"/>
    <cellStyle name="Millares 4 5" xfId="2340"/>
    <cellStyle name="Millares 4 6" xfId="2341"/>
    <cellStyle name="Millares 4 7" xfId="2342"/>
    <cellStyle name="Millares 4_1.400 Inversiones Oper ITAÚ" xfId="2343"/>
    <cellStyle name="Millares 40" xfId="2344"/>
    <cellStyle name="Millares 41" xfId="2345"/>
    <cellStyle name="Millares 42" xfId="2346"/>
    <cellStyle name="Millares 43" xfId="2347"/>
    <cellStyle name="Millares 44" xfId="2348"/>
    <cellStyle name="Millares 45" xfId="2349"/>
    <cellStyle name="Millares 46" xfId="2350"/>
    <cellStyle name="Millares 47" xfId="2351"/>
    <cellStyle name="Millares 48" xfId="2352"/>
    <cellStyle name="Millares 49" xfId="2353"/>
    <cellStyle name="Millares 5" xfId="2354"/>
    <cellStyle name="Millares 5 2" xfId="2355"/>
    <cellStyle name="Millares 5 3" xfId="2356"/>
    <cellStyle name="Millares 5_1.400 Inversiones Oper ITAÚ" xfId="2357"/>
    <cellStyle name="Millares 50" xfId="2358"/>
    <cellStyle name="Millares 51" xfId="2359"/>
    <cellStyle name="Millares 52" xfId="2360"/>
    <cellStyle name="Millares 53" xfId="2361"/>
    <cellStyle name="Millares 6" xfId="2362"/>
    <cellStyle name="Millares 6 2" xfId="2363"/>
    <cellStyle name="Millares 6 2 2" xfId="2364"/>
    <cellStyle name="Millares 7" xfId="2365"/>
    <cellStyle name="Millares 7 2" xfId="2366"/>
    <cellStyle name="Millares 7 2 2" xfId="2367"/>
    <cellStyle name="Millares 8" xfId="2368"/>
    <cellStyle name="Millares 8 2" xfId="2369"/>
    <cellStyle name="Millares 9" xfId="2370"/>
    <cellStyle name="Millares 9 2" xfId="2371"/>
    <cellStyle name="Millares 9 2 2" xfId="2372"/>
    <cellStyle name="Millares 9 3" xfId="2373"/>
    <cellStyle name="Millares 9 4" xfId="2374"/>
    <cellStyle name="Millares 9 5" xfId="2375"/>
    <cellStyle name="Millares_CRCSE CAMPO 09.09" xfId="202"/>
    <cellStyle name="Milliers [0]_Classeur1" xfId="2376"/>
    <cellStyle name="Milliers_Classeur1" xfId="2377"/>
    <cellStyle name="Moeda [0]_ANEXOC6" xfId="2378"/>
    <cellStyle name="Moeda_ANEXOC6" xfId="2379"/>
    <cellStyle name="Moneda 2" xfId="2380"/>
    <cellStyle name="Monétaire [0]_Classeur1" xfId="2381"/>
    <cellStyle name="Monétaire_Classeur1" xfId="2382"/>
    <cellStyle name="Monetario" xfId="2383"/>
    <cellStyle name="Monetario 2" xfId="2384"/>
    <cellStyle name="Monetario 2 2" xfId="2385"/>
    <cellStyle name="Monetario 2_20110401_SAL_Rev#1_ PTP 2011" xfId="2386"/>
    <cellStyle name="Monetario 3" xfId="2387"/>
    <cellStyle name="Monetario_20110401_SAL_Rev#1_ PTP 2011" xfId="2388"/>
    <cellStyle name="Neutra" xfId="2389"/>
    <cellStyle name="Neutral" xfId="336" builtinId="28" customBuiltin="1"/>
    <cellStyle name="Neutral 10" xfId="2390"/>
    <cellStyle name="Neutral 11" xfId="2391"/>
    <cellStyle name="Neutral 12" xfId="2392"/>
    <cellStyle name="Neutral 13" xfId="2393"/>
    <cellStyle name="Neutral 14" xfId="2394"/>
    <cellStyle name="Neutral 2" xfId="203"/>
    <cellStyle name="Neutral 2 2" xfId="204"/>
    <cellStyle name="Neutral 2 2 2" xfId="2396"/>
    <cellStyle name="Neutral 2 2 3" xfId="2397"/>
    <cellStyle name="Neutral 2 2 4" xfId="2398"/>
    <cellStyle name="Neutral 2 2 5" xfId="2399"/>
    <cellStyle name="Neutral 2 2 6" xfId="4486"/>
    <cellStyle name="Neutral 2 2 7" xfId="2395"/>
    <cellStyle name="Neutral 2 3" xfId="2400"/>
    <cellStyle name="Neutral 2 4" xfId="2401"/>
    <cellStyle name="Neutral 2 5" xfId="2402"/>
    <cellStyle name="Neutral 2 6" xfId="2403"/>
    <cellStyle name="Neutral 2 7" xfId="4428"/>
    <cellStyle name="Neutral 3" xfId="205"/>
    <cellStyle name="Neutral 3 2" xfId="2404"/>
    <cellStyle name="Neutral 3 3" xfId="2405"/>
    <cellStyle name="Neutral 3 4" xfId="2406"/>
    <cellStyle name="Neutral 3 5" xfId="2407"/>
    <cellStyle name="Neutral 3 6" xfId="2408"/>
    <cellStyle name="Neutral 3 7" xfId="2409"/>
    <cellStyle name="Neutral 4" xfId="2410"/>
    <cellStyle name="Neutral 4 2" xfId="2411"/>
    <cellStyle name="Neutral 5" xfId="2412"/>
    <cellStyle name="Neutral 5 2" xfId="2413"/>
    <cellStyle name="Neutral 6" xfId="2414"/>
    <cellStyle name="Neutral 7" xfId="2415"/>
    <cellStyle name="Neutral 8" xfId="2416"/>
    <cellStyle name="Neutral 9" xfId="2417"/>
    <cellStyle name="No-definido" xfId="2418"/>
    <cellStyle name="No-definido 2" xfId="2419"/>
    <cellStyle name="No-definido 2 2" xfId="2420"/>
    <cellStyle name="No-definido 2 2 2" xfId="2421"/>
    <cellStyle name="No-definido 2 3" xfId="2422"/>
    <cellStyle name="No-definido 2_20110401_SAL_Rev#1_ PTP 2011" xfId="2423"/>
    <cellStyle name="No-definido 3" xfId="2424"/>
    <cellStyle name="No-definido 3 2" xfId="2425"/>
    <cellStyle name="No-definido 4" xfId="2426"/>
    <cellStyle name="No-definido_20110401_SAL_Rev#1_ PTP 2011" xfId="2427"/>
    <cellStyle name="Normal" xfId="0" builtinId="0"/>
    <cellStyle name="Normal - Style1" xfId="206"/>
    <cellStyle name="Normal - Style1 2" xfId="2428"/>
    <cellStyle name="Normal - Style1 2 2" xfId="2429"/>
    <cellStyle name="Normal - Style1 3" xfId="2430"/>
    <cellStyle name="Normal - Style1 3 2" xfId="2431"/>
    <cellStyle name="Normal - Style1 4" xfId="2432"/>
    <cellStyle name="Normal - Style2" xfId="207"/>
    <cellStyle name="Normal - Style2 2" xfId="2433"/>
    <cellStyle name="Normal - Style2 3" xfId="2434"/>
    <cellStyle name="Normal 10" xfId="208"/>
    <cellStyle name="Normal 10 10" xfId="2436"/>
    <cellStyle name="Normal 10 11" xfId="2437"/>
    <cellStyle name="Normal 10 12" xfId="2438"/>
    <cellStyle name="Normal 10 13" xfId="2439"/>
    <cellStyle name="Normal 10 14" xfId="2440"/>
    <cellStyle name="Normal 10 15" xfId="2441"/>
    <cellStyle name="Normal 10 16" xfId="2442"/>
    <cellStyle name="Normal 10 17" xfId="4402"/>
    <cellStyle name="Normal 10 18" xfId="2435"/>
    <cellStyle name="Normal 10 2" xfId="2443"/>
    <cellStyle name="Normal 10 2 2" xfId="2444"/>
    <cellStyle name="Normal 10 2 2 2" xfId="2445"/>
    <cellStyle name="Normal 10 2 3" xfId="2446"/>
    <cellStyle name="Normal 10 2 4" xfId="2447"/>
    <cellStyle name="Normal 10 3" xfId="2448"/>
    <cellStyle name="Normal 10 3 2" xfId="2449"/>
    <cellStyle name="Normal 10 3 3" xfId="2450"/>
    <cellStyle name="Normal 10 4" xfId="2451"/>
    <cellStyle name="Normal 10 4 2" xfId="2452"/>
    <cellStyle name="Normal 10 4 3" xfId="2453"/>
    <cellStyle name="Normal 10 5" xfId="2454"/>
    <cellStyle name="Normal 10 5 2" xfId="2455"/>
    <cellStyle name="Normal 10 6" xfId="2456"/>
    <cellStyle name="Normal 10 6 2" xfId="2457"/>
    <cellStyle name="Normal 10 7" xfId="2458"/>
    <cellStyle name="Normal 10 8" xfId="2459"/>
    <cellStyle name="Normal 10 9" xfId="2460"/>
    <cellStyle name="Normal 10_20110401_SAN_Rev#1_ PTP 2012" xfId="2461"/>
    <cellStyle name="Normal 100" xfId="2462"/>
    <cellStyle name="Normal 100 2" xfId="2463"/>
    <cellStyle name="Normal 101" xfId="2464"/>
    <cellStyle name="Normal 101 2" xfId="2465"/>
    <cellStyle name="Normal 102" xfId="2466"/>
    <cellStyle name="Normal 102 2" xfId="2467"/>
    <cellStyle name="Normal 103" xfId="2468"/>
    <cellStyle name="Normal 103 2" xfId="2469"/>
    <cellStyle name="Normal 104" xfId="2470"/>
    <cellStyle name="Normal 104 2" xfId="2471"/>
    <cellStyle name="Normal 105" xfId="2472"/>
    <cellStyle name="Normal 106" xfId="2473"/>
    <cellStyle name="Normal 107" xfId="2474"/>
    <cellStyle name="Normal 108" xfId="2475"/>
    <cellStyle name="Normal 109" xfId="2476"/>
    <cellStyle name="Normal 11" xfId="209"/>
    <cellStyle name="Normal 11 10" xfId="2478"/>
    <cellStyle name="Normal 11 11" xfId="2479"/>
    <cellStyle name="Normal 11 12" xfId="2480"/>
    <cellStyle name="Normal 11 13" xfId="2481"/>
    <cellStyle name="Normal 11 14" xfId="2482"/>
    <cellStyle name="Normal 11 15" xfId="2483"/>
    <cellStyle name="Normal 11 16" xfId="2484"/>
    <cellStyle name="Normal 11 17" xfId="4407"/>
    <cellStyle name="Normal 11 18" xfId="2477"/>
    <cellStyle name="Normal 11 2" xfId="2485"/>
    <cellStyle name="Normal 11 2 2" xfId="2486"/>
    <cellStyle name="Normal 11 2 3" xfId="2487"/>
    <cellStyle name="Normal 11 2 4" xfId="2488"/>
    <cellStyle name="Normal 11 3" xfId="2489"/>
    <cellStyle name="Normal 11 3 2" xfId="2490"/>
    <cellStyle name="Normal 11 4" xfId="2491"/>
    <cellStyle name="Normal 11 4 2" xfId="2492"/>
    <cellStyle name="Normal 11 5" xfId="2493"/>
    <cellStyle name="Normal 11 5 2" xfId="2494"/>
    <cellStyle name="Normal 11 6" xfId="2495"/>
    <cellStyle name="Normal 11 7" xfId="2496"/>
    <cellStyle name="Normal 11 8" xfId="2497"/>
    <cellStyle name="Normal 11 9" xfId="2498"/>
    <cellStyle name="Normal 11_20110401_SAN_Rev#1_ PTP 2012" xfId="2499"/>
    <cellStyle name="Normal 110" xfId="2500"/>
    <cellStyle name="Normal 111" xfId="2501"/>
    <cellStyle name="Normal 112" xfId="2502"/>
    <cellStyle name="Normal 112 2" xfId="2503"/>
    <cellStyle name="Normal 113" xfId="2504"/>
    <cellStyle name="Normal 114" xfId="2505"/>
    <cellStyle name="Normal 115" xfId="2506"/>
    <cellStyle name="Normal 116" xfId="2507"/>
    <cellStyle name="Normal 117" xfId="2508"/>
    <cellStyle name="Normal 118" xfId="2509"/>
    <cellStyle name="Normal 119" xfId="2510"/>
    <cellStyle name="Normal 12" xfId="210"/>
    <cellStyle name="Normal 12 10" xfId="2512"/>
    <cellStyle name="Normal 12 11" xfId="2513"/>
    <cellStyle name="Normal 12 12" xfId="2514"/>
    <cellStyle name="Normal 12 13" xfId="2515"/>
    <cellStyle name="Normal 12 14" xfId="2516"/>
    <cellStyle name="Normal 12 15" xfId="2517"/>
    <cellStyle name="Normal 12 16" xfId="2518"/>
    <cellStyle name="Normal 12 17" xfId="4408"/>
    <cellStyle name="Normal 12 18" xfId="2511"/>
    <cellStyle name="Normal 12 2" xfId="2519"/>
    <cellStyle name="Normal 12 2 2" xfId="2520"/>
    <cellStyle name="Normal 12 2 3" xfId="2521"/>
    <cellStyle name="Normal 12 2 4" xfId="2522"/>
    <cellStyle name="Normal 12 3" xfId="2523"/>
    <cellStyle name="Normal 12 3 2" xfId="2524"/>
    <cellStyle name="Normal 12 4" xfId="2525"/>
    <cellStyle name="Normal 12 4 2" xfId="2526"/>
    <cellStyle name="Normal 12 5" xfId="2527"/>
    <cellStyle name="Normal 12 5 2" xfId="2528"/>
    <cellStyle name="Normal 12 6" xfId="2529"/>
    <cellStyle name="Normal 12 7" xfId="2530"/>
    <cellStyle name="Normal 12 8" xfId="2531"/>
    <cellStyle name="Normal 12 9" xfId="2532"/>
    <cellStyle name="Normal 12_20110401_SAN_Rev#1_ PTP 2012" xfId="2533"/>
    <cellStyle name="Normal 120" xfId="2534"/>
    <cellStyle name="Normal 121" xfId="2535"/>
    <cellStyle name="Normal 122" xfId="2536"/>
    <cellStyle name="Normal 123" xfId="2537"/>
    <cellStyle name="Normal 124" xfId="2538"/>
    <cellStyle name="Normal 125" xfId="2539"/>
    <cellStyle name="Normal 126" xfId="2540"/>
    <cellStyle name="Normal 127" xfId="2541"/>
    <cellStyle name="Normal 128" xfId="2542"/>
    <cellStyle name="Normal 129" xfId="2543"/>
    <cellStyle name="Normal 13" xfId="211"/>
    <cellStyle name="Normal 13 10" xfId="2545"/>
    <cellStyle name="Normal 13 11" xfId="2546"/>
    <cellStyle name="Normal 13 12" xfId="2547"/>
    <cellStyle name="Normal 13 13" xfId="2548"/>
    <cellStyle name="Normal 13 14" xfId="2549"/>
    <cellStyle name="Normal 13 15" xfId="2550"/>
    <cellStyle name="Normal 13 16" xfId="2551"/>
    <cellStyle name="Normal 13 17" xfId="4415"/>
    <cellStyle name="Normal 13 18" xfId="2544"/>
    <cellStyle name="Normal 13 2" xfId="2552"/>
    <cellStyle name="Normal 13 2 2" xfId="2553"/>
    <cellStyle name="Normal 13 2 3" xfId="2554"/>
    <cellStyle name="Normal 13 2 4" xfId="2555"/>
    <cellStyle name="Normal 13 3" xfId="2556"/>
    <cellStyle name="Normal 13 3 2" xfId="2557"/>
    <cellStyle name="Normal 13 4" xfId="2558"/>
    <cellStyle name="Normal 13 4 2" xfId="2559"/>
    <cellStyle name="Normal 13 5" xfId="2560"/>
    <cellStyle name="Normal 13 5 2" xfId="2561"/>
    <cellStyle name="Normal 13 6" xfId="2562"/>
    <cellStyle name="Normal 13 7" xfId="2563"/>
    <cellStyle name="Normal 13 8" xfId="2564"/>
    <cellStyle name="Normal 13 9" xfId="2565"/>
    <cellStyle name="Normal 13_20110401_SAN_Rev#1_ PTP 2012" xfId="2566"/>
    <cellStyle name="Normal 130" xfId="2567"/>
    <cellStyle name="Normal 131" xfId="2568"/>
    <cellStyle name="Normal 132" xfId="2569"/>
    <cellStyle name="Normal 133" xfId="2570"/>
    <cellStyle name="Normal 134" xfId="2571"/>
    <cellStyle name="Normal 135" xfId="2572"/>
    <cellStyle name="Normal 136" xfId="2573"/>
    <cellStyle name="Normal 137" xfId="2574"/>
    <cellStyle name="Normal 138" xfId="2575"/>
    <cellStyle name="Normal 139" xfId="2576"/>
    <cellStyle name="Normal 14" xfId="212"/>
    <cellStyle name="Normal 14 10" xfId="2578"/>
    <cellStyle name="Normal 14 11" xfId="2579"/>
    <cellStyle name="Normal 14 12" xfId="2580"/>
    <cellStyle name="Normal 14 13" xfId="2581"/>
    <cellStyle name="Normal 14 14" xfId="2582"/>
    <cellStyle name="Normal 14 15" xfId="2583"/>
    <cellStyle name="Normal 14 16" xfId="2584"/>
    <cellStyle name="Normal 14 17" xfId="4416"/>
    <cellStyle name="Normal 14 18" xfId="2577"/>
    <cellStyle name="Normal 14 2" xfId="2585"/>
    <cellStyle name="Normal 14 2 2" xfId="2586"/>
    <cellStyle name="Normal 14 2 3" xfId="2587"/>
    <cellStyle name="Normal 14 2 4" xfId="2588"/>
    <cellStyle name="Normal 14 3" xfId="2589"/>
    <cellStyle name="Normal 14 3 2" xfId="2590"/>
    <cellStyle name="Normal 14 4" xfId="2591"/>
    <cellStyle name="Normal 14 4 2" xfId="2592"/>
    <cellStyle name="Normal 14 5" xfId="2593"/>
    <cellStyle name="Normal 14 5 2" xfId="2594"/>
    <cellStyle name="Normal 14 6" xfId="2595"/>
    <cellStyle name="Normal 14 7" xfId="2596"/>
    <cellStyle name="Normal 14 8" xfId="2597"/>
    <cellStyle name="Normal 14 9" xfId="2598"/>
    <cellStyle name="Normal 14_20110401_SAN_Rev#1_ PTP 2012" xfId="2599"/>
    <cellStyle name="Normal 140" xfId="2600"/>
    <cellStyle name="Normal 141" xfId="2601"/>
    <cellStyle name="Normal 142" xfId="2602"/>
    <cellStyle name="Normal 143" xfId="2603"/>
    <cellStyle name="Normal 144" xfId="2604"/>
    <cellStyle name="Normal 145" xfId="2605"/>
    <cellStyle name="Normal 146" xfId="2606"/>
    <cellStyle name="Normal 147" xfId="2607"/>
    <cellStyle name="Normal 148" xfId="2608"/>
    <cellStyle name="Normal 149" xfId="2609"/>
    <cellStyle name="Normal 15" xfId="213"/>
    <cellStyle name="Normal 15 10" xfId="2611"/>
    <cellStyle name="Normal 15 11" xfId="2612"/>
    <cellStyle name="Normal 15 12" xfId="2613"/>
    <cellStyle name="Normal 15 13" xfId="2614"/>
    <cellStyle name="Normal 15 14" xfId="2615"/>
    <cellStyle name="Normal 15 15" xfId="2616"/>
    <cellStyle name="Normal 15 16" xfId="2617"/>
    <cellStyle name="Normal 15 17" xfId="4417"/>
    <cellStyle name="Normal 15 18" xfId="2610"/>
    <cellStyle name="Normal 15 2" xfId="2618"/>
    <cellStyle name="Normal 15 2 2" xfId="2619"/>
    <cellStyle name="Normal 15 2 3" xfId="2620"/>
    <cellStyle name="Normal 15 2 4" xfId="2621"/>
    <cellStyle name="Normal 15 3" xfId="2622"/>
    <cellStyle name="Normal 15 3 2" xfId="2623"/>
    <cellStyle name="Normal 15 4" xfId="2624"/>
    <cellStyle name="Normal 15 4 2" xfId="2625"/>
    <cellStyle name="Normal 15 5" xfId="2626"/>
    <cellStyle name="Normal 15 5 2" xfId="2627"/>
    <cellStyle name="Normal 15 6" xfId="2628"/>
    <cellStyle name="Normal 15 7" xfId="2629"/>
    <cellStyle name="Normal 15 8" xfId="2630"/>
    <cellStyle name="Normal 15 9" xfId="2631"/>
    <cellStyle name="Normal 15_20110401_SAN_Rev#1_ PTP 2012" xfId="2632"/>
    <cellStyle name="Normal 150" xfId="2633"/>
    <cellStyle name="Normal 151" xfId="2634"/>
    <cellStyle name="Normal 152" xfId="2635"/>
    <cellStyle name="Normal 153" xfId="2636"/>
    <cellStyle name="Normal 154" xfId="2637"/>
    <cellStyle name="Normal 155" xfId="2638"/>
    <cellStyle name="Normal 156" xfId="2639"/>
    <cellStyle name="Normal 157" xfId="2640"/>
    <cellStyle name="Normal 158" xfId="2641"/>
    <cellStyle name="Normal 159" xfId="2642"/>
    <cellStyle name="Normal 16" xfId="214"/>
    <cellStyle name="Normal 16 10" xfId="2644"/>
    <cellStyle name="Normal 16 11" xfId="2645"/>
    <cellStyle name="Normal 16 12" xfId="2646"/>
    <cellStyle name="Normal 16 13" xfId="2647"/>
    <cellStyle name="Normal 16 14" xfId="2648"/>
    <cellStyle name="Normal 16 15" xfId="2649"/>
    <cellStyle name="Normal 16 16" xfId="2650"/>
    <cellStyle name="Normal 16 17" xfId="4419"/>
    <cellStyle name="Normal 16 18" xfId="2643"/>
    <cellStyle name="Normal 16 2" xfId="2651"/>
    <cellStyle name="Normal 16 2 2" xfId="2652"/>
    <cellStyle name="Normal 16 2 3" xfId="2653"/>
    <cellStyle name="Normal 16 2 4" xfId="2654"/>
    <cellStyle name="Normal 16 3" xfId="2655"/>
    <cellStyle name="Normal 16 3 2" xfId="2656"/>
    <cellStyle name="Normal 16 4" xfId="2657"/>
    <cellStyle name="Normal 16 4 2" xfId="2658"/>
    <cellStyle name="Normal 16 5" xfId="2659"/>
    <cellStyle name="Normal 16 5 2" xfId="2660"/>
    <cellStyle name="Normal 16 6" xfId="2661"/>
    <cellStyle name="Normal 16 7" xfId="2662"/>
    <cellStyle name="Normal 16 8" xfId="2663"/>
    <cellStyle name="Normal 16 9" xfId="2664"/>
    <cellStyle name="Normal 16_20110401_SAN_Rev#1_ PTP 2012" xfId="2665"/>
    <cellStyle name="Normal 160" xfId="2666"/>
    <cellStyle name="Normal 161" xfId="2667"/>
    <cellStyle name="Normal 162" xfId="2668"/>
    <cellStyle name="Normal 163" xfId="2669"/>
    <cellStyle name="Normal 164" xfId="2670"/>
    <cellStyle name="Normal 165" xfId="2671"/>
    <cellStyle name="Normal 166" xfId="2672"/>
    <cellStyle name="Normal 166 2" xfId="4395"/>
    <cellStyle name="Normal 167" xfId="2673"/>
    <cellStyle name="Normal 167 2" xfId="4492"/>
    <cellStyle name="Normal 168" xfId="2674"/>
    <cellStyle name="Normal 169" xfId="2675"/>
    <cellStyle name="Normal 17" xfId="215"/>
    <cellStyle name="Normal 17 2" xfId="2677"/>
    <cellStyle name="Normal 17 2 2" xfId="2678"/>
    <cellStyle name="Normal 17 2 3" xfId="2679"/>
    <cellStyle name="Normal 17 3" xfId="2680"/>
    <cellStyle name="Normal 17 4" xfId="2681"/>
    <cellStyle name="Normal 17 5" xfId="2682"/>
    <cellStyle name="Normal 17 6" xfId="4418"/>
    <cellStyle name="Normal 17 7" xfId="2676"/>
    <cellStyle name="Normal 17_20110401_SAN_Rev#1_ PTP 2012" xfId="2683"/>
    <cellStyle name="Normal 170" xfId="2684"/>
    <cellStyle name="Normal 171" xfId="2685"/>
    <cellStyle name="Normal 172" xfId="2686"/>
    <cellStyle name="Normal 173" xfId="2687"/>
    <cellStyle name="Normal 174" xfId="2688"/>
    <cellStyle name="Normal 175" xfId="2689"/>
    <cellStyle name="Normal 176" xfId="2690"/>
    <cellStyle name="Normal 177" xfId="4367"/>
    <cellStyle name="Normal 177 2" xfId="4384"/>
    <cellStyle name="Normal 178" xfId="371"/>
    <cellStyle name="Normal 178 2" xfId="4386"/>
    <cellStyle name="Normal 179" xfId="4366"/>
    <cellStyle name="Normal 179 2" xfId="4388"/>
    <cellStyle name="Normal 18" xfId="216"/>
    <cellStyle name="Normal 18 10" xfId="2692"/>
    <cellStyle name="Normal 18 11" xfId="2693"/>
    <cellStyle name="Normal 18 12" xfId="2694"/>
    <cellStyle name="Normal 18 13" xfId="2695"/>
    <cellStyle name="Normal 18 14" xfId="2696"/>
    <cellStyle name="Normal 18 15" xfId="2697"/>
    <cellStyle name="Normal 18 16" xfId="2698"/>
    <cellStyle name="Normal 18 17" xfId="4420"/>
    <cellStyle name="Normal 18 18" xfId="2691"/>
    <cellStyle name="Normal 18 2" xfId="2699"/>
    <cellStyle name="Normal 18 2 2" xfId="2700"/>
    <cellStyle name="Normal 18 2 3" xfId="2701"/>
    <cellStyle name="Normal 18 2 4" xfId="2702"/>
    <cellStyle name="Normal 18 3" xfId="2703"/>
    <cellStyle name="Normal 18 3 2" xfId="2704"/>
    <cellStyle name="Normal 18 4" xfId="2705"/>
    <cellStyle name="Normal 18 4 2" xfId="2706"/>
    <cellStyle name="Normal 18 5" xfId="2707"/>
    <cellStyle name="Normal 18 5 2" xfId="2708"/>
    <cellStyle name="Normal 18 6" xfId="2709"/>
    <cellStyle name="Normal 18 7" xfId="2710"/>
    <cellStyle name="Normal 18 8" xfId="2711"/>
    <cellStyle name="Normal 18 9" xfId="2712"/>
    <cellStyle name="Normal 18_20110401_SAN_Rev#1_ PTP 2012" xfId="2713"/>
    <cellStyle name="Normal 180" xfId="4391"/>
    <cellStyle name="Normal 181" xfId="4393"/>
    <cellStyle name="Normal 182" xfId="4372"/>
    <cellStyle name="Normal 183" xfId="4394"/>
    <cellStyle name="Normal 184" xfId="4506"/>
    <cellStyle name="Normal 185" xfId="4507"/>
    <cellStyle name="Normal 186" xfId="4509"/>
    <cellStyle name="Normal 187" xfId="4510"/>
    <cellStyle name="Normal 188" xfId="4511"/>
    <cellStyle name="Normal 189" xfId="4512"/>
    <cellStyle name="Normal 19" xfId="217"/>
    <cellStyle name="Normal 19 2" xfId="218"/>
    <cellStyle name="Normal 19 2 2" xfId="219"/>
    <cellStyle name="Normal 19 2 2 2" xfId="220"/>
    <cellStyle name="Normal 19 2 2 3" xfId="2715"/>
    <cellStyle name="Normal 19 2 3" xfId="221"/>
    <cellStyle name="Normal 19 2 3 2" xfId="2716"/>
    <cellStyle name="Normal 19 2 4" xfId="2717"/>
    <cellStyle name="Normal 19 2 5" xfId="4499"/>
    <cellStyle name="Normal 19 2 6" xfId="2714"/>
    <cellStyle name="Normal 19 3" xfId="222"/>
    <cellStyle name="Normal 19 3 2" xfId="223"/>
    <cellStyle name="Normal 19 3 2 2" xfId="224"/>
    <cellStyle name="Normal 19 3 3" xfId="225"/>
    <cellStyle name="Normal 19 3 4" xfId="2718"/>
    <cellStyle name="Normal 19 4" xfId="226"/>
    <cellStyle name="Normal 19 4 2" xfId="227"/>
    <cellStyle name="Normal 19 5" xfId="228"/>
    <cellStyle name="Normal 19 5 2" xfId="2719"/>
    <cellStyle name="Normal 19_20110401_SAN_Rev#1_ PTP 2012" xfId="2720"/>
    <cellStyle name="Normal 190" xfId="4383"/>
    <cellStyle name="Normal 191" xfId="4373"/>
    <cellStyle name="Normal 192" xfId="4526"/>
    <cellStyle name="Normal 193" xfId="4527"/>
    <cellStyle name="Normal 194" xfId="4528"/>
    <cellStyle name="Normal 195" xfId="4529"/>
    <cellStyle name="Normal 196" xfId="4532"/>
    <cellStyle name="Normal 2" xfId="1"/>
    <cellStyle name="Normal 2 10" xfId="2722"/>
    <cellStyle name="Normal 2 10 2" xfId="2723"/>
    <cellStyle name="Normal 2 11" xfId="2724"/>
    <cellStyle name="Normal 2 11 2" xfId="2725"/>
    <cellStyle name="Normal 2 12" xfId="2726"/>
    <cellStyle name="Normal 2 13" xfId="2727"/>
    <cellStyle name="Normal 2 14" xfId="2728"/>
    <cellStyle name="Normal 2 15" xfId="2729"/>
    <cellStyle name="Normal 2 16" xfId="2730"/>
    <cellStyle name="Normal 2 17" xfId="2731"/>
    <cellStyle name="Normal 2 18" xfId="4368"/>
    <cellStyle name="Normal 2 19" xfId="2721"/>
    <cellStyle name="Normal 2 2" xfId="229"/>
    <cellStyle name="Normal 2 2 2" xfId="230"/>
    <cellStyle name="Normal 2 2 2 2" xfId="231"/>
    <cellStyle name="Normal 2 2 2 2 2" xfId="2732"/>
    <cellStyle name="Normal 2 2 2 2 3" xfId="2733"/>
    <cellStyle name="Normal 2 2 2 3" xfId="2734"/>
    <cellStyle name="Normal 2 2 2 3 2" xfId="2735"/>
    <cellStyle name="Normal 2 2 2 4" xfId="2736"/>
    <cellStyle name="Normal 2 2 2 5" xfId="2737"/>
    <cellStyle name="Normal 2 2 3" xfId="2738"/>
    <cellStyle name="Normal 2 2 3 2" xfId="2739"/>
    <cellStyle name="Normal 2 2 4" xfId="2740"/>
    <cellStyle name="Normal 2 2 5" xfId="2741"/>
    <cellStyle name="Normal 2 2 6" xfId="2742"/>
    <cellStyle name="Normal 2 2_DNCR T-03 TOTAL" xfId="2743"/>
    <cellStyle name="Normal 2 20" xfId="4374"/>
    <cellStyle name="Normal 2 21" xfId="4375"/>
    <cellStyle name="Normal 2 22" xfId="370"/>
    <cellStyle name="Normal 2 3" xfId="232"/>
    <cellStyle name="Normal 2 3 2" xfId="233"/>
    <cellStyle name="Normal 2 3 2 2" xfId="2"/>
    <cellStyle name="Normal 2 3 2 2 2" xfId="234"/>
    <cellStyle name="Normal 2 3 2 2 3" xfId="4414"/>
    <cellStyle name="Normal 2 3 2 2 4" xfId="2745"/>
    <cellStyle name="Normal 2 3 2 3" xfId="235"/>
    <cellStyle name="Normal 2 3 2 3 2" xfId="4465"/>
    <cellStyle name="Normal 2 3 2 3 3" xfId="2746"/>
    <cellStyle name="Normal 2 3 2 4" xfId="4405"/>
    <cellStyle name="Normal 2 3 2 5" xfId="2744"/>
    <cellStyle name="Normal 2 3 3" xfId="236"/>
    <cellStyle name="Normal 2 3 3 2" xfId="237"/>
    <cellStyle name="Normal 2 3 3 2 2" xfId="4466"/>
    <cellStyle name="Normal 2 3 3 2 3" xfId="2747"/>
    <cellStyle name="Normal 2 3 4" xfId="238"/>
    <cellStyle name="Normal 2 3 5" xfId="239"/>
    <cellStyle name="Normal 2 3 6" xfId="2748"/>
    <cellStyle name="Normal 2 3_20110401_SAN_Rev#1_ PTP 2012" xfId="2749"/>
    <cellStyle name="Normal 2 4" xfId="240"/>
    <cellStyle name="Normal 2 4 2" xfId="2751"/>
    <cellStyle name="Normal 2 4 2 2" xfId="2752"/>
    <cellStyle name="Normal 2 4 3" xfId="2753"/>
    <cellStyle name="Normal 2 4 4" xfId="2754"/>
    <cellStyle name="Normal 2 4 5" xfId="4398"/>
    <cellStyle name="Normal 2 4 6" xfId="2750"/>
    <cellStyle name="Normal 2 5" xfId="241"/>
    <cellStyle name="Normal 2 5 2" xfId="242"/>
    <cellStyle name="Normal 2 5 2 2" xfId="243"/>
    <cellStyle name="Normal 2 5 2 3" xfId="4412"/>
    <cellStyle name="Normal 2 5 2 4" xfId="2756"/>
    <cellStyle name="Normal 2 5 3" xfId="244"/>
    <cellStyle name="Normal 2 5 3 2" xfId="4467"/>
    <cellStyle name="Normal 2 5 3 3" xfId="2757"/>
    <cellStyle name="Normal 2 5 4" xfId="4403"/>
    <cellStyle name="Normal 2 5 5" xfId="2755"/>
    <cellStyle name="Normal 2 6" xfId="245"/>
    <cellStyle name="Normal 2 6 2" xfId="246"/>
    <cellStyle name="Normal 2 6 2 2" xfId="4468"/>
    <cellStyle name="Normal 2 6 2 3" xfId="2759"/>
    <cellStyle name="Normal 2 6 3" xfId="2760"/>
    <cellStyle name="Normal 2 6 4" xfId="4409"/>
    <cellStyle name="Normal 2 6 5" xfId="2758"/>
    <cellStyle name="Normal 2 7" xfId="247"/>
    <cellStyle name="Normal 2 7 2" xfId="4469"/>
    <cellStyle name="Normal 2 7 3" xfId="2761"/>
    <cellStyle name="Normal 2 8" xfId="2762"/>
    <cellStyle name="Normal 2 8 2" xfId="2763"/>
    <cellStyle name="Normal 2 9" xfId="2764"/>
    <cellStyle name="Normal 2 9 2" xfId="2765"/>
    <cellStyle name="Normal 2_1 Revis Costos Recup NRJ-CHS-PRV ene dic-2008" xfId="2766"/>
    <cellStyle name="Normal 20" xfId="248"/>
    <cellStyle name="Normal 20 10" xfId="2767"/>
    <cellStyle name="Normal 20 11" xfId="2768"/>
    <cellStyle name="Normal 20 12" xfId="2769"/>
    <cellStyle name="Normal 20 13" xfId="2770"/>
    <cellStyle name="Normal 20 14" xfId="2771"/>
    <cellStyle name="Normal 20 15" xfId="2772"/>
    <cellStyle name="Normal 20 16" xfId="2773"/>
    <cellStyle name="Normal 20 2" xfId="249"/>
    <cellStyle name="Normal 20 2 2" xfId="250"/>
    <cellStyle name="Normal 20 2 2 2" xfId="251"/>
    <cellStyle name="Normal 20 2 2 3" xfId="2775"/>
    <cellStyle name="Normal 20 2 3" xfId="252"/>
    <cellStyle name="Normal 20 2 3 2" xfId="2776"/>
    <cellStyle name="Normal 20 2 4" xfId="2777"/>
    <cellStyle name="Normal 20 2 5" xfId="4500"/>
    <cellStyle name="Normal 20 2 6" xfId="2774"/>
    <cellStyle name="Normal 20 3" xfId="253"/>
    <cellStyle name="Normal 20 3 2" xfId="254"/>
    <cellStyle name="Normal 20 3 2 2" xfId="255"/>
    <cellStyle name="Normal 20 3 2 3" xfId="2779"/>
    <cellStyle name="Normal 20 3 3" xfId="256"/>
    <cellStyle name="Normal 20 3 4" xfId="2778"/>
    <cellStyle name="Normal 20 4" xfId="257"/>
    <cellStyle name="Normal 20 4 2" xfId="258"/>
    <cellStyle name="Normal 20 4 3" xfId="2780"/>
    <cellStyle name="Normal 20 5" xfId="259"/>
    <cellStyle name="Normal 20 5 2" xfId="2782"/>
    <cellStyle name="Normal 20 5 3" xfId="2781"/>
    <cellStyle name="Normal 20 6" xfId="2783"/>
    <cellStyle name="Normal 20 7" xfId="2784"/>
    <cellStyle name="Normal 20 8" xfId="2785"/>
    <cellStyle name="Normal 20 9" xfId="2786"/>
    <cellStyle name="Normal 20_20110401_SAN_Rev#1_ PTP 2012" xfId="2787"/>
    <cellStyle name="Normal 21" xfId="260"/>
    <cellStyle name="Normal 21 10" xfId="2788"/>
    <cellStyle name="Normal 21 11" xfId="2789"/>
    <cellStyle name="Normal 21 12" xfId="2790"/>
    <cellStyle name="Normal 21 13" xfId="2791"/>
    <cellStyle name="Normal 21 14" xfId="2792"/>
    <cellStyle name="Normal 21 15" xfId="2793"/>
    <cellStyle name="Normal 21 16" xfId="2794"/>
    <cellStyle name="Normal 21 2" xfId="261"/>
    <cellStyle name="Normal 21 2 2" xfId="262"/>
    <cellStyle name="Normal 21 2 2 2" xfId="263"/>
    <cellStyle name="Normal 21 2 2 3" xfId="2796"/>
    <cellStyle name="Normal 21 2 3" xfId="264"/>
    <cellStyle name="Normal 21 2 3 2" xfId="2797"/>
    <cellStyle name="Normal 21 2 4" xfId="4501"/>
    <cellStyle name="Normal 21 2 5" xfId="2795"/>
    <cellStyle name="Normal 21 3" xfId="265"/>
    <cellStyle name="Normal 21 3 2" xfId="266"/>
    <cellStyle name="Normal 21 3 2 2" xfId="267"/>
    <cellStyle name="Normal 21 3 2 3" xfId="2799"/>
    <cellStyle name="Normal 21 3 3" xfId="268"/>
    <cellStyle name="Normal 21 3 4" xfId="2798"/>
    <cellStyle name="Normal 21 4" xfId="269"/>
    <cellStyle name="Normal 21 4 2" xfId="270"/>
    <cellStyle name="Normal 21 4 3" xfId="2800"/>
    <cellStyle name="Normal 21 5" xfId="271"/>
    <cellStyle name="Normal 21 5 2" xfId="2802"/>
    <cellStyle name="Normal 21 5 3" xfId="2801"/>
    <cellStyle name="Normal 21 6" xfId="2803"/>
    <cellStyle name="Normal 21 7" xfId="2804"/>
    <cellStyle name="Normal 21 8" xfId="2805"/>
    <cellStyle name="Normal 21 9" xfId="2806"/>
    <cellStyle name="Normal 21_20110401_SAN_Rev#1_ PTP 2012" xfId="2807"/>
    <cellStyle name="Normal 22" xfId="272"/>
    <cellStyle name="Normal 22 2" xfId="2809"/>
    <cellStyle name="Normal 22 2 2" xfId="2810"/>
    <cellStyle name="Normal 22 2 2 2" xfId="2811"/>
    <cellStyle name="Normal 22 2 3" xfId="2812"/>
    <cellStyle name="Normal 22 2_20110401_SAN_Rev#1_ PTP 2012" xfId="2813"/>
    <cellStyle name="Normal 22 3" xfId="2814"/>
    <cellStyle name="Normal 22 4" xfId="2815"/>
    <cellStyle name="Normal 22 5" xfId="2816"/>
    <cellStyle name="Normal 22 6" xfId="4496"/>
    <cellStyle name="Normal 22 7" xfId="4505"/>
    <cellStyle name="Normal 22 8" xfId="2808"/>
    <cellStyle name="Normal 22 9" xfId="4530"/>
    <cellStyle name="Normal 22_20110401_SAL_Rev#1_ PTP 2011" xfId="2817"/>
    <cellStyle name="Normal 23" xfId="273"/>
    <cellStyle name="Normal 23 2" xfId="2819"/>
    <cellStyle name="Normal 23 2 2" xfId="2820"/>
    <cellStyle name="Normal 23 3" xfId="2821"/>
    <cellStyle name="Normal 23 4" xfId="2822"/>
    <cellStyle name="Normal 23 5" xfId="2823"/>
    <cellStyle name="Normal 23 6" xfId="4502"/>
    <cellStyle name="Normal 23 7" xfId="2818"/>
    <cellStyle name="Normal 23_20110401_SAL_Rev#1_ PTP 2011" xfId="2824"/>
    <cellStyle name="Normal 24" xfId="274"/>
    <cellStyle name="Normal 24 2" xfId="2826"/>
    <cellStyle name="Normal 24 2 2" xfId="2827"/>
    <cellStyle name="Normal 24 3" xfId="2828"/>
    <cellStyle name="Normal 24 4" xfId="2829"/>
    <cellStyle name="Normal 24 5" xfId="2830"/>
    <cellStyle name="Normal 24 6" xfId="4503"/>
    <cellStyle name="Normal 24 7" xfId="2825"/>
    <cellStyle name="Normal 24_20110401_SAL_Rev#1_ PTP 2011" xfId="2831"/>
    <cellStyle name="Normal 25" xfId="275"/>
    <cellStyle name="Normal 25 2" xfId="2833"/>
    <cellStyle name="Normal 25 3" xfId="2834"/>
    <cellStyle name="Normal 25 4" xfId="2835"/>
    <cellStyle name="Normal 25 5" xfId="4504"/>
    <cellStyle name="Normal 25 6" xfId="2832"/>
    <cellStyle name="Normal 26" xfId="4"/>
    <cellStyle name="Normal 26 2" xfId="2837"/>
    <cellStyle name="Normal 26 3" xfId="2838"/>
    <cellStyle name="Normal 26 4" xfId="2839"/>
    <cellStyle name="Normal 26 5" xfId="2836"/>
    <cellStyle name="Normal 27" xfId="276"/>
    <cellStyle name="Normal 27 2" xfId="2841"/>
    <cellStyle name="Normal 27 3" xfId="2842"/>
    <cellStyle name="Normal 27 4" xfId="2840"/>
    <cellStyle name="Normal 28" xfId="324"/>
    <cellStyle name="Normal 28 2" xfId="2844"/>
    <cellStyle name="Normal 28 3" xfId="2845"/>
    <cellStyle name="Normal 28 4" xfId="2843"/>
    <cellStyle name="Normal 29" xfId="325"/>
    <cellStyle name="Normal 29 2" xfId="2847"/>
    <cellStyle name="Normal 29 3" xfId="2848"/>
    <cellStyle name="Normal 29 4" xfId="2846"/>
    <cellStyle name="Normal 3" xfId="3"/>
    <cellStyle name="Normal 3 10" xfId="2850"/>
    <cellStyle name="Normal 3 11" xfId="2851"/>
    <cellStyle name="Normal 3 12" xfId="2852"/>
    <cellStyle name="Normal 3 13" xfId="2853"/>
    <cellStyle name="Normal 3 14" xfId="2854"/>
    <cellStyle name="Normal 3 15" xfId="2855"/>
    <cellStyle name="Normal 3 16" xfId="2856"/>
    <cellStyle name="Normal 3 17" xfId="4370"/>
    <cellStyle name="Normal 3 17 2" xfId="4382"/>
    <cellStyle name="Normal 3 18" xfId="2849"/>
    <cellStyle name="Normal 3 2" xfId="277"/>
    <cellStyle name="Normal 3 2 2" xfId="2857"/>
    <cellStyle name="Normal 3 2 3" xfId="2858"/>
    <cellStyle name="Normal 3 2 3 2" xfId="2859"/>
    <cellStyle name="Normal 3 2_DNCR T-03 TOTAL" xfId="2860"/>
    <cellStyle name="Normal 3 3" xfId="278"/>
    <cellStyle name="Normal 3 3 2" xfId="2861"/>
    <cellStyle name="Normal 3 3 2 2" xfId="2862"/>
    <cellStyle name="Normal 3 3 2 3" xfId="2863"/>
    <cellStyle name="Normal 3 3 3" xfId="2864"/>
    <cellStyle name="Normal 3 4" xfId="2865"/>
    <cellStyle name="Normal 3 4 2" xfId="2866"/>
    <cellStyle name="Normal 3 4 2 2" xfId="2867"/>
    <cellStyle name="Normal 3 4 3" xfId="2868"/>
    <cellStyle name="Normal 3 5" xfId="2869"/>
    <cellStyle name="Normal 3 5 2" xfId="2870"/>
    <cellStyle name="Normal 3 5 3" xfId="2871"/>
    <cellStyle name="Normal 3 6" xfId="2872"/>
    <cellStyle name="Normal 3 6 2" xfId="2873"/>
    <cellStyle name="Normal 3 7" xfId="2874"/>
    <cellStyle name="Normal 3 7 2" xfId="2875"/>
    <cellStyle name="Normal 3 8" xfId="2876"/>
    <cellStyle name="Normal 3 8 2" xfId="2877"/>
    <cellStyle name="Normal 3 9" xfId="2878"/>
    <cellStyle name="Normal 3 9 2" xfId="2879"/>
    <cellStyle name="Normal 3_20110401_SAN_Rev#1_ PTP 2012" xfId="2880"/>
    <cellStyle name="Normal 30" xfId="326"/>
    <cellStyle name="Normal 30 2" xfId="2882"/>
    <cellStyle name="Normal 30 3" xfId="2883"/>
    <cellStyle name="Normal 30 4" xfId="2881"/>
    <cellStyle name="Normal 31" xfId="328"/>
    <cellStyle name="Normal 31 2" xfId="2885"/>
    <cellStyle name="Normal 31 3" xfId="2886"/>
    <cellStyle name="Normal 31 4" xfId="2884"/>
    <cellStyle name="Normal 32" xfId="327"/>
    <cellStyle name="Normal 32 2" xfId="2888"/>
    <cellStyle name="Normal 32 3" xfId="2889"/>
    <cellStyle name="Normal 32 4" xfId="2887"/>
    <cellStyle name="Normal 33" xfId="2890"/>
    <cellStyle name="Normal 33 2" xfId="2891"/>
    <cellStyle name="Normal 33 3" xfId="2892"/>
    <cellStyle name="Normal 34" xfId="2893"/>
    <cellStyle name="Normal 34 2" xfId="2894"/>
    <cellStyle name="Normal 34 3" xfId="2895"/>
    <cellStyle name="Normal 35" xfId="2896"/>
    <cellStyle name="Normal 35 2" xfId="2897"/>
    <cellStyle name="Normal 35 3" xfId="2898"/>
    <cellStyle name="Normal 36" xfId="2899"/>
    <cellStyle name="Normal 36 2" xfId="2900"/>
    <cellStyle name="Normal 36 3" xfId="2901"/>
    <cellStyle name="Normal 37" xfId="2902"/>
    <cellStyle name="Normal 37 2" xfId="2903"/>
    <cellStyle name="Normal 37 3" xfId="2904"/>
    <cellStyle name="Normal 38" xfId="2905"/>
    <cellStyle name="Normal 38 2" xfId="2906"/>
    <cellStyle name="Normal 38 3" xfId="2907"/>
    <cellStyle name="Normal 39" xfId="2908"/>
    <cellStyle name="Normal 39 2" xfId="2909"/>
    <cellStyle name="Normal 39 3" xfId="2910"/>
    <cellStyle name="Normal 4" xfId="279"/>
    <cellStyle name="Normal 4 10" xfId="2912"/>
    <cellStyle name="Normal 4 11" xfId="2913"/>
    <cellStyle name="Normal 4 12" xfId="2914"/>
    <cellStyle name="Normal 4 13" xfId="2915"/>
    <cellStyle name="Normal 4 14" xfId="2916"/>
    <cellStyle name="Normal 4 15" xfId="2917"/>
    <cellStyle name="Normal 4 16" xfId="2918"/>
    <cellStyle name="Normal 4 17" xfId="2911"/>
    <cellStyle name="Normal 4 18" xfId="369"/>
    <cellStyle name="Normal 4 2" xfId="280"/>
    <cellStyle name="Normal 4 2 2" xfId="281"/>
    <cellStyle name="Normal 4 2 2 2" xfId="2919"/>
    <cellStyle name="Normal 4 2 2 2 2" xfId="2920"/>
    <cellStyle name="Normal 4 2 2 3" xfId="2921"/>
    <cellStyle name="Normal 4 2 3" xfId="2922"/>
    <cellStyle name="Normal 4 2 4" xfId="2923"/>
    <cellStyle name="Normal 4 2 5" xfId="2924"/>
    <cellStyle name="Normal 4 3" xfId="2925"/>
    <cellStyle name="Normal 4 3 2" xfId="2926"/>
    <cellStyle name="Normal 4 3 3" xfId="2927"/>
    <cellStyle name="Normal 4 4" xfId="2928"/>
    <cellStyle name="Normal 4 4 2" xfId="2929"/>
    <cellStyle name="Normal 4 5" xfId="2930"/>
    <cellStyle name="Normal 4 5 2" xfId="2931"/>
    <cellStyle name="Normal 4 6" xfId="2932"/>
    <cellStyle name="Normal 4 7" xfId="2933"/>
    <cellStyle name="Normal 4 8" xfId="2934"/>
    <cellStyle name="Normal 4 9" xfId="2935"/>
    <cellStyle name="Normal 4_20110401_SAN_Rev#1_ PTP 2012" xfId="2936"/>
    <cellStyle name="Normal 40" xfId="2937"/>
    <cellStyle name="Normal 40 2" xfId="2938"/>
    <cellStyle name="Normal 40 3" xfId="2939"/>
    <cellStyle name="Normal 41" xfId="2940"/>
    <cellStyle name="Normal 41 2" xfId="2941"/>
    <cellStyle name="Normal 41 3" xfId="2942"/>
    <cellStyle name="Normal 42" xfId="2943"/>
    <cellStyle name="Normal 42 2" xfId="2944"/>
    <cellStyle name="Normal 42 3" xfId="2945"/>
    <cellStyle name="Normal 43" xfId="2946"/>
    <cellStyle name="Normal 43 2" xfId="2947"/>
    <cellStyle name="Normal 43 3" xfId="2948"/>
    <cellStyle name="Normal 44" xfId="2949"/>
    <cellStyle name="Normal 44 2" xfId="2950"/>
    <cellStyle name="Normal 44 3" xfId="2951"/>
    <cellStyle name="Normal 45" xfId="2952"/>
    <cellStyle name="Normal 45 2" xfId="2953"/>
    <cellStyle name="Normal 45 3" xfId="2954"/>
    <cellStyle name="Normal 46" xfId="2955"/>
    <cellStyle name="Normal 46 2" xfId="2956"/>
    <cellStyle name="Normal 46 3" xfId="2957"/>
    <cellStyle name="Normal 47" xfId="2958"/>
    <cellStyle name="Normal 47 2" xfId="2959"/>
    <cellStyle name="Normal 47 3" xfId="2960"/>
    <cellStyle name="Normal 48" xfId="2961"/>
    <cellStyle name="Normal 48 2" xfId="2962"/>
    <cellStyle name="Normal 48 3" xfId="2963"/>
    <cellStyle name="Normal 49" xfId="2964"/>
    <cellStyle name="Normal 49 2" xfId="2965"/>
    <cellStyle name="Normal 49 3" xfId="2966"/>
    <cellStyle name="Normal 5" xfId="282"/>
    <cellStyle name="Normal 5 10" xfId="2967"/>
    <cellStyle name="Normal 5 11" xfId="2968"/>
    <cellStyle name="Normal 5 12" xfId="2969"/>
    <cellStyle name="Normal 5 13" xfId="2970"/>
    <cellStyle name="Normal 5 14" xfId="2971"/>
    <cellStyle name="Normal 5 15" xfId="2972"/>
    <cellStyle name="Normal 5 16" xfId="2973"/>
    <cellStyle name="Normal 5 17" xfId="2974"/>
    <cellStyle name="Normal 5 2" xfId="283"/>
    <cellStyle name="Normal 5 2 2" xfId="2975"/>
    <cellStyle name="Normal 5 2 2 2" xfId="2976"/>
    <cellStyle name="Normal 5 2 3" xfId="2977"/>
    <cellStyle name="Normal 5 2 4" xfId="2978"/>
    <cellStyle name="Normal 5 3" xfId="284"/>
    <cellStyle name="Normal 5 3 2" xfId="2980"/>
    <cellStyle name="Normal 5 3 3" xfId="2981"/>
    <cellStyle name="Normal 5 3 4" xfId="4490"/>
    <cellStyle name="Normal 5 3 5" xfId="2979"/>
    <cellStyle name="Normal 5 4" xfId="2982"/>
    <cellStyle name="Normal 5 4 2" xfId="2983"/>
    <cellStyle name="Normal 5 5" xfId="2984"/>
    <cellStyle name="Normal 5 5 2" xfId="2985"/>
    <cellStyle name="Normal 5 6" xfId="2986"/>
    <cellStyle name="Normal 5 6 2" xfId="2987"/>
    <cellStyle name="Normal 5 7" xfId="2988"/>
    <cellStyle name="Normal 5 8" xfId="2989"/>
    <cellStyle name="Normal 5 9" xfId="2990"/>
    <cellStyle name="Normal 5_20110401_SAN_Rev#1_ PTP 2012" xfId="2991"/>
    <cellStyle name="Normal 50" xfId="2992"/>
    <cellStyle name="Normal 50 2" xfId="2993"/>
    <cellStyle name="Normal 50 3" xfId="2994"/>
    <cellStyle name="Normal 51" xfId="2995"/>
    <cellStyle name="Normal 51 2" xfId="2996"/>
    <cellStyle name="Normal 51 3" xfId="2997"/>
    <cellStyle name="Normal 52" xfId="2998"/>
    <cellStyle name="Normal 52 2" xfId="2999"/>
    <cellStyle name="Normal 52 3" xfId="3000"/>
    <cellStyle name="Normal 53" xfId="3001"/>
    <cellStyle name="Normal 53 2" xfId="3002"/>
    <cellStyle name="Normal 53 3" xfId="3003"/>
    <cellStyle name="Normal 54" xfId="3004"/>
    <cellStyle name="Normal 54 2" xfId="3005"/>
    <cellStyle name="Normal 54 3" xfId="3006"/>
    <cellStyle name="Normal 55" xfId="3007"/>
    <cellStyle name="Normal 55 2" xfId="3008"/>
    <cellStyle name="Normal 56" xfId="3009"/>
    <cellStyle name="Normal 56 2" xfId="3010"/>
    <cellStyle name="Normal 57" xfId="3011"/>
    <cellStyle name="Normal 57 2" xfId="3012"/>
    <cellStyle name="Normal 58" xfId="3013"/>
    <cellStyle name="Normal 58 2" xfId="3014"/>
    <cellStyle name="Normal 59" xfId="3015"/>
    <cellStyle name="Normal 59 2" xfId="3016"/>
    <cellStyle name="Normal 6" xfId="285"/>
    <cellStyle name="Normal 6 10" xfId="3017"/>
    <cellStyle name="Normal 6 11" xfId="3018"/>
    <cellStyle name="Normal 6 12" xfId="3019"/>
    <cellStyle name="Normal 6 13" xfId="3020"/>
    <cellStyle name="Normal 6 14" xfId="3021"/>
    <cellStyle name="Normal 6 15" xfId="3022"/>
    <cellStyle name="Normal 6 16" xfId="3023"/>
    <cellStyle name="Normal 6 17" xfId="3024"/>
    <cellStyle name="Normal 6 2" xfId="286"/>
    <cellStyle name="Normal 6 2 2" xfId="3025"/>
    <cellStyle name="Normal 6 2 2 2" xfId="3026"/>
    <cellStyle name="Normal 6 2 2 3" xfId="3027"/>
    <cellStyle name="Normal 6 2 3" xfId="3028"/>
    <cellStyle name="Normal 6 2 3 2" xfId="3029"/>
    <cellStyle name="Normal 6 2 4" xfId="3030"/>
    <cellStyle name="Normal 6 3" xfId="287"/>
    <cellStyle name="Normal 6 3 2" xfId="3031"/>
    <cellStyle name="Normal 6 3 2 2" xfId="3032"/>
    <cellStyle name="Normal 6 3 3" xfId="3033"/>
    <cellStyle name="Normal 6 4" xfId="3034"/>
    <cellStyle name="Normal 6 4 2" xfId="3035"/>
    <cellStyle name="Normal 6 5" xfId="3036"/>
    <cellStyle name="Normal 6 5 2" xfId="3037"/>
    <cellStyle name="Normal 6 6" xfId="3038"/>
    <cellStyle name="Normal 6 7" xfId="3039"/>
    <cellStyle name="Normal 6 8" xfId="3040"/>
    <cellStyle name="Normal 6 9" xfId="3041"/>
    <cellStyle name="Normal 6_20110401_SAN_Rev#1_ PTP 2012" xfId="3042"/>
    <cellStyle name="Normal 60" xfId="3043"/>
    <cellStyle name="Normal 60 2" xfId="3044"/>
    <cellStyle name="Normal 61" xfId="3045"/>
    <cellStyle name="Normal 61 2" xfId="3046"/>
    <cellStyle name="Normal 62" xfId="3047"/>
    <cellStyle name="Normal 62 2" xfId="3048"/>
    <cellStyle name="Normal 63" xfId="3049"/>
    <cellStyle name="Normal 63 2" xfId="3050"/>
    <cellStyle name="Normal 64" xfId="3051"/>
    <cellStyle name="Normal 64 2" xfId="3052"/>
    <cellStyle name="Normal 64 3" xfId="3053"/>
    <cellStyle name="Normal 65" xfId="3054"/>
    <cellStyle name="Normal 65 2" xfId="3055"/>
    <cellStyle name="Normal 66" xfId="3056"/>
    <cellStyle name="Normal 66 2" xfId="3057"/>
    <cellStyle name="Normal 67" xfId="3058"/>
    <cellStyle name="Normal 67 2" xfId="3059"/>
    <cellStyle name="Normal 68" xfId="3060"/>
    <cellStyle name="Normal 68 2" xfId="3061"/>
    <cellStyle name="Normal 69" xfId="3062"/>
    <cellStyle name="Normal 69 2" xfId="3063"/>
    <cellStyle name="Normal 69 3" xfId="3064"/>
    <cellStyle name="Normal 7" xfId="288"/>
    <cellStyle name="Normal 7 10" xfId="3065"/>
    <cellStyle name="Normal 7 11" xfId="3066"/>
    <cellStyle name="Normal 7 12" xfId="3067"/>
    <cellStyle name="Normal 7 13" xfId="3068"/>
    <cellStyle name="Normal 7 14" xfId="3069"/>
    <cellStyle name="Normal 7 15" xfId="3070"/>
    <cellStyle name="Normal 7 16" xfId="3071"/>
    <cellStyle name="Normal 7 2" xfId="289"/>
    <cellStyle name="Normal 7 2 2" xfId="3073"/>
    <cellStyle name="Normal 7 2 3" xfId="3074"/>
    <cellStyle name="Normal 7 2 4" xfId="3075"/>
    <cellStyle name="Normal 7 2 5" xfId="4494"/>
    <cellStyle name="Normal 7 2 6" xfId="3072"/>
    <cellStyle name="Normal 7 3" xfId="3076"/>
    <cellStyle name="Normal 7 3 2" xfId="3077"/>
    <cellStyle name="Normal 7 4" xfId="3078"/>
    <cellStyle name="Normal 7 4 2" xfId="3079"/>
    <cellStyle name="Normal 7 5" xfId="3080"/>
    <cellStyle name="Normal 7 5 2" xfId="3081"/>
    <cellStyle name="Normal 7 6" xfId="3082"/>
    <cellStyle name="Normal 7 7" xfId="3083"/>
    <cellStyle name="Normal 7 8" xfId="3084"/>
    <cellStyle name="Normal 7 9" xfId="3085"/>
    <cellStyle name="Normal 7_20110401_SAN_Rev#1_ PTP 2012" xfId="3086"/>
    <cellStyle name="Normal 70" xfId="3087"/>
    <cellStyle name="Normal 70 2" xfId="3088"/>
    <cellStyle name="Normal 70 3" xfId="3089"/>
    <cellStyle name="Normal 71" xfId="3090"/>
    <cellStyle name="Normal 71 2" xfId="3091"/>
    <cellStyle name="Normal 71 3" xfId="3092"/>
    <cellStyle name="Normal 72" xfId="3093"/>
    <cellStyle name="Normal 72 2" xfId="3094"/>
    <cellStyle name="Normal 72 3" xfId="3095"/>
    <cellStyle name="Normal 73" xfId="3096"/>
    <cellStyle name="Normal 73 2" xfId="3097"/>
    <cellStyle name="Normal 73 3" xfId="3098"/>
    <cellStyle name="Normal 74" xfId="3099"/>
    <cellStyle name="Normal 74 2" xfId="3100"/>
    <cellStyle name="Normal 74 3" xfId="3101"/>
    <cellStyle name="Normal 75" xfId="3102"/>
    <cellStyle name="Normal 75 2" xfId="3103"/>
    <cellStyle name="Normal 75 3" xfId="3104"/>
    <cellStyle name="Normal 76" xfId="3105"/>
    <cellStyle name="Normal 76 2" xfId="3106"/>
    <cellStyle name="Normal 76 3" xfId="3107"/>
    <cellStyle name="Normal 77" xfId="3108"/>
    <cellStyle name="Normal 77 2" xfId="3109"/>
    <cellStyle name="Normal 77 3" xfId="3110"/>
    <cellStyle name="Normal 78" xfId="3111"/>
    <cellStyle name="Normal 78 2" xfId="3112"/>
    <cellStyle name="Normal 78 3" xfId="3113"/>
    <cellStyle name="Normal 79" xfId="3114"/>
    <cellStyle name="Normal 79 2" xfId="3115"/>
    <cellStyle name="Normal 79 3" xfId="3116"/>
    <cellStyle name="Normal 8" xfId="290"/>
    <cellStyle name="Normal 8 10" xfId="3117"/>
    <cellStyle name="Normal 8 11" xfId="3118"/>
    <cellStyle name="Normal 8 12" xfId="3119"/>
    <cellStyle name="Normal 8 13" xfId="3120"/>
    <cellStyle name="Normal 8 14" xfId="3121"/>
    <cellStyle name="Normal 8 15" xfId="3122"/>
    <cellStyle name="Normal 8 16" xfId="4401"/>
    <cellStyle name="Normal 8 2" xfId="291"/>
    <cellStyle name="Normal 8 2 2" xfId="3124"/>
    <cellStyle name="Normal 8 2 3" xfId="3125"/>
    <cellStyle name="Normal 8 2 4" xfId="3126"/>
    <cellStyle name="Normal 8 2 5" xfId="3123"/>
    <cellStyle name="Normal 8 3" xfId="3127"/>
    <cellStyle name="Normal 8 3 2" xfId="3128"/>
    <cellStyle name="Normal 8 4" xfId="3129"/>
    <cellStyle name="Normal 8 5" xfId="3130"/>
    <cellStyle name="Normal 8 6" xfId="3131"/>
    <cellStyle name="Normal 8 7" xfId="3132"/>
    <cellStyle name="Normal 8 8" xfId="3133"/>
    <cellStyle name="Normal 8 9" xfId="3134"/>
    <cellStyle name="Normal 8_20110401_SAN_Rev#1_ PTP 2012" xfId="3135"/>
    <cellStyle name="Normal 80" xfId="3136"/>
    <cellStyle name="Normal 80 2" xfId="3137"/>
    <cellStyle name="Normal 80 3" xfId="3138"/>
    <cellStyle name="Normal 81" xfId="3139"/>
    <cellStyle name="Normal 81 2" xfId="3140"/>
    <cellStyle name="Normal 81 3" xfId="3141"/>
    <cellStyle name="Normal 82" xfId="3142"/>
    <cellStyle name="Normal 82 2" xfId="3143"/>
    <cellStyle name="Normal 82 3" xfId="3144"/>
    <cellStyle name="Normal 83" xfId="3145"/>
    <cellStyle name="Normal 83 2" xfId="3146"/>
    <cellStyle name="Normal 83 3" xfId="3147"/>
    <cellStyle name="Normal 84" xfId="3148"/>
    <cellStyle name="Normal 84 2" xfId="3149"/>
    <cellStyle name="Normal 84 3" xfId="3150"/>
    <cellStyle name="Normal 85" xfId="3151"/>
    <cellStyle name="Normal 85 2" xfId="3152"/>
    <cellStyle name="Normal 85 3" xfId="3153"/>
    <cellStyle name="Normal 86" xfId="3154"/>
    <cellStyle name="Normal 86 2" xfId="3155"/>
    <cellStyle name="Normal 86 3" xfId="3156"/>
    <cellStyle name="Normal 87" xfId="3157"/>
    <cellStyle name="Normal 87 2" xfId="3158"/>
    <cellStyle name="Normal 87 3" xfId="3159"/>
    <cellStyle name="Normal 88" xfId="3160"/>
    <cellStyle name="Normal 88 2" xfId="3161"/>
    <cellStyle name="Normal 88 3" xfId="3162"/>
    <cellStyle name="Normal 89" xfId="3163"/>
    <cellStyle name="Normal 89 2" xfId="3164"/>
    <cellStyle name="Normal 89 3" xfId="3165"/>
    <cellStyle name="Normal 9" xfId="292"/>
    <cellStyle name="Normal 9 10" xfId="3166"/>
    <cellStyle name="Normal 9 11" xfId="3167"/>
    <cellStyle name="Normal 9 12" xfId="3168"/>
    <cellStyle name="Normal 9 13" xfId="3169"/>
    <cellStyle name="Normal 9 14" xfId="3170"/>
    <cellStyle name="Normal 9 15" xfId="3171"/>
    <cellStyle name="Normal 9 16" xfId="3172"/>
    <cellStyle name="Normal 9 17" xfId="4397"/>
    <cellStyle name="Normal 9 2" xfId="293"/>
    <cellStyle name="Normal 9 2 2" xfId="3174"/>
    <cellStyle name="Normal 9 2 3" xfId="3175"/>
    <cellStyle name="Normal 9 2 4" xfId="3176"/>
    <cellStyle name="Normal 9 2 5" xfId="4495"/>
    <cellStyle name="Normal 9 2 6" xfId="3173"/>
    <cellStyle name="Normal 9 3" xfId="3177"/>
    <cellStyle name="Normal 9 3 2" xfId="3178"/>
    <cellStyle name="Normal 9 4" xfId="3179"/>
    <cellStyle name="Normal 9 4 2" xfId="3180"/>
    <cellStyle name="Normal 9 5" xfId="3181"/>
    <cellStyle name="Normal 9 5 2" xfId="3182"/>
    <cellStyle name="Normal 9 6" xfId="3183"/>
    <cellStyle name="Normal 9 7" xfId="3184"/>
    <cellStyle name="Normal 9 8" xfId="3185"/>
    <cellStyle name="Normal 9 9" xfId="3186"/>
    <cellStyle name="Normal 9_20110401_SAN_Rev#1_ PTP 2012" xfId="3187"/>
    <cellStyle name="Normal 90" xfId="3188"/>
    <cellStyle name="Normal 90 2" xfId="3189"/>
    <cellStyle name="Normal 91" xfId="3190"/>
    <cellStyle name="Normal 91 2" xfId="3191"/>
    <cellStyle name="Normal 92" xfId="3192"/>
    <cellStyle name="Normal 92 2" xfId="3193"/>
    <cellStyle name="Normal 93" xfId="3194"/>
    <cellStyle name="Normal 93 2" xfId="3195"/>
    <cellStyle name="Normal 94" xfId="3196"/>
    <cellStyle name="Normal 94 2" xfId="3197"/>
    <cellStyle name="Normal 95" xfId="3198"/>
    <cellStyle name="Normal 95 2" xfId="3199"/>
    <cellStyle name="Normal 96" xfId="3200"/>
    <cellStyle name="Normal 96 2" xfId="3201"/>
    <cellStyle name="Normal 97" xfId="3202"/>
    <cellStyle name="Normal 97 2" xfId="3203"/>
    <cellStyle name="Normal 98" xfId="3204"/>
    <cellStyle name="Normal 98 2" xfId="3205"/>
    <cellStyle name="Normal 99" xfId="3206"/>
    <cellStyle name="Normal 99 2" xfId="3207"/>
    <cellStyle name="Normal_Data" xfId="5"/>
    <cellStyle name="NormalMultiple" xfId="3208"/>
    <cellStyle name="NormalX" xfId="3209"/>
    <cellStyle name="Nota" xfId="3210"/>
    <cellStyle name="Notas" xfId="294"/>
    <cellStyle name="Notas 10" xfId="3211"/>
    <cellStyle name="Notas 11" xfId="3212"/>
    <cellStyle name="Notas 12" xfId="3213"/>
    <cellStyle name="Notas 13" xfId="3214"/>
    <cellStyle name="Notas 14" xfId="3215"/>
    <cellStyle name="Notas 2" xfId="3216"/>
    <cellStyle name="Notas 2 2" xfId="3217"/>
    <cellStyle name="Notas 2 2 2" xfId="3218"/>
    <cellStyle name="Notas 2 3" xfId="3219"/>
    <cellStyle name="Notas 2 4" xfId="3220"/>
    <cellStyle name="Notas 2_1.400 Inversiones Oper ITAÚ" xfId="3221"/>
    <cellStyle name="Notas 3" xfId="3222"/>
    <cellStyle name="Notas 3 2" xfId="3223"/>
    <cellStyle name="Notas 3 2 2" xfId="3224"/>
    <cellStyle name="Notas 3 3" xfId="3225"/>
    <cellStyle name="Notas 3_1.400 Inversiones Oper ITAÚ" xfId="3226"/>
    <cellStyle name="Notas 4" xfId="3227"/>
    <cellStyle name="Notas 4 2" xfId="3228"/>
    <cellStyle name="Notas 5" xfId="3229"/>
    <cellStyle name="Notas 5 2" xfId="3230"/>
    <cellStyle name="Notas 6" xfId="3231"/>
    <cellStyle name="Notas 6 2" xfId="3232"/>
    <cellStyle name="Notas 6 3" xfId="3233"/>
    <cellStyle name="Notas 7" xfId="3234"/>
    <cellStyle name="Notas 8" xfId="3235"/>
    <cellStyle name="Notas 9" xfId="3236"/>
    <cellStyle name="Note 2" xfId="295"/>
    <cellStyle name="Note 2 2" xfId="296"/>
    <cellStyle name="Note 2 2 2" xfId="3238"/>
    <cellStyle name="Note 2 2 3" xfId="3239"/>
    <cellStyle name="Note 2 2 4" xfId="3240"/>
    <cellStyle name="Note 2 2 5" xfId="4487"/>
    <cellStyle name="Note 2 2 6" xfId="3237"/>
    <cellStyle name="Note 2 3" xfId="3241"/>
    <cellStyle name="Note 2 4" xfId="3242"/>
    <cellStyle name="Note 2 5" xfId="3243"/>
    <cellStyle name="Note 2 6" xfId="3244"/>
    <cellStyle name="Note 2 7" xfId="3245"/>
    <cellStyle name="Note 2 8" xfId="4371"/>
    <cellStyle name="Note 2_1.400 Inversiones Oper ITAÚ" xfId="3246"/>
    <cellStyle name="Note 3" xfId="297"/>
    <cellStyle name="Note 3 2" xfId="3247"/>
    <cellStyle name="Note 3 3" xfId="3248"/>
    <cellStyle name="Note 3 4" xfId="3249"/>
    <cellStyle name="Note 3 5" xfId="3250"/>
    <cellStyle name="Note 4" xfId="3251"/>
    <cellStyle name="Note 5" xfId="3252"/>
    <cellStyle name="Note 6" xfId="3253"/>
    <cellStyle name="Note 7" xfId="4508"/>
    <cellStyle name="Note 8" xfId="4513"/>
    <cellStyle name="Numero" xfId="3254"/>
    <cellStyle name="Numero 2" xfId="3255"/>
    <cellStyle name="Output" xfId="338" builtinId="21" customBuiltin="1"/>
    <cellStyle name="Output 2" xfId="298"/>
    <cellStyle name="Output 2 2" xfId="299"/>
    <cellStyle name="Output 2 2 2" xfId="3257"/>
    <cellStyle name="Output 2 2 3" xfId="3258"/>
    <cellStyle name="Output 2 2 4" xfId="4488"/>
    <cellStyle name="Output 2 2 5" xfId="3256"/>
    <cellStyle name="Output 2 3" xfId="3259"/>
    <cellStyle name="Output 2 4" xfId="3260"/>
    <cellStyle name="Output 2 5" xfId="3261"/>
    <cellStyle name="Output 2 6" xfId="3262"/>
    <cellStyle name="Output 2 7" xfId="3263"/>
    <cellStyle name="Output 2 8" xfId="3264"/>
    <cellStyle name="Output 2 9" xfId="4430"/>
    <cellStyle name="Output 3" xfId="300"/>
    <cellStyle name="Output 3 2" xfId="3265"/>
    <cellStyle name="Output 3 3" xfId="3266"/>
    <cellStyle name="Output 3 4" xfId="3267"/>
    <cellStyle name="Output 3 5" xfId="3268"/>
    <cellStyle name="Output 4" xfId="3269"/>
    <cellStyle name="Output 5" xfId="3270"/>
    <cellStyle name="Output 6" xfId="3362"/>
    <cellStyle name="PAGE" xfId="301"/>
    <cellStyle name="PAGE 2" xfId="3271"/>
    <cellStyle name="PAGE2" xfId="302"/>
    <cellStyle name="PAGE2 2" xfId="3272"/>
    <cellStyle name="Percent 2" xfId="303"/>
    <cellStyle name="Percent 2 2" xfId="3273"/>
    <cellStyle name="Percent 2 2 2" xfId="3274"/>
    <cellStyle name="Percent 2 2 3" xfId="3275"/>
    <cellStyle name="Percent 2 3" xfId="3276"/>
    <cellStyle name="Percent 2 4" xfId="3277"/>
    <cellStyle name="Percent 3" xfId="3278"/>
    <cellStyle name="Percent 3 2" xfId="3279"/>
    <cellStyle name="Percent 3 3" xfId="3280"/>
    <cellStyle name="Percent 4" xfId="3281"/>
    <cellStyle name="Percent 4 2" xfId="3282"/>
    <cellStyle name="PillarData" xfId="3283"/>
    <cellStyle name="PillarData 2" xfId="3284"/>
    <cellStyle name="PillarData 2 2" xfId="3285"/>
    <cellStyle name="PillarData 3" xfId="3286"/>
    <cellStyle name="PillarData_20110401_SAN_Rev#1_ PTP 2012" xfId="3287"/>
    <cellStyle name="PillarHeading" xfId="3288"/>
    <cellStyle name="PillarHeading 2" xfId="3289"/>
    <cellStyle name="PillarText" xfId="3290"/>
    <cellStyle name="PillarText 2" xfId="3291"/>
    <cellStyle name="PillarText 2 2" xfId="3292"/>
    <cellStyle name="PillarText 3" xfId="3293"/>
    <cellStyle name="PillarText_20110401_SAN_Rev#1_ PTP 2012" xfId="3294"/>
    <cellStyle name="PillarTotal" xfId="3295"/>
    <cellStyle name="PillarTotal 2" xfId="3296"/>
    <cellStyle name="Porcentaje" xfId="3297"/>
    <cellStyle name="Porcentaje 2" xfId="3298"/>
    <cellStyle name="Porcentaje 2 2" xfId="3299"/>
    <cellStyle name="Porcentaje 2 2 2" xfId="3300"/>
    <cellStyle name="Porcentaje 2 3" xfId="3301"/>
    <cellStyle name="Porcentaje 2 3 2" xfId="3302"/>
    <cellStyle name="Porcentaje 2 4" xfId="3303"/>
    <cellStyle name="Porcentaje 2 5" xfId="3304"/>
    <cellStyle name="Porcentaje 2_20110401_SAL_Rev#1_ PTP 2011" xfId="3305"/>
    <cellStyle name="Porcentaje 3" xfId="3306"/>
    <cellStyle name="Porcentaje 3 2" xfId="3307"/>
    <cellStyle name="Porcentaje_20110401_SAL_Rev#1_ PTP 2011" xfId="3308"/>
    <cellStyle name="Porcentual 10" xfId="3309"/>
    <cellStyle name="Porcentual 11" xfId="3310"/>
    <cellStyle name="Porcentual 12" xfId="3311"/>
    <cellStyle name="Porcentual 13" xfId="3312"/>
    <cellStyle name="Porcentual 2" xfId="3313"/>
    <cellStyle name="Porcentual 2 10" xfId="3314"/>
    <cellStyle name="Porcentual 2 11" xfId="3315"/>
    <cellStyle name="Porcentual 2 12" xfId="3316"/>
    <cellStyle name="Porcentual 2 13" xfId="3317"/>
    <cellStyle name="Porcentual 2 14" xfId="3318"/>
    <cellStyle name="Porcentual 2 2" xfId="3319"/>
    <cellStyle name="Porcentual 2 2 2" xfId="3320"/>
    <cellStyle name="Porcentual 2 3" xfId="3321"/>
    <cellStyle name="Porcentual 2 3 2" xfId="3322"/>
    <cellStyle name="Porcentual 2 4" xfId="3323"/>
    <cellStyle name="Porcentual 2 5" xfId="3324"/>
    <cellStyle name="Porcentual 2 6" xfId="3325"/>
    <cellStyle name="Porcentual 2 7" xfId="3326"/>
    <cellStyle name="Porcentual 2 8" xfId="3327"/>
    <cellStyle name="Porcentual 2 9" xfId="3328"/>
    <cellStyle name="Porcentual 3" xfId="3329"/>
    <cellStyle name="Porcentual 3 10" xfId="3330"/>
    <cellStyle name="Porcentual 3 11" xfId="3331"/>
    <cellStyle name="Porcentual 3 12" xfId="3332"/>
    <cellStyle name="Porcentual 3 13" xfId="3333"/>
    <cellStyle name="Porcentual 3 14" xfId="3334"/>
    <cellStyle name="Porcentual 3 2" xfId="3335"/>
    <cellStyle name="Porcentual 3 2 2" xfId="3336"/>
    <cellStyle name="Porcentual 3 3" xfId="3337"/>
    <cellStyle name="Porcentual 3 4" xfId="3338"/>
    <cellStyle name="Porcentual 3 5" xfId="3339"/>
    <cellStyle name="Porcentual 3 6" xfId="3340"/>
    <cellStyle name="Porcentual 3 7" xfId="3341"/>
    <cellStyle name="Porcentual 3 8" xfId="3342"/>
    <cellStyle name="Porcentual 3 9" xfId="3343"/>
    <cellStyle name="Porcentual 4" xfId="3344"/>
    <cellStyle name="Porcentual 4 2" xfId="3345"/>
    <cellStyle name="Porcentual 5" xfId="3346"/>
    <cellStyle name="Porcentual 5 2" xfId="3347"/>
    <cellStyle name="Porcentual 5 3" xfId="3348"/>
    <cellStyle name="Porcentual 6" xfId="3349"/>
    <cellStyle name="Porcentual 7" xfId="3350"/>
    <cellStyle name="Porcentual 8" xfId="3351"/>
    <cellStyle name="Porcentual 8 2" xfId="3352"/>
    <cellStyle name="Porcentual 8 2 2" xfId="3353"/>
    <cellStyle name="Porcentual 9" xfId="3354"/>
    <cellStyle name="Porcentual 9 2" xfId="3355"/>
    <cellStyle name="Ratio" xfId="3356"/>
    <cellStyle name="Ratio 2" xfId="3357"/>
    <cellStyle name="Red Font" xfId="3358"/>
    <cellStyle name="Results" xfId="3359"/>
    <cellStyle name="Results 2" xfId="3360"/>
    <cellStyle name="Saída" xfId="3361"/>
    <cellStyle name="Salida" xfId="304"/>
    <cellStyle name="Salida 10" xfId="3363"/>
    <cellStyle name="Salida 11" xfId="3364"/>
    <cellStyle name="Salida 12" xfId="3365"/>
    <cellStyle name="Salida 13" xfId="3366"/>
    <cellStyle name="Salida 14" xfId="3367"/>
    <cellStyle name="Salida 2" xfId="3368"/>
    <cellStyle name="Salida 2 2" xfId="3369"/>
    <cellStyle name="Salida 3" xfId="3370"/>
    <cellStyle name="Salida 3 2" xfId="3371"/>
    <cellStyle name="Salida 4" xfId="3372"/>
    <cellStyle name="Salida 5" xfId="3373"/>
    <cellStyle name="Salida 6" xfId="3374"/>
    <cellStyle name="Salida 7" xfId="3375"/>
    <cellStyle name="Salida 8" xfId="3376"/>
    <cellStyle name="Salida 9" xfId="3377"/>
    <cellStyle name="SAPBEXaggData" xfId="3378"/>
    <cellStyle name="SAPBEXaggData 10" xfId="3379"/>
    <cellStyle name="SAPBEXaggData 11" xfId="3380"/>
    <cellStyle name="SAPBEXaggData 12" xfId="3381"/>
    <cellStyle name="SAPBEXaggData 2" xfId="3382"/>
    <cellStyle name="SAPBEXaggData 2 2" xfId="3383"/>
    <cellStyle name="SAPBEXaggData 2 2 2" xfId="3384"/>
    <cellStyle name="SAPBEXaggData 2 3" xfId="3385"/>
    <cellStyle name="SAPBEXaggData 2_20110401_SAL_Rev#1_ PTP 2011" xfId="3386"/>
    <cellStyle name="SAPBEXaggData 3" xfId="3387"/>
    <cellStyle name="SAPBEXaggData 3 2" xfId="3388"/>
    <cellStyle name="SAPBEXaggData 4" xfId="3389"/>
    <cellStyle name="SAPBEXaggData 5" xfId="3390"/>
    <cellStyle name="SAPBEXaggData 6" xfId="3391"/>
    <cellStyle name="SAPBEXaggData 7" xfId="3392"/>
    <cellStyle name="SAPBEXaggData 8" xfId="3393"/>
    <cellStyle name="SAPBEXaggData 9" xfId="3394"/>
    <cellStyle name="SAPBEXaggData_1.400 Inversiones Oper ITAÚ" xfId="3395"/>
    <cellStyle name="SAPBEXaggDataEmph" xfId="3396"/>
    <cellStyle name="SAPBEXaggDataEmph 10" xfId="3397"/>
    <cellStyle name="SAPBEXaggDataEmph 11" xfId="3398"/>
    <cellStyle name="SAPBEXaggDataEmph 12" xfId="3399"/>
    <cellStyle name="SAPBEXaggDataEmph 2" xfId="3400"/>
    <cellStyle name="SAPBEXaggDataEmph 2 2" xfId="3401"/>
    <cellStyle name="SAPBEXaggDataEmph 2 2 2" xfId="3402"/>
    <cellStyle name="SAPBEXaggDataEmph 2 3" xfId="3403"/>
    <cellStyle name="SAPBEXaggDataEmph 2_20110401_SAL_Rev#1_ PTP 2011" xfId="3404"/>
    <cellStyle name="SAPBEXaggDataEmph 3" xfId="3405"/>
    <cellStyle name="SAPBEXaggDataEmph 3 2" xfId="3406"/>
    <cellStyle name="SAPBEXaggDataEmph 4" xfId="3407"/>
    <cellStyle name="SAPBEXaggDataEmph 5" xfId="3408"/>
    <cellStyle name="SAPBEXaggDataEmph 6" xfId="3409"/>
    <cellStyle name="SAPBEXaggDataEmph 7" xfId="3410"/>
    <cellStyle name="SAPBEXaggDataEmph 8" xfId="3411"/>
    <cellStyle name="SAPBEXaggDataEmph 9" xfId="3412"/>
    <cellStyle name="SAPBEXaggDataEmph_1.400 Inversiones Oper ITAÚ" xfId="3413"/>
    <cellStyle name="SAPBEXaggItem" xfId="3414"/>
    <cellStyle name="SAPBEXaggItem 10" xfId="3415"/>
    <cellStyle name="SAPBEXaggItem 11" xfId="3416"/>
    <cellStyle name="SAPBEXaggItem 12" xfId="3417"/>
    <cellStyle name="SAPBEXaggItem 2" xfId="3418"/>
    <cellStyle name="SAPBEXaggItem 2 2" xfId="3419"/>
    <cellStyle name="SAPBEXaggItem 2 2 2" xfId="3420"/>
    <cellStyle name="SAPBEXaggItem 2 3" xfId="3421"/>
    <cellStyle name="SAPBEXaggItem 2_20110401_SAL_Rev#1_ PTP 2011" xfId="3422"/>
    <cellStyle name="SAPBEXaggItem 3" xfId="3423"/>
    <cellStyle name="SAPBEXaggItem 3 2" xfId="3424"/>
    <cellStyle name="SAPBEXaggItem 4" xfId="3425"/>
    <cellStyle name="SAPBEXaggItem 5" xfId="3426"/>
    <cellStyle name="SAPBEXaggItem 6" xfId="3427"/>
    <cellStyle name="SAPBEXaggItem 7" xfId="3428"/>
    <cellStyle name="SAPBEXaggItem 8" xfId="3429"/>
    <cellStyle name="SAPBEXaggItem 9" xfId="3430"/>
    <cellStyle name="SAPBEXaggItem_1.400 Inversiones Oper ITAÚ" xfId="3431"/>
    <cellStyle name="SAPBEXaggItemX" xfId="3432"/>
    <cellStyle name="SAPBEXaggItemX 10" xfId="3433"/>
    <cellStyle name="SAPBEXaggItemX 11" xfId="3434"/>
    <cellStyle name="SAPBEXaggItemX 12" xfId="3435"/>
    <cellStyle name="SAPBEXaggItemX 2" xfId="3436"/>
    <cellStyle name="SAPBEXaggItemX 2 2" xfId="3437"/>
    <cellStyle name="SAPBEXaggItemX 2 2 2" xfId="3438"/>
    <cellStyle name="SAPBEXaggItemX 2 3" xfId="3439"/>
    <cellStyle name="SAPBEXaggItemX 2_20110401_SAL_Rev#1_ PTP 2011" xfId="3440"/>
    <cellStyle name="SAPBEXaggItemX 3" xfId="3441"/>
    <cellStyle name="SAPBEXaggItemX 3 2" xfId="3442"/>
    <cellStyle name="SAPBEXaggItemX 3 3" xfId="3443"/>
    <cellStyle name="SAPBEXaggItemX 4" xfId="3444"/>
    <cellStyle name="SAPBEXaggItemX 5" xfId="3445"/>
    <cellStyle name="SAPBEXaggItemX 6" xfId="3446"/>
    <cellStyle name="SAPBEXaggItemX 7" xfId="3447"/>
    <cellStyle name="SAPBEXaggItemX 8" xfId="3448"/>
    <cellStyle name="SAPBEXaggItemX 9" xfId="3449"/>
    <cellStyle name="SAPBEXaggItemX_1.400 Inversiones Oper ITAÚ" xfId="3450"/>
    <cellStyle name="SAPBEXchaText" xfId="3451"/>
    <cellStyle name="SAPBEXchaText 10" xfId="3452"/>
    <cellStyle name="SAPBEXchaText 11" xfId="3453"/>
    <cellStyle name="SAPBEXchaText 12" xfId="3454"/>
    <cellStyle name="SAPBEXchaText 2" xfId="3455"/>
    <cellStyle name="SAPBEXchaText 2 2" xfId="3456"/>
    <cellStyle name="SAPBEXchaText 2 2 2" xfId="3457"/>
    <cellStyle name="SAPBEXchaText 2 3" xfId="3458"/>
    <cellStyle name="SAPBEXchaText 2_20110401_SAL_Rev#1_ PTP 2011" xfId="3459"/>
    <cellStyle name="SAPBEXchaText 3" xfId="3460"/>
    <cellStyle name="SAPBEXchaText 3 2" xfId="3461"/>
    <cellStyle name="SAPBEXchaText 4" xfId="3462"/>
    <cellStyle name="SAPBEXchaText 5" xfId="3463"/>
    <cellStyle name="SAPBEXchaText 6" xfId="3464"/>
    <cellStyle name="SAPBEXchaText 7" xfId="3465"/>
    <cellStyle name="SAPBEXchaText 8" xfId="3466"/>
    <cellStyle name="SAPBEXchaText 9" xfId="3467"/>
    <cellStyle name="SAPBEXchaText_1.400 Inversiones Oper ITAÚ" xfId="3468"/>
    <cellStyle name="SAPBEXexcBad7" xfId="3469"/>
    <cellStyle name="SAPBEXexcBad7 10" xfId="3470"/>
    <cellStyle name="SAPBEXexcBad7 11" xfId="3471"/>
    <cellStyle name="SAPBEXexcBad7 12" xfId="3472"/>
    <cellStyle name="SAPBEXexcBad7 13" xfId="3473"/>
    <cellStyle name="SAPBEXexcBad7 14" xfId="3474"/>
    <cellStyle name="SAPBEXexcBad7 2" xfId="3475"/>
    <cellStyle name="SAPBEXexcBad7 2 2" xfId="3476"/>
    <cellStyle name="SAPBEXexcBad7 2 2 2" xfId="3477"/>
    <cellStyle name="SAPBEXexcBad7 2 3" xfId="3478"/>
    <cellStyle name="SAPBEXexcBad7 2_20110401_SAL_Rev#1_ PTP 2011" xfId="3479"/>
    <cellStyle name="SAPBEXexcBad7 3" xfId="3480"/>
    <cellStyle name="SAPBEXexcBad7 3 2" xfId="3481"/>
    <cellStyle name="SAPBEXexcBad7 4" xfId="3482"/>
    <cellStyle name="SAPBEXexcBad7 5" xfId="3483"/>
    <cellStyle name="SAPBEXexcBad7 6" xfId="3484"/>
    <cellStyle name="SAPBEXexcBad7 7" xfId="3485"/>
    <cellStyle name="SAPBEXexcBad7 8" xfId="3486"/>
    <cellStyle name="SAPBEXexcBad7 9" xfId="3487"/>
    <cellStyle name="SAPBEXexcBad7_1.400 Inversiones Oper ITAÚ" xfId="3488"/>
    <cellStyle name="SAPBEXexcBad8" xfId="3489"/>
    <cellStyle name="SAPBEXexcBad8 10" xfId="3490"/>
    <cellStyle name="SAPBEXexcBad8 11" xfId="3491"/>
    <cellStyle name="SAPBEXexcBad8 12" xfId="3492"/>
    <cellStyle name="SAPBEXexcBad8 13" xfId="3493"/>
    <cellStyle name="SAPBEXexcBad8 14" xfId="3494"/>
    <cellStyle name="SAPBEXexcBad8 2" xfId="3495"/>
    <cellStyle name="SAPBEXexcBad8 2 2" xfId="3496"/>
    <cellStyle name="SAPBEXexcBad8 2 2 2" xfId="3497"/>
    <cellStyle name="SAPBEXexcBad8 2 3" xfId="3498"/>
    <cellStyle name="SAPBEXexcBad8 2_20110401_SAL_Rev#1_ PTP 2011" xfId="3499"/>
    <cellStyle name="SAPBEXexcBad8 3" xfId="3500"/>
    <cellStyle name="SAPBEXexcBad8 3 2" xfId="3501"/>
    <cellStyle name="SAPBEXexcBad8 4" xfId="3502"/>
    <cellStyle name="SAPBEXexcBad8 5" xfId="3503"/>
    <cellStyle name="SAPBEXexcBad8 6" xfId="3504"/>
    <cellStyle name="SAPBEXexcBad8 7" xfId="3505"/>
    <cellStyle name="SAPBEXexcBad8 8" xfId="3506"/>
    <cellStyle name="SAPBEXexcBad8 9" xfId="3507"/>
    <cellStyle name="SAPBEXexcBad8_1.400 Inversiones Oper ITAÚ" xfId="3508"/>
    <cellStyle name="SAPBEXexcBad9" xfId="3509"/>
    <cellStyle name="SAPBEXexcBad9 10" xfId="3510"/>
    <cellStyle name="SAPBEXexcBad9 11" xfId="3511"/>
    <cellStyle name="SAPBEXexcBad9 12" xfId="3512"/>
    <cellStyle name="SAPBEXexcBad9 13" xfId="3513"/>
    <cellStyle name="SAPBEXexcBad9 14" xfId="3514"/>
    <cellStyle name="SAPBEXexcBad9 2" xfId="3515"/>
    <cellStyle name="SAPBEXexcBad9 2 2" xfId="3516"/>
    <cellStyle name="SAPBEXexcBad9 2 2 2" xfId="3517"/>
    <cellStyle name="SAPBEXexcBad9 2 3" xfId="3518"/>
    <cellStyle name="SAPBEXexcBad9 2_20110401_SAL_Rev#1_ PTP 2011" xfId="3519"/>
    <cellStyle name="SAPBEXexcBad9 3" xfId="3520"/>
    <cellStyle name="SAPBEXexcBad9 3 2" xfId="3521"/>
    <cellStyle name="SAPBEXexcBad9 4" xfId="3522"/>
    <cellStyle name="SAPBEXexcBad9 5" xfId="3523"/>
    <cellStyle name="SAPBEXexcBad9 6" xfId="3524"/>
    <cellStyle name="SAPBEXexcBad9 7" xfId="3525"/>
    <cellStyle name="SAPBEXexcBad9 8" xfId="3526"/>
    <cellStyle name="SAPBEXexcBad9 9" xfId="3527"/>
    <cellStyle name="SAPBEXexcBad9_1.400 Inversiones Oper ITAÚ" xfId="3528"/>
    <cellStyle name="SAPBEXexcCritical4" xfId="3529"/>
    <cellStyle name="SAPBEXexcCritical4 10" xfId="3530"/>
    <cellStyle name="SAPBEXexcCritical4 11" xfId="3531"/>
    <cellStyle name="SAPBEXexcCritical4 12" xfId="3532"/>
    <cellStyle name="SAPBEXexcCritical4 13" xfId="3533"/>
    <cellStyle name="SAPBEXexcCritical4 14" xfId="3534"/>
    <cellStyle name="SAPBEXexcCritical4 2" xfId="3535"/>
    <cellStyle name="SAPBEXexcCritical4 2 2" xfId="3536"/>
    <cellStyle name="SAPBEXexcCritical4 2 2 2" xfId="3537"/>
    <cellStyle name="SAPBEXexcCritical4 2 3" xfId="3538"/>
    <cellStyle name="SAPBEXexcCritical4 2_20110401_SAL_Rev#1_ PTP 2011" xfId="3539"/>
    <cellStyle name="SAPBEXexcCritical4 3" xfId="3540"/>
    <cellStyle name="SAPBEXexcCritical4 3 2" xfId="3541"/>
    <cellStyle name="SAPBEXexcCritical4 4" xfId="3542"/>
    <cellStyle name="SAPBEXexcCritical4 5" xfId="3543"/>
    <cellStyle name="SAPBEXexcCritical4 6" xfId="3544"/>
    <cellStyle name="SAPBEXexcCritical4 7" xfId="3545"/>
    <cellStyle name="SAPBEXexcCritical4 8" xfId="3546"/>
    <cellStyle name="SAPBEXexcCritical4 9" xfId="3547"/>
    <cellStyle name="SAPBEXexcCritical4_1.400 Inversiones Oper ITAÚ" xfId="3548"/>
    <cellStyle name="SAPBEXexcCritical5" xfId="3549"/>
    <cellStyle name="SAPBEXexcCritical5 10" xfId="3550"/>
    <cellStyle name="SAPBEXexcCritical5 11" xfId="3551"/>
    <cellStyle name="SAPBEXexcCritical5 12" xfId="3552"/>
    <cellStyle name="SAPBEXexcCritical5 13" xfId="3553"/>
    <cellStyle name="SAPBEXexcCritical5 14" xfId="3554"/>
    <cellStyle name="SAPBEXexcCritical5 2" xfId="3555"/>
    <cellStyle name="SAPBEXexcCritical5 2 2" xfId="3556"/>
    <cellStyle name="SAPBEXexcCritical5 2 2 2" xfId="3557"/>
    <cellStyle name="SAPBEXexcCritical5 2 3" xfId="3558"/>
    <cellStyle name="SAPBEXexcCritical5 2_20110401_SAL_Rev#1_ PTP 2011" xfId="3559"/>
    <cellStyle name="SAPBEXexcCritical5 3" xfId="3560"/>
    <cellStyle name="SAPBEXexcCritical5 3 2" xfId="3561"/>
    <cellStyle name="SAPBEXexcCritical5 4" xfId="3562"/>
    <cellStyle name="SAPBEXexcCritical5 5" xfId="3563"/>
    <cellStyle name="SAPBEXexcCritical5 6" xfId="3564"/>
    <cellStyle name="SAPBEXexcCritical5 7" xfId="3565"/>
    <cellStyle name="SAPBEXexcCritical5 8" xfId="3566"/>
    <cellStyle name="SAPBEXexcCritical5 9" xfId="3567"/>
    <cellStyle name="SAPBEXexcCritical5_1.400 Inversiones Oper ITAÚ" xfId="3568"/>
    <cellStyle name="SAPBEXexcCritical6" xfId="3569"/>
    <cellStyle name="SAPBEXexcCritical6 10" xfId="3570"/>
    <cellStyle name="SAPBEXexcCritical6 11" xfId="3571"/>
    <cellStyle name="SAPBEXexcCritical6 12" xfId="3572"/>
    <cellStyle name="SAPBEXexcCritical6 13" xfId="3573"/>
    <cellStyle name="SAPBEXexcCritical6 14" xfId="3574"/>
    <cellStyle name="SAPBEXexcCritical6 2" xfId="3575"/>
    <cellStyle name="SAPBEXexcCritical6 2 2" xfId="3576"/>
    <cellStyle name="SAPBEXexcCritical6 2 2 2" xfId="3577"/>
    <cellStyle name="SAPBEXexcCritical6 2 3" xfId="3578"/>
    <cellStyle name="SAPBEXexcCritical6 2_20110401_SAL_Rev#1_ PTP 2011" xfId="3579"/>
    <cellStyle name="SAPBEXexcCritical6 3" xfId="3580"/>
    <cellStyle name="SAPBEXexcCritical6 3 2" xfId="3581"/>
    <cellStyle name="SAPBEXexcCritical6 4" xfId="3582"/>
    <cellStyle name="SAPBEXexcCritical6 5" xfId="3583"/>
    <cellStyle name="SAPBEXexcCritical6 6" xfId="3584"/>
    <cellStyle name="SAPBEXexcCritical6 7" xfId="3585"/>
    <cellStyle name="SAPBEXexcCritical6 8" xfId="3586"/>
    <cellStyle name="SAPBEXexcCritical6 9" xfId="3587"/>
    <cellStyle name="SAPBEXexcCritical6_1.400 Inversiones Oper ITAÚ" xfId="3588"/>
    <cellStyle name="SAPBEXexcGood1" xfId="3589"/>
    <cellStyle name="SAPBEXexcGood1 10" xfId="3590"/>
    <cellStyle name="SAPBEXexcGood1 11" xfId="3591"/>
    <cellStyle name="SAPBEXexcGood1 12" xfId="3592"/>
    <cellStyle name="SAPBEXexcGood1 13" xfId="3593"/>
    <cellStyle name="SAPBEXexcGood1 14" xfId="3594"/>
    <cellStyle name="SAPBEXexcGood1 2" xfId="3595"/>
    <cellStyle name="SAPBEXexcGood1 2 2" xfId="3596"/>
    <cellStyle name="SAPBEXexcGood1 2 2 2" xfId="3597"/>
    <cellStyle name="SAPBEXexcGood1 2 3" xfId="3598"/>
    <cellStyle name="SAPBEXexcGood1 2_20110401_SAL_Rev#1_ PTP 2011" xfId="3599"/>
    <cellStyle name="SAPBEXexcGood1 3" xfId="3600"/>
    <cellStyle name="SAPBEXexcGood1 3 2" xfId="3601"/>
    <cellStyle name="SAPBEXexcGood1 4" xfId="3602"/>
    <cellStyle name="SAPBEXexcGood1 5" xfId="3603"/>
    <cellStyle name="SAPBEXexcGood1 6" xfId="3604"/>
    <cellStyle name="SAPBEXexcGood1 7" xfId="3605"/>
    <cellStyle name="SAPBEXexcGood1 8" xfId="3606"/>
    <cellStyle name="SAPBEXexcGood1 9" xfId="3607"/>
    <cellStyle name="SAPBEXexcGood1_1.400 Inversiones Oper ITAÚ" xfId="3608"/>
    <cellStyle name="SAPBEXexcGood2" xfId="3609"/>
    <cellStyle name="SAPBEXexcGood2 10" xfId="3610"/>
    <cellStyle name="SAPBEXexcGood2 11" xfId="3611"/>
    <cellStyle name="SAPBEXexcGood2 12" xfId="3612"/>
    <cellStyle name="SAPBEXexcGood2 13" xfId="3613"/>
    <cellStyle name="SAPBEXexcGood2 14" xfId="3614"/>
    <cellStyle name="SAPBEXexcGood2 2" xfId="3615"/>
    <cellStyle name="SAPBEXexcGood2 2 2" xfId="3616"/>
    <cellStyle name="SAPBEXexcGood2 2 2 2" xfId="3617"/>
    <cellStyle name="SAPBEXexcGood2 2 3" xfId="3618"/>
    <cellStyle name="SAPBEXexcGood2 2_20110401_SAL_Rev#1_ PTP 2011" xfId="3619"/>
    <cellStyle name="SAPBEXexcGood2 3" xfId="3620"/>
    <cellStyle name="SAPBEXexcGood2 3 2" xfId="3621"/>
    <cellStyle name="SAPBEXexcGood2 4" xfId="3622"/>
    <cellStyle name="SAPBEXexcGood2 5" xfId="3623"/>
    <cellStyle name="SAPBEXexcGood2 6" xfId="3624"/>
    <cellStyle name="SAPBEXexcGood2 7" xfId="3625"/>
    <cellStyle name="SAPBEXexcGood2 8" xfId="3626"/>
    <cellStyle name="SAPBEXexcGood2 9" xfId="3627"/>
    <cellStyle name="SAPBEXexcGood2_1.400 Inversiones Oper ITAÚ" xfId="3628"/>
    <cellStyle name="SAPBEXexcGood3" xfId="3629"/>
    <cellStyle name="SAPBEXexcGood3 10" xfId="3630"/>
    <cellStyle name="SAPBEXexcGood3 11" xfId="3631"/>
    <cellStyle name="SAPBEXexcGood3 12" xfId="3632"/>
    <cellStyle name="SAPBEXexcGood3 13" xfId="3633"/>
    <cellStyle name="SAPBEXexcGood3 14" xfId="3634"/>
    <cellStyle name="SAPBEXexcGood3 2" xfId="3635"/>
    <cellStyle name="SAPBEXexcGood3 2 2" xfId="3636"/>
    <cellStyle name="SAPBEXexcGood3 2 2 2" xfId="3637"/>
    <cellStyle name="SAPBEXexcGood3 2 3" xfId="3638"/>
    <cellStyle name="SAPBEXexcGood3 2_20110401_SAL_Rev#1_ PTP 2011" xfId="3639"/>
    <cellStyle name="SAPBEXexcGood3 3" xfId="3640"/>
    <cellStyle name="SAPBEXexcGood3 3 2" xfId="3641"/>
    <cellStyle name="SAPBEXexcGood3 4" xfId="3642"/>
    <cellStyle name="SAPBEXexcGood3 5" xfId="3643"/>
    <cellStyle name="SAPBEXexcGood3 6" xfId="3644"/>
    <cellStyle name="SAPBEXexcGood3 7" xfId="3645"/>
    <cellStyle name="SAPBEXexcGood3 8" xfId="3646"/>
    <cellStyle name="SAPBEXexcGood3 9" xfId="3647"/>
    <cellStyle name="SAPBEXexcGood3_1.400 Inversiones Oper ITAÚ" xfId="3648"/>
    <cellStyle name="SAPBEXfilterDrill" xfId="3649"/>
    <cellStyle name="SAPBEXfilterDrill 10" xfId="3650"/>
    <cellStyle name="SAPBEXfilterDrill 11" xfId="3651"/>
    <cellStyle name="SAPBEXfilterDrill 12" xfId="3652"/>
    <cellStyle name="SAPBEXfilterDrill 2" xfId="3653"/>
    <cellStyle name="SAPBEXfilterDrill 2 2" xfId="3654"/>
    <cellStyle name="SAPBEXfilterDrill 2 2 2" xfId="3655"/>
    <cellStyle name="SAPBEXfilterDrill 2 3" xfId="3656"/>
    <cellStyle name="SAPBEXfilterDrill 2_20110401_SAL_Rev#1_ PTP 2011" xfId="3657"/>
    <cellStyle name="SAPBEXfilterDrill 3" xfId="3658"/>
    <cellStyle name="SAPBEXfilterDrill 3 2" xfId="3659"/>
    <cellStyle name="SAPBEXfilterDrill 4" xfId="3660"/>
    <cellStyle name="SAPBEXfilterDrill 5" xfId="3661"/>
    <cellStyle name="SAPBEXfilterDrill 6" xfId="3662"/>
    <cellStyle name="SAPBEXfilterDrill 7" xfId="3663"/>
    <cellStyle name="SAPBEXfilterDrill 8" xfId="3664"/>
    <cellStyle name="SAPBEXfilterDrill 9" xfId="3665"/>
    <cellStyle name="SAPBEXfilterDrill_1.400 Inversiones Oper ITAÚ" xfId="3666"/>
    <cellStyle name="SAPBEXfilterItem" xfId="3667"/>
    <cellStyle name="SAPBEXfilterItem 10" xfId="3668"/>
    <cellStyle name="SAPBEXfilterItem 11" xfId="3669"/>
    <cellStyle name="SAPBEXfilterItem 12" xfId="3670"/>
    <cellStyle name="SAPBEXfilterItem 13" xfId="3671"/>
    <cellStyle name="SAPBEXfilterItem 14" xfId="3672"/>
    <cellStyle name="SAPBEXfilterItem 2" xfId="3673"/>
    <cellStyle name="SAPBEXfilterItem 2 2" xfId="3674"/>
    <cellStyle name="SAPBEXfilterItem 2 2 2" xfId="3675"/>
    <cellStyle name="SAPBEXfilterItem 2 3" xfId="3676"/>
    <cellStyle name="SAPBEXfilterItem 2_20110401_SAL_Rev#1_ PTP 2011" xfId="3677"/>
    <cellStyle name="SAPBEXfilterItem 3" xfId="3678"/>
    <cellStyle name="SAPBEXfilterItem 3 2" xfId="3679"/>
    <cellStyle name="SAPBEXfilterItem 4" xfId="3680"/>
    <cellStyle name="SAPBEXfilterItem 5" xfId="3681"/>
    <cellStyle name="SAPBEXfilterItem 6" xfId="3682"/>
    <cellStyle name="SAPBEXfilterItem 7" xfId="3683"/>
    <cellStyle name="SAPBEXfilterItem 8" xfId="3684"/>
    <cellStyle name="SAPBEXfilterItem 9" xfId="3685"/>
    <cellStyle name="SAPBEXfilterItem_1.400 Inversiones Oper ITAÚ" xfId="3686"/>
    <cellStyle name="SAPBEXfilterText" xfId="3687"/>
    <cellStyle name="SAPBEXfilterText 10" xfId="3688"/>
    <cellStyle name="SAPBEXfilterText 11" xfId="3689"/>
    <cellStyle name="SAPBEXfilterText 12" xfId="3690"/>
    <cellStyle name="SAPBEXfilterText 2" xfId="3691"/>
    <cellStyle name="SAPBEXfilterText 2 2" xfId="3692"/>
    <cellStyle name="SAPBEXfilterText 2 2 2" xfId="3693"/>
    <cellStyle name="SAPBEXfilterText 2 3" xfId="3694"/>
    <cellStyle name="SAPBEXfilterText 2_20110401_SAL_Rev#1_ PTP 2011" xfId="3695"/>
    <cellStyle name="SAPBEXfilterText 3" xfId="3696"/>
    <cellStyle name="SAPBEXfilterText 3 2" xfId="3697"/>
    <cellStyle name="SAPBEXfilterText 4" xfId="3698"/>
    <cellStyle name="SAPBEXfilterText 5" xfId="3699"/>
    <cellStyle name="SAPBEXfilterText 6" xfId="3700"/>
    <cellStyle name="SAPBEXfilterText 7" xfId="3701"/>
    <cellStyle name="SAPBEXfilterText 8" xfId="3702"/>
    <cellStyle name="SAPBEXfilterText 9" xfId="3703"/>
    <cellStyle name="SAPBEXfilterText_1.400 Inversiones Oper ITAÚ" xfId="3704"/>
    <cellStyle name="SAPBEXformats" xfId="3705"/>
    <cellStyle name="SAPBEXformats 10" xfId="3706"/>
    <cellStyle name="SAPBEXformats 11" xfId="3707"/>
    <cellStyle name="SAPBEXformats 12" xfId="3708"/>
    <cellStyle name="SAPBEXformats 13" xfId="3709"/>
    <cellStyle name="SAPBEXformats 14" xfId="3710"/>
    <cellStyle name="SAPBEXformats 2" xfId="3711"/>
    <cellStyle name="SAPBEXformats 2 2" xfId="3712"/>
    <cellStyle name="SAPBEXformats 2 2 2" xfId="3713"/>
    <cellStyle name="SAPBEXformats 2 3" xfId="3714"/>
    <cellStyle name="SAPBEXformats 2_20110401_SAL_Rev#1_ PTP 2011" xfId="3715"/>
    <cellStyle name="SAPBEXformats 3" xfId="3716"/>
    <cellStyle name="SAPBEXformats 3 2" xfId="3717"/>
    <cellStyle name="SAPBEXformats 4" xfId="3718"/>
    <cellStyle name="SAPBEXformats 5" xfId="3719"/>
    <cellStyle name="SAPBEXformats 6" xfId="3720"/>
    <cellStyle name="SAPBEXformats 7" xfId="3721"/>
    <cellStyle name="SAPBEXformats 8" xfId="3722"/>
    <cellStyle name="SAPBEXformats 9" xfId="3723"/>
    <cellStyle name="SAPBEXformats_1.400 Inversiones Oper ITAÚ" xfId="3724"/>
    <cellStyle name="SAPBEXheaderItem" xfId="3725"/>
    <cellStyle name="SAPBEXheaderItem 2" xfId="3726"/>
    <cellStyle name="SAPBEXheaderItem 2 2" xfId="3727"/>
    <cellStyle name="SAPBEXheaderItem 2 2 2" xfId="3728"/>
    <cellStyle name="SAPBEXheaderItem 2 3" xfId="3729"/>
    <cellStyle name="SAPBEXheaderItem 2_20110401_SAL_Rev#1_ PTP 2011" xfId="3730"/>
    <cellStyle name="SAPBEXheaderItem 3" xfId="3731"/>
    <cellStyle name="SAPBEXheaderItem 3 2" xfId="3732"/>
    <cellStyle name="SAPBEXheaderItem 4" xfId="3733"/>
    <cellStyle name="SAPBEXheaderItem 5" xfId="3734"/>
    <cellStyle name="SAPBEXheaderItem 6" xfId="3735"/>
    <cellStyle name="SAPBEXheaderItem 7" xfId="3736"/>
    <cellStyle name="SAPBEXheaderItem 8" xfId="3737"/>
    <cellStyle name="SAPBEXheaderItem_1.400 Inversiones Oper ITAÚ" xfId="3738"/>
    <cellStyle name="SAPBEXheaderText" xfId="3739"/>
    <cellStyle name="SAPBEXheaderText 10" xfId="3740"/>
    <cellStyle name="SAPBEXheaderText 11" xfId="3741"/>
    <cellStyle name="SAPBEXheaderText 12" xfId="3742"/>
    <cellStyle name="SAPBEXheaderText 13" xfId="3743"/>
    <cellStyle name="SAPBEXheaderText 2" xfId="3744"/>
    <cellStyle name="SAPBEXheaderText 2 2" xfId="3745"/>
    <cellStyle name="SAPBEXheaderText 2 2 2" xfId="3746"/>
    <cellStyle name="SAPBEXheaderText 2 3" xfId="3747"/>
    <cellStyle name="SAPBEXheaderText 2_20110401_SAL_Rev#1_ PTP 2011" xfId="3748"/>
    <cellStyle name="SAPBEXheaderText 3" xfId="3749"/>
    <cellStyle name="SAPBEXheaderText 3 2" xfId="3750"/>
    <cellStyle name="SAPBEXheaderText 4" xfId="3751"/>
    <cellStyle name="SAPBEXheaderText 5" xfId="3752"/>
    <cellStyle name="SAPBEXheaderText 6" xfId="3753"/>
    <cellStyle name="SAPBEXheaderText 7" xfId="3754"/>
    <cellStyle name="SAPBEXheaderText 8" xfId="3755"/>
    <cellStyle name="SAPBEXheaderText 9" xfId="3756"/>
    <cellStyle name="SAPBEXheaderText_1.400 Inversiones Oper ITAÚ" xfId="3757"/>
    <cellStyle name="SAPBEXHLevel0" xfId="3758"/>
    <cellStyle name="SAPBEXHLevel0 10" xfId="3759"/>
    <cellStyle name="SAPBEXHLevel0 11" xfId="3760"/>
    <cellStyle name="SAPBEXHLevel0 12" xfId="3761"/>
    <cellStyle name="SAPBEXHLevel0 2" xfId="3762"/>
    <cellStyle name="SAPBEXHLevel0 2 2" xfId="3763"/>
    <cellStyle name="SAPBEXHLevel0 2 2 2" xfId="3764"/>
    <cellStyle name="SAPBEXHLevel0 2 3" xfId="3765"/>
    <cellStyle name="SAPBEXHLevel0 2_1.400 Inversiones Oper ITAÚ" xfId="3766"/>
    <cellStyle name="SAPBEXHLevel0 3" xfId="3767"/>
    <cellStyle name="SAPBEXHLevel0 3 2" xfId="3768"/>
    <cellStyle name="SAPBEXHLevel0 3 3" xfId="3769"/>
    <cellStyle name="SAPBEXHLevel0 4" xfId="3770"/>
    <cellStyle name="SAPBEXHLevel0 5" xfId="3771"/>
    <cellStyle name="SAPBEXHLevel0 6" xfId="3772"/>
    <cellStyle name="SAPBEXHLevel0 7" xfId="3773"/>
    <cellStyle name="SAPBEXHLevel0 8" xfId="3774"/>
    <cellStyle name="SAPBEXHLevel0 9" xfId="3775"/>
    <cellStyle name="SAPBEXHLevel0_1.400 Inversiones Oper ITAÚ" xfId="3776"/>
    <cellStyle name="SAPBEXHLevel0X" xfId="3777"/>
    <cellStyle name="SAPBEXHLevel0X 10" xfId="3778"/>
    <cellStyle name="SAPBEXHLevel0X 11" xfId="3779"/>
    <cellStyle name="SAPBEXHLevel0X 12" xfId="3780"/>
    <cellStyle name="SAPBEXHLevel0X 2" xfId="3781"/>
    <cellStyle name="SAPBEXHLevel0X 2 2" xfId="3782"/>
    <cellStyle name="SAPBEXHLevel0X 2 2 2" xfId="3783"/>
    <cellStyle name="SAPBEXHLevel0X 2 3" xfId="3784"/>
    <cellStyle name="SAPBEXHLevel0X 2_1.400 Inversiones Oper ITAÚ" xfId="3785"/>
    <cellStyle name="SAPBEXHLevel0X 3" xfId="3786"/>
    <cellStyle name="SAPBEXHLevel0X 3 2" xfId="3787"/>
    <cellStyle name="SAPBEXHLevel0X 3 3" xfId="3788"/>
    <cellStyle name="SAPBEXHLevel0X 4" xfId="3789"/>
    <cellStyle name="SAPBEXHLevel0X 5" xfId="3790"/>
    <cellStyle name="SAPBEXHLevel0X 6" xfId="3791"/>
    <cellStyle name="SAPBEXHLevel0X 7" xfId="3792"/>
    <cellStyle name="SAPBEXHLevel0X 8" xfId="3793"/>
    <cellStyle name="SAPBEXHLevel0X 9" xfId="3794"/>
    <cellStyle name="SAPBEXHLevel0X_1.400 Inversiones Oper ITAÚ" xfId="3795"/>
    <cellStyle name="SAPBEXHLevel1" xfId="3796"/>
    <cellStyle name="SAPBEXHLevel1 10" xfId="3797"/>
    <cellStyle name="SAPBEXHLevel1 11" xfId="3798"/>
    <cellStyle name="SAPBEXHLevel1 12" xfId="3799"/>
    <cellStyle name="SAPBEXHLevel1 2" xfId="3800"/>
    <cellStyle name="SAPBEXHLevel1 2 2" xfId="3801"/>
    <cellStyle name="SAPBEXHLevel1 2 2 2" xfId="3802"/>
    <cellStyle name="SAPBEXHLevel1 2 3" xfId="3803"/>
    <cellStyle name="SAPBEXHLevel1 2_1.400 Inversiones Oper ITAÚ" xfId="3804"/>
    <cellStyle name="SAPBEXHLevel1 3" xfId="3805"/>
    <cellStyle name="SAPBEXHLevel1 3 2" xfId="3806"/>
    <cellStyle name="SAPBEXHLevel1 3 3" xfId="3807"/>
    <cellStyle name="SAPBEXHLevel1 4" xfId="3808"/>
    <cellStyle name="SAPBEXHLevel1 5" xfId="3809"/>
    <cellStyle name="SAPBEXHLevel1 6" xfId="3810"/>
    <cellStyle name="SAPBEXHLevel1 7" xfId="3811"/>
    <cellStyle name="SAPBEXHLevel1 8" xfId="3812"/>
    <cellStyle name="SAPBEXHLevel1 9" xfId="3813"/>
    <cellStyle name="SAPBEXHLevel1_1.400 Inversiones Oper ITAÚ" xfId="3814"/>
    <cellStyle name="SAPBEXHLevel1X" xfId="3815"/>
    <cellStyle name="SAPBEXHLevel1X 10" xfId="3816"/>
    <cellStyle name="SAPBEXHLevel1X 11" xfId="3817"/>
    <cellStyle name="SAPBEXHLevel1X 12" xfId="3818"/>
    <cellStyle name="SAPBEXHLevel1X 2" xfId="3819"/>
    <cellStyle name="SAPBEXHLevel1X 2 2" xfId="3820"/>
    <cellStyle name="SAPBEXHLevel1X 2 2 2" xfId="3821"/>
    <cellStyle name="SAPBEXHLevel1X 2 3" xfId="3822"/>
    <cellStyle name="SAPBEXHLevel1X 2_1.400 Inversiones Oper ITAÚ" xfId="3823"/>
    <cellStyle name="SAPBEXHLevel1X 3" xfId="3824"/>
    <cellStyle name="SAPBEXHLevel1X 3 2" xfId="3825"/>
    <cellStyle name="SAPBEXHLevel1X 3 3" xfId="3826"/>
    <cellStyle name="SAPBEXHLevel1X 4" xfId="3827"/>
    <cellStyle name="SAPBEXHLevel1X 5" xfId="3828"/>
    <cellStyle name="SAPBEXHLevel1X 6" xfId="3829"/>
    <cellStyle name="SAPBEXHLevel1X 7" xfId="3830"/>
    <cellStyle name="SAPBEXHLevel1X 8" xfId="3831"/>
    <cellStyle name="SAPBEXHLevel1X 9" xfId="3832"/>
    <cellStyle name="SAPBEXHLevel1X_1.400 Inversiones Oper ITAÚ" xfId="3833"/>
    <cellStyle name="SAPBEXHLevel2" xfId="3834"/>
    <cellStyle name="SAPBEXHLevel2 10" xfId="3835"/>
    <cellStyle name="SAPBEXHLevel2 11" xfId="3836"/>
    <cellStyle name="SAPBEXHLevel2 12" xfId="3837"/>
    <cellStyle name="SAPBEXHLevel2 2" xfId="3838"/>
    <cellStyle name="SAPBEXHLevel2 2 2" xfId="3839"/>
    <cellStyle name="SAPBEXHLevel2 2 2 2" xfId="3840"/>
    <cellStyle name="SAPBEXHLevel2 2 3" xfId="3841"/>
    <cellStyle name="SAPBEXHLevel2 2_1.400 Inversiones Oper ITAÚ" xfId="3842"/>
    <cellStyle name="SAPBEXHLevel2 3" xfId="3843"/>
    <cellStyle name="SAPBEXHLevel2 3 2" xfId="3844"/>
    <cellStyle name="SAPBEXHLevel2 3 3" xfId="3845"/>
    <cellStyle name="SAPBEXHLevel2 4" xfId="3846"/>
    <cellStyle name="SAPBEXHLevel2 5" xfId="3847"/>
    <cellStyle name="SAPBEXHLevel2 6" xfId="3848"/>
    <cellStyle name="SAPBEXHLevel2 7" xfId="3849"/>
    <cellStyle name="SAPBEXHLevel2 8" xfId="3850"/>
    <cellStyle name="SAPBEXHLevel2 9" xfId="3851"/>
    <cellStyle name="SAPBEXHLevel2_1.400 Inversiones Oper ITAÚ" xfId="3852"/>
    <cellStyle name="SAPBEXHLevel2X" xfId="3853"/>
    <cellStyle name="SAPBEXHLevel2X 10" xfId="3854"/>
    <cellStyle name="SAPBEXHLevel2X 11" xfId="3855"/>
    <cellStyle name="SAPBEXHLevel2X 12" xfId="3856"/>
    <cellStyle name="SAPBEXHLevel2X 2" xfId="3857"/>
    <cellStyle name="SAPBEXHLevel2X 2 2" xfId="3858"/>
    <cellStyle name="SAPBEXHLevel2X 2 2 2" xfId="3859"/>
    <cellStyle name="SAPBEXHLevel2X 2 3" xfId="3860"/>
    <cellStyle name="SAPBEXHLevel2X 2_1.400 Inversiones Oper ITAÚ" xfId="3861"/>
    <cellStyle name="SAPBEXHLevel2X 3" xfId="3862"/>
    <cellStyle name="SAPBEXHLevel2X 3 2" xfId="3863"/>
    <cellStyle name="SAPBEXHLevel2X 3 3" xfId="3864"/>
    <cellStyle name="SAPBEXHLevel2X 4" xfId="3865"/>
    <cellStyle name="SAPBEXHLevel2X 5" xfId="3866"/>
    <cellStyle name="SAPBEXHLevel2X 6" xfId="3867"/>
    <cellStyle name="SAPBEXHLevel2X 7" xfId="3868"/>
    <cellStyle name="SAPBEXHLevel2X 8" xfId="3869"/>
    <cellStyle name="SAPBEXHLevel2X 9" xfId="3870"/>
    <cellStyle name="SAPBEXHLevel2X_1.400 Inversiones Oper ITAÚ" xfId="3871"/>
    <cellStyle name="SAPBEXHLevel3" xfId="3872"/>
    <cellStyle name="SAPBEXHLevel3 10" xfId="3873"/>
    <cellStyle name="SAPBEXHLevel3 11" xfId="3874"/>
    <cellStyle name="SAPBEXHLevel3 12" xfId="3875"/>
    <cellStyle name="SAPBEXHLevel3 2" xfId="3876"/>
    <cellStyle name="SAPBEXHLevel3 2 2" xfId="3877"/>
    <cellStyle name="SAPBEXHLevel3 2 2 2" xfId="3878"/>
    <cellStyle name="SAPBEXHLevel3 2 3" xfId="3879"/>
    <cellStyle name="SAPBEXHLevel3 2_1.400 Inversiones Oper ITAÚ" xfId="3880"/>
    <cellStyle name="SAPBEXHLevel3 3" xfId="3881"/>
    <cellStyle name="SAPBEXHLevel3 3 2" xfId="3882"/>
    <cellStyle name="SAPBEXHLevel3 3 3" xfId="3883"/>
    <cellStyle name="SAPBEXHLevel3 4" xfId="3884"/>
    <cellStyle name="SAPBEXHLevel3 5" xfId="3885"/>
    <cellStyle name="SAPBEXHLevel3 6" xfId="3886"/>
    <cellStyle name="SAPBEXHLevel3 7" xfId="3887"/>
    <cellStyle name="SAPBEXHLevel3 8" xfId="3888"/>
    <cellStyle name="SAPBEXHLevel3 9" xfId="3889"/>
    <cellStyle name="SAPBEXHLevel3_1.400 Inversiones Oper ITAÚ" xfId="3890"/>
    <cellStyle name="SAPBEXHLevel3X" xfId="3891"/>
    <cellStyle name="SAPBEXHLevel3X 10" xfId="3892"/>
    <cellStyle name="SAPBEXHLevel3X 11" xfId="3893"/>
    <cellStyle name="SAPBEXHLevel3X 12" xfId="3894"/>
    <cellStyle name="SAPBEXHLevel3X 2" xfId="3895"/>
    <cellStyle name="SAPBEXHLevel3X 2 2" xfId="3896"/>
    <cellStyle name="SAPBEXHLevel3X 2 2 2" xfId="3897"/>
    <cellStyle name="SAPBEXHLevel3X 2 3" xfId="3898"/>
    <cellStyle name="SAPBEXHLevel3X 2_1.400 Inversiones Oper ITAÚ" xfId="3899"/>
    <cellStyle name="SAPBEXHLevel3X 3" xfId="3900"/>
    <cellStyle name="SAPBEXHLevel3X 3 2" xfId="3901"/>
    <cellStyle name="SAPBEXHLevel3X 3 3" xfId="3902"/>
    <cellStyle name="SAPBEXHLevel3X 4" xfId="3903"/>
    <cellStyle name="SAPBEXHLevel3X 5" xfId="3904"/>
    <cellStyle name="SAPBEXHLevel3X 6" xfId="3905"/>
    <cellStyle name="SAPBEXHLevel3X 7" xfId="3906"/>
    <cellStyle name="SAPBEXHLevel3X 8" xfId="3907"/>
    <cellStyle name="SAPBEXHLevel3X 9" xfId="3908"/>
    <cellStyle name="SAPBEXHLevel3X_1.400 Inversiones Oper ITAÚ" xfId="3909"/>
    <cellStyle name="SAPBEXinputData" xfId="3910"/>
    <cellStyle name="SAPBEXinputData 10" xfId="3911"/>
    <cellStyle name="SAPBEXinputData 11" xfId="3912"/>
    <cellStyle name="SAPBEXinputData 12" xfId="3913"/>
    <cellStyle name="SAPBEXinputData 2" xfId="3914"/>
    <cellStyle name="SAPBEXinputData 2 2" xfId="3915"/>
    <cellStyle name="SAPBEXinputData 2 2 2" xfId="3916"/>
    <cellStyle name="SAPBEXinputData 2 3" xfId="3917"/>
    <cellStyle name="SAPBEXinputData 2_1.400 Inversiones Oper ITAÚ" xfId="3918"/>
    <cellStyle name="SAPBEXinputData 3" xfId="3919"/>
    <cellStyle name="SAPBEXinputData 3 2" xfId="3920"/>
    <cellStyle name="SAPBEXinputData 3 3" xfId="3921"/>
    <cellStyle name="SAPBEXinputData 4" xfId="3922"/>
    <cellStyle name="SAPBEXinputData 5" xfId="3923"/>
    <cellStyle name="SAPBEXinputData 6" xfId="3924"/>
    <cellStyle name="SAPBEXinputData 7" xfId="3925"/>
    <cellStyle name="SAPBEXinputData 8" xfId="3926"/>
    <cellStyle name="SAPBEXinputData 9" xfId="3927"/>
    <cellStyle name="SAPBEXinputData_1.400 Inversiones Oper ITAÚ" xfId="3928"/>
    <cellStyle name="SAPBEXItemHeader" xfId="3929"/>
    <cellStyle name="SAPBEXresData" xfId="3930"/>
    <cellStyle name="SAPBEXresData 10" xfId="3931"/>
    <cellStyle name="SAPBEXresData 11" xfId="3932"/>
    <cellStyle name="SAPBEXresData 12" xfId="3933"/>
    <cellStyle name="SAPBEXresData 13" xfId="3934"/>
    <cellStyle name="SAPBEXresData 14" xfId="3935"/>
    <cellStyle name="SAPBEXresData 2" xfId="3936"/>
    <cellStyle name="SAPBEXresData 2 2" xfId="3937"/>
    <cellStyle name="SAPBEXresData 2 2 2" xfId="3938"/>
    <cellStyle name="SAPBEXresData 2 3" xfId="3939"/>
    <cellStyle name="SAPBEXresData 2_20110401_SAL_Rev#1_ PTP 2011" xfId="3940"/>
    <cellStyle name="SAPBEXresData 3" xfId="3941"/>
    <cellStyle name="SAPBEXresData 3 2" xfId="3942"/>
    <cellStyle name="SAPBEXresData 4" xfId="3943"/>
    <cellStyle name="SAPBEXresData 5" xfId="3944"/>
    <cellStyle name="SAPBEXresData 6" xfId="3945"/>
    <cellStyle name="SAPBEXresData 7" xfId="3946"/>
    <cellStyle name="SAPBEXresData 8" xfId="3947"/>
    <cellStyle name="SAPBEXresData 9" xfId="3948"/>
    <cellStyle name="SAPBEXresData_1.400 Inversiones Oper ITAÚ" xfId="3949"/>
    <cellStyle name="SAPBEXresDataEmph" xfId="3950"/>
    <cellStyle name="SAPBEXresDataEmph 10" xfId="3951"/>
    <cellStyle name="SAPBEXresDataEmph 11" xfId="3952"/>
    <cellStyle name="SAPBEXresDataEmph 12" xfId="3953"/>
    <cellStyle name="SAPBEXresDataEmph 2" xfId="3954"/>
    <cellStyle name="SAPBEXresDataEmph 2 2" xfId="3955"/>
    <cellStyle name="SAPBEXresDataEmph 2 2 2" xfId="3956"/>
    <cellStyle name="SAPBEXresDataEmph 2 3" xfId="3957"/>
    <cellStyle name="SAPBEXresDataEmph 2_20110401_SAL_Rev#1_ PTP 2011" xfId="3958"/>
    <cellStyle name="SAPBEXresDataEmph 3" xfId="3959"/>
    <cellStyle name="SAPBEXresDataEmph 3 2" xfId="3960"/>
    <cellStyle name="SAPBEXresDataEmph 4" xfId="3961"/>
    <cellStyle name="SAPBEXresDataEmph 5" xfId="3962"/>
    <cellStyle name="SAPBEXresDataEmph 6" xfId="3963"/>
    <cellStyle name="SAPBEXresDataEmph 7" xfId="3964"/>
    <cellStyle name="SAPBEXresDataEmph 8" xfId="3965"/>
    <cellStyle name="SAPBEXresDataEmph 9" xfId="3966"/>
    <cellStyle name="SAPBEXresDataEmph_1.400 Inversiones Oper ITAÚ" xfId="3967"/>
    <cellStyle name="SAPBEXresItem" xfId="3968"/>
    <cellStyle name="SAPBEXresItem 10" xfId="3969"/>
    <cellStyle name="SAPBEXresItem 11" xfId="3970"/>
    <cellStyle name="SAPBEXresItem 12" xfId="3971"/>
    <cellStyle name="SAPBEXresItem 13" xfId="3972"/>
    <cellStyle name="SAPBEXresItem 14" xfId="3973"/>
    <cellStyle name="SAPBEXresItem 2" xfId="3974"/>
    <cellStyle name="SAPBEXresItem 2 2" xfId="3975"/>
    <cellStyle name="SAPBEXresItem 2 2 2" xfId="3976"/>
    <cellStyle name="SAPBEXresItem 2 3" xfId="3977"/>
    <cellStyle name="SAPBEXresItem 2_20110401_SAL_Rev#1_ PTP 2011" xfId="3978"/>
    <cellStyle name="SAPBEXresItem 3" xfId="3979"/>
    <cellStyle name="SAPBEXresItem 3 2" xfId="3980"/>
    <cellStyle name="SAPBEXresItem 4" xfId="3981"/>
    <cellStyle name="SAPBEXresItem 5" xfId="3982"/>
    <cellStyle name="SAPBEXresItem 6" xfId="3983"/>
    <cellStyle name="SAPBEXresItem 7" xfId="3984"/>
    <cellStyle name="SAPBEXresItem 8" xfId="3985"/>
    <cellStyle name="SAPBEXresItem 9" xfId="3986"/>
    <cellStyle name="SAPBEXresItem_1.400 Inversiones Oper ITAÚ" xfId="3987"/>
    <cellStyle name="SAPBEXresItemX" xfId="3988"/>
    <cellStyle name="SAPBEXresItemX 10" xfId="3989"/>
    <cellStyle name="SAPBEXresItemX 11" xfId="3990"/>
    <cellStyle name="SAPBEXresItemX 12" xfId="3991"/>
    <cellStyle name="SAPBEXresItemX 13" xfId="3992"/>
    <cellStyle name="SAPBEXresItemX 14" xfId="3993"/>
    <cellStyle name="SAPBEXresItemX 2" xfId="3994"/>
    <cellStyle name="SAPBEXresItemX 2 2" xfId="3995"/>
    <cellStyle name="SAPBEXresItemX 2 2 2" xfId="3996"/>
    <cellStyle name="SAPBEXresItemX 2 3" xfId="3997"/>
    <cellStyle name="SAPBEXresItemX 2_20110401_SAL_Rev#1_ PTP 2011" xfId="3998"/>
    <cellStyle name="SAPBEXresItemX 3" xfId="3999"/>
    <cellStyle name="SAPBEXresItemX 3 2" xfId="4000"/>
    <cellStyle name="SAPBEXresItemX 3 3" xfId="4001"/>
    <cellStyle name="SAPBEXresItemX 4" xfId="4002"/>
    <cellStyle name="SAPBEXresItemX 5" xfId="4003"/>
    <cellStyle name="SAPBEXresItemX 6" xfId="4004"/>
    <cellStyle name="SAPBEXresItemX 7" xfId="4005"/>
    <cellStyle name="SAPBEXresItemX 8" xfId="4006"/>
    <cellStyle name="SAPBEXresItemX 9" xfId="4007"/>
    <cellStyle name="SAPBEXresItemX_1.400 Inversiones Oper ITAÚ" xfId="4008"/>
    <cellStyle name="SAPBEXstdData" xfId="4009"/>
    <cellStyle name="SAPBEXstdData 10" xfId="4010"/>
    <cellStyle name="SAPBEXstdData 11" xfId="4011"/>
    <cellStyle name="SAPBEXstdData 12" xfId="4012"/>
    <cellStyle name="SAPBEXstdData 13" xfId="4013"/>
    <cellStyle name="SAPBEXstdData 2" xfId="4014"/>
    <cellStyle name="SAPBEXstdData 2 2" xfId="4015"/>
    <cellStyle name="SAPBEXstdData 3" xfId="4016"/>
    <cellStyle name="SAPBEXstdData 4" xfId="4017"/>
    <cellStyle name="SAPBEXstdData 5" xfId="4018"/>
    <cellStyle name="SAPBEXstdData 6" xfId="4019"/>
    <cellStyle name="SAPBEXstdData 7" xfId="4020"/>
    <cellStyle name="SAPBEXstdData 8" xfId="4021"/>
    <cellStyle name="SAPBEXstdData 9" xfId="4022"/>
    <cellStyle name="SAPBEXstdData_1.400 Inversiones Oper ITAÚ" xfId="4023"/>
    <cellStyle name="SAPBEXstdDataEmph" xfId="4024"/>
    <cellStyle name="SAPBEXstdDataEmph 10" xfId="4025"/>
    <cellStyle name="SAPBEXstdDataEmph 11" xfId="4026"/>
    <cellStyle name="SAPBEXstdDataEmph 2" xfId="4027"/>
    <cellStyle name="SAPBEXstdDataEmph 2 2" xfId="4028"/>
    <cellStyle name="SAPBEXstdDataEmph 3" xfId="4029"/>
    <cellStyle name="SAPBEXstdDataEmph 4" xfId="4030"/>
    <cellStyle name="SAPBEXstdDataEmph 5" xfId="4031"/>
    <cellStyle name="SAPBEXstdDataEmph 6" xfId="4032"/>
    <cellStyle name="SAPBEXstdDataEmph 7" xfId="4033"/>
    <cellStyle name="SAPBEXstdDataEmph 8" xfId="4034"/>
    <cellStyle name="SAPBEXstdDataEmph 9" xfId="4035"/>
    <cellStyle name="SAPBEXstdDataEmph_1.400 Inversiones Oper ITAÚ" xfId="4036"/>
    <cellStyle name="SAPBEXstdItem" xfId="4037"/>
    <cellStyle name="SAPBEXstdItem 10" xfId="4038"/>
    <cellStyle name="SAPBEXstdItem 11" xfId="4039"/>
    <cellStyle name="SAPBEXstdItem 12" xfId="4040"/>
    <cellStyle name="SAPBEXstdItem 13" xfId="4041"/>
    <cellStyle name="SAPBEXstdItem 2" xfId="4042"/>
    <cellStyle name="SAPBEXstdItem 2 2" xfId="4043"/>
    <cellStyle name="SAPBEXstdItem 3" xfId="4044"/>
    <cellStyle name="SAPBEXstdItem 4" xfId="4045"/>
    <cellStyle name="SAPBEXstdItem 5" xfId="4046"/>
    <cellStyle name="SAPBEXstdItem 6" xfId="4047"/>
    <cellStyle name="SAPBEXstdItem 7" xfId="4048"/>
    <cellStyle name="SAPBEXstdItem 8" xfId="4049"/>
    <cellStyle name="SAPBEXstdItem 9" xfId="4050"/>
    <cellStyle name="SAPBEXstdItem_1.400 Inversiones Oper ITAÚ" xfId="4051"/>
    <cellStyle name="SAPBEXstdItemX" xfId="4052"/>
    <cellStyle name="SAPBEXstdItemX 10" xfId="4053"/>
    <cellStyle name="SAPBEXstdItemX 11" xfId="4054"/>
    <cellStyle name="SAPBEXstdItemX 12" xfId="4055"/>
    <cellStyle name="SAPBEXstdItemX 13" xfId="4056"/>
    <cellStyle name="SAPBEXstdItemX 14" xfId="4057"/>
    <cellStyle name="SAPBEXstdItemX 2" xfId="4058"/>
    <cellStyle name="SAPBEXstdItemX 2 2" xfId="4059"/>
    <cellStyle name="SAPBEXstdItemX 2 2 2" xfId="4060"/>
    <cellStyle name="SAPBEXstdItemX 2 3" xfId="4061"/>
    <cellStyle name="SAPBEXstdItemX 2_20110401_SAL_Rev#1_ PTP 2011" xfId="4062"/>
    <cellStyle name="SAPBEXstdItemX 3" xfId="4063"/>
    <cellStyle name="SAPBEXstdItemX 3 2" xfId="4064"/>
    <cellStyle name="SAPBEXstdItemX 3 3" xfId="4065"/>
    <cellStyle name="SAPBEXstdItemX 4" xfId="4066"/>
    <cellStyle name="SAPBEXstdItemX 5" xfId="4067"/>
    <cellStyle name="SAPBEXstdItemX 6" xfId="4068"/>
    <cellStyle name="SAPBEXstdItemX 7" xfId="4069"/>
    <cellStyle name="SAPBEXstdItemX 8" xfId="4070"/>
    <cellStyle name="SAPBEXstdItemX 9" xfId="4071"/>
    <cellStyle name="SAPBEXstdItemX_1.400 Inversiones Oper ITAÚ" xfId="4072"/>
    <cellStyle name="SAPBEXtitle" xfId="4073"/>
    <cellStyle name="SAPBEXtitle 10" xfId="4074"/>
    <cellStyle name="SAPBEXtitle 11" xfId="4075"/>
    <cellStyle name="SAPBEXtitle 12" xfId="4076"/>
    <cellStyle name="SAPBEXtitle 2" xfId="4077"/>
    <cellStyle name="SAPBEXtitle 2 2" xfId="4078"/>
    <cellStyle name="SAPBEXtitle 2 2 2" xfId="4079"/>
    <cellStyle name="SAPBEXtitle 2 3" xfId="4080"/>
    <cellStyle name="SAPBEXtitle 2_20110401_SAL_Rev#1_ PTP 2011" xfId="4081"/>
    <cellStyle name="SAPBEXtitle 3" xfId="4082"/>
    <cellStyle name="SAPBEXtitle 3 2" xfId="4083"/>
    <cellStyle name="SAPBEXtitle 4" xfId="4084"/>
    <cellStyle name="SAPBEXtitle 5" xfId="4085"/>
    <cellStyle name="SAPBEXtitle 6" xfId="4086"/>
    <cellStyle name="SAPBEXtitle 7" xfId="4087"/>
    <cellStyle name="SAPBEXtitle 8" xfId="4088"/>
    <cellStyle name="SAPBEXtitle 9" xfId="4089"/>
    <cellStyle name="SAPBEXtitle_1.400 Inversiones Oper ITAÚ" xfId="4090"/>
    <cellStyle name="SAPBEXunassignedItem" xfId="4091"/>
    <cellStyle name="SAPBEXundefined" xfId="4092"/>
    <cellStyle name="SAPBEXundefined 10" xfId="4093"/>
    <cellStyle name="SAPBEXundefined 11" xfId="4094"/>
    <cellStyle name="SAPBEXundefined 12" xfId="4095"/>
    <cellStyle name="SAPBEXundefined 2" xfId="4096"/>
    <cellStyle name="SAPBEXundefined 2 2" xfId="4097"/>
    <cellStyle name="SAPBEXundefined 2 2 2" xfId="4098"/>
    <cellStyle name="SAPBEXundefined 2 3" xfId="4099"/>
    <cellStyle name="SAPBEXundefined 2_20110401_SAL_Rev#1_ PTP 2011" xfId="4100"/>
    <cellStyle name="SAPBEXundefined 3" xfId="4101"/>
    <cellStyle name="SAPBEXundefined 3 2" xfId="4102"/>
    <cellStyle name="SAPBEXundefined 4" xfId="4103"/>
    <cellStyle name="SAPBEXundefined 5" xfId="4104"/>
    <cellStyle name="SAPBEXundefined 6" xfId="4105"/>
    <cellStyle name="SAPBEXundefined 7" xfId="4106"/>
    <cellStyle name="SAPBEXundefined 8" xfId="4107"/>
    <cellStyle name="SAPBEXundefined 9" xfId="4108"/>
    <cellStyle name="SAPBEXundefined_1.400 Inversiones Oper ITAÚ" xfId="4109"/>
    <cellStyle name="Separador de milhares 2" xfId="4110"/>
    <cellStyle name="Separador de milhares_Flujo PBR-06" xfId="4111"/>
    <cellStyle name="Sheet Title" xfId="4112"/>
    <cellStyle name="Sheet Title 2" xfId="4113"/>
    <cellStyle name="Shell" xfId="305"/>
    <cellStyle name="Shell 2" xfId="4114"/>
    <cellStyle name="Style 1" xfId="4115"/>
    <cellStyle name="Style 1 2" xfId="4116"/>
    <cellStyle name="Style 1 3" xfId="4117"/>
    <cellStyle name="Style 1 4" xfId="4118"/>
    <cellStyle name="Style 1 5" xfId="4119"/>
    <cellStyle name="STYLE1" xfId="4120"/>
    <cellStyle name="STYLE1 2" xfId="4121"/>
    <cellStyle name="STYLE10" xfId="4122"/>
    <cellStyle name="STYLE10 2" xfId="4123"/>
    <cellStyle name="STYLE11" xfId="4124"/>
    <cellStyle name="STYLE11 2" xfId="4125"/>
    <cellStyle name="STYLE12" xfId="4126"/>
    <cellStyle name="STYLE12 2" xfId="4127"/>
    <cellStyle name="STYLE2" xfId="4128"/>
    <cellStyle name="STYLE2 2" xfId="4129"/>
    <cellStyle name="STYLE3" xfId="4130"/>
    <cellStyle name="STYLE3 2" xfId="4131"/>
    <cellStyle name="STYLE4" xfId="4132"/>
    <cellStyle name="STYLE4 2" xfId="4133"/>
    <cellStyle name="STYLE5" xfId="4134"/>
    <cellStyle name="STYLE5 2" xfId="4135"/>
    <cellStyle name="STYLE6" xfId="4136"/>
    <cellStyle name="STYLE6 2" xfId="4137"/>
    <cellStyle name="STYLE7" xfId="4138"/>
    <cellStyle name="STYLE7 2" xfId="4139"/>
    <cellStyle name="STYLE8" xfId="4140"/>
    <cellStyle name="STYLE8 2" xfId="4141"/>
    <cellStyle name="STYLE9" xfId="4142"/>
    <cellStyle name="STYLE9 2" xfId="4143"/>
    <cellStyle name="Sum" xfId="306"/>
    <cellStyle name="Summary to GL" xfId="307"/>
    <cellStyle name="Summary to GL 2" xfId="4144"/>
    <cellStyle name="Summary to GL 2 2" xfId="4145"/>
    <cellStyle name="Summary to GL 3" xfId="4146"/>
    <cellStyle name="Summary to GL 4" xfId="4147"/>
    <cellStyle name="Tag" xfId="4148"/>
    <cellStyle name="Texto de advertencia" xfId="308"/>
    <cellStyle name="Texto de advertencia 10" xfId="4149"/>
    <cellStyle name="Texto de advertencia 11" xfId="4150"/>
    <cellStyle name="Texto de advertencia 12" xfId="4151"/>
    <cellStyle name="Texto de advertencia 13" xfId="4152"/>
    <cellStyle name="Texto de advertencia 14" xfId="4153"/>
    <cellStyle name="Texto de advertencia 15" xfId="4365"/>
    <cellStyle name="Texto de advertencia 2" xfId="4154"/>
    <cellStyle name="Texto de advertencia 2 2" xfId="4155"/>
    <cellStyle name="Texto de advertencia 3" xfId="4156"/>
    <cellStyle name="Texto de advertencia 3 2" xfId="4157"/>
    <cellStyle name="Texto de advertencia 4" xfId="4158"/>
    <cellStyle name="Texto de advertencia 5" xfId="4159"/>
    <cellStyle name="Texto de advertencia 6" xfId="4160"/>
    <cellStyle name="Texto de advertencia 7" xfId="4161"/>
    <cellStyle name="Texto de advertencia 8" xfId="4162"/>
    <cellStyle name="Texto de advertencia 9" xfId="4163"/>
    <cellStyle name="Texto de Aviso" xfId="4164"/>
    <cellStyle name="Texto explicativo" xfId="309"/>
    <cellStyle name="Texto explicativo 10" xfId="4166"/>
    <cellStyle name="Texto explicativo 11" xfId="4167"/>
    <cellStyle name="Texto explicativo 12" xfId="4168"/>
    <cellStyle name="Texto explicativo 13" xfId="4169"/>
    <cellStyle name="Texto explicativo 14" xfId="4170"/>
    <cellStyle name="Texto explicativo 2" xfId="4171"/>
    <cellStyle name="Texto explicativo 2 2" xfId="4172"/>
    <cellStyle name="Texto explicativo 3" xfId="4173"/>
    <cellStyle name="Texto explicativo 3 2" xfId="4174"/>
    <cellStyle name="Texto explicativo 4" xfId="4175"/>
    <cellStyle name="Texto explicativo 5" xfId="4176"/>
    <cellStyle name="Texto explicativo 6" xfId="4177"/>
    <cellStyle name="Texto explicativo 7" xfId="4178"/>
    <cellStyle name="Texto explicativo 8" xfId="4179"/>
    <cellStyle name="Texto explicativo 9" xfId="4180"/>
    <cellStyle name="Title" xfId="329" builtinId="15" customBuiltin="1"/>
    <cellStyle name="Title 2" xfId="310"/>
    <cellStyle name="Title 2 2" xfId="311"/>
    <cellStyle name="Title 2 3" xfId="4421"/>
    <cellStyle name="Title 3" xfId="312"/>
    <cellStyle name="Title 4" xfId="4181"/>
    <cellStyle name="Título" xfId="313"/>
    <cellStyle name="Título 1" xfId="314"/>
    <cellStyle name="Título 1 10" xfId="4183"/>
    <cellStyle name="Título 1 11" xfId="4184"/>
    <cellStyle name="Título 1 12" xfId="4185"/>
    <cellStyle name="Título 1 13" xfId="4186"/>
    <cellStyle name="Título 1 14" xfId="4187"/>
    <cellStyle name="Título 1 2" xfId="4188"/>
    <cellStyle name="Título 1 2 2" xfId="4189"/>
    <cellStyle name="Título 1 3" xfId="4190"/>
    <cellStyle name="Título 1 3 2" xfId="4191"/>
    <cellStyle name="Título 1 4" xfId="4192"/>
    <cellStyle name="Título 1 5" xfId="4193"/>
    <cellStyle name="Título 1 6" xfId="4194"/>
    <cellStyle name="Título 1 7" xfId="4195"/>
    <cellStyle name="Título 1 8" xfId="4196"/>
    <cellStyle name="Título 1 9" xfId="4197"/>
    <cellStyle name="Título 10" xfId="4198"/>
    <cellStyle name="Título 11" xfId="4199"/>
    <cellStyle name="Título 12" xfId="4200"/>
    <cellStyle name="Título 13" xfId="4201"/>
    <cellStyle name="Título 14" xfId="4202"/>
    <cellStyle name="Título 15" xfId="4203"/>
    <cellStyle name="Título 16" xfId="4204"/>
    <cellStyle name="Título 17" xfId="4205"/>
    <cellStyle name="Título 18" xfId="4206"/>
    <cellStyle name="Título 19" xfId="4207"/>
    <cellStyle name="Título 2" xfId="315"/>
    <cellStyle name="Título 2 10" xfId="4209"/>
    <cellStyle name="Título 2 11" xfId="4210"/>
    <cellStyle name="Título 2 12" xfId="4211"/>
    <cellStyle name="Título 2 13" xfId="4212"/>
    <cellStyle name="Título 2 14" xfId="4213"/>
    <cellStyle name="Título 2 2" xfId="4214"/>
    <cellStyle name="Título 2 2 2" xfId="4215"/>
    <cellStyle name="Título 2 3" xfId="4216"/>
    <cellStyle name="Título 2 3 2" xfId="4217"/>
    <cellStyle name="Título 2 4" xfId="4218"/>
    <cellStyle name="Título 2 5" xfId="4219"/>
    <cellStyle name="Título 2 6" xfId="4220"/>
    <cellStyle name="Título 2 7" xfId="4221"/>
    <cellStyle name="Título 2 8" xfId="4222"/>
    <cellStyle name="Título 2 9" xfId="4223"/>
    <cellStyle name="Título 20" xfId="4224"/>
    <cellStyle name="Título 21" xfId="4225"/>
    <cellStyle name="Título 22" xfId="4226"/>
    <cellStyle name="Título 23" xfId="4227"/>
    <cellStyle name="Título 24" xfId="4228"/>
    <cellStyle name="Título 25" xfId="4229"/>
    <cellStyle name="Título 26" xfId="4230"/>
    <cellStyle name="Título 27" xfId="4231"/>
    <cellStyle name="Título 28" xfId="4232"/>
    <cellStyle name="Título 29" xfId="4233"/>
    <cellStyle name="Título 3" xfId="316"/>
    <cellStyle name="Título 3 10" xfId="4235"/>
    <cellStyle name="Título 3 11" xfId="4236"/>
    <cellStyle name="Título 3 12" xfId="4237"/>
    <cellStyle name="Título 3 13" xfId="4238"/>
    <cellStyle name="Título 3 14" xfId="4239"/>
    <cellStyle name="Título 3 2" xfId="4240"/>
    <cellStyle name="Título 3 2 2" xfId="4241"/>
    <cellStyle name="Título 3 3" xfId="4242"/>
    <cellStyle name="Título 3 3 2" xfId="4243"/>
    <cellStyle name="Título 3 4" xfId="4244"/>
    <cellStyle name="Título 3 5" xfId="4245"/>
    <cellStyle name="Título 3 6" xfId="4246"/>
    <cellStyle name="Título 3 7" xfId="4247"/>
    <cellStyle name="Título 3 8" xfId="4248"/>
    <cellStyle name="Título 3 9" xfId="4249"/>
    <cellStyle name="Título 30" xfId="4250"/>
    <cellStyle name="Título 31" xfId="4251"/>
    <cellStyle name="Título 32" xfId="4252"/>
    <cellStyle name="Título 33" xfId="4253"/>
    <cellStyle name="Título 34" xfId="4254"/>
    <cellStyle name="Título 35" xfId="4255"/>
    <cellStyle name="Título 36" xfId="4256"/>
    <cellStyle name="Título 37" xfId="4257"/>
    <cellStyle name="Título 38" xfId="4258"/>
    <cellStyle name="Título 39" xfId="4259"/>
    <cellStyle name="Título 4" xfId="4260"/>
    <cellStyle name="Título 4 2" xfId="4261"/>
    <cellStyle name="Título 40" xfId="4262"/>
    <cellStyle name="Título 41" xfId="4263"/>
    <cellStyle name="Título 42" xfId="4264"/>
    <cellStyle name="Título 43" xfId="4265"/>
    <cellStyle name="Título 44" xfId="4266"/>
    <cellStyle name="Título 45" xfId="4267"/>
    <cellStyle name="Título 5" xfId="4268"/>
    <cellStyle name="Título 6" xfId="4269"/>
    <cellStyle name="Título 7" xfId="4270"/>
    <cellStyle name="Título 8" xfId="4271"/>
    <cellStyle name="Título 9" xfId="4272"/>
    <cellStyle name="Total" xfId="344" builtinId="25" customBuiltin="1"/>
    <cellStyle name="Total 10" xfId="4273"/>
    <cellStyle name="Total 11" xfId="4274"/>
    <cellStyle name="total 11 2" xfId="4275"/>
    <cellStyle name="Total 12" xfId="4276"/>
    <cellStyle name="total 12 2" xfId="4277"/>
    <cellStyle name="Total 13" xfId="4278"/>
    <cellStyle name="total 13 2" xfId="4279"/>
    <cellStyle name="Total 14" xfId="4280"/>
    <cellStyle name="total 14 2" xfId="4281"/>
    <cellStyle name="total 15" xfId="4282"/>
    <cellStyle name="total 16" xfId="4283"/>
    <cellStyle name="total 17" xfId="4284"/>
    <cellStyle name="total 18" xfId="4285"/>
    <cellStyle name="total 19" xfId="4286"/>
    <cellStyle name="Total 2" xfId="317"/>
    <cellStyle name="Total 2 2" xfId="318"/>
    <cellStyle name="Total 2 2 10" xfId="4288"/>
    <cellStyle name="Total 2 2 11" xfId="4489"/>
    <cellStyle name="Total 2 2 12" xfId="4287"/>
    <cellStyle name="total 2 2 2" xfId="4289"/>
    <cellStyle name="Total 2 2 3" xfId="4290"/>
    <cellStyle name="Total 2 2 4" xfId="4291"/>
    <cellStyle name="Total 2 2 5" xfId="4292"/>
    <cellStyle name="Total 2 2 6" xfId="4293"/>
    <cellStyle name="Total 2 2 7" xfId="4294"/>
    <cellStyle name="Total 2 2 8" xfId="4295"/>
    <cellStyle name="Total 2 2 9" xfId="4296"/>
    <cellStyle name="Total 2 3" xfId="4297"/>
    <cellStyle name="total 2 4" xfId="4298"/>
    <cellStyle name="Total 2 5" xfId="4436"/>
    <cellStyle name="Total 2 6" xfId="4491"/>
    <cellStyle name="total 2_1.400 Inversiones Oper ITAÚ" xfId="4299"/>
    <cellStyle name="total 20" xfId="4300"/>
    <cellStyle name="total 21" xfId="4301"/>
    <cellStyle name="total 22" xfId="4302"/>
    <cellStyle name="total 23" xfId="4303"/>
    <cellStyle name="total 24" xfId="4304"/>
    <cellStyle name="total 25" xfId="4305"/>
    <cellStyle name="total 26" xfId="4306"/>
    <cellStyle name="total 27" xfId="4307"/>
    <cellStyle name="total 28" xfId="4308"/>
    <cellStyle name="total 29" xfId="4309"/>
    <cellStyle name="Total 3" xfId="319"/>
    <cellStyle name="Total 3 2" xfId="4310"/>
    <cellStyle name="total 30" xfId="4311"/>
    <cellStyle name="total 31" xfId="4312"/>
    <cellStyle name="total 32" xfId="4313"/>
    <cellStyle name="total 33" xfId="4314"/>
    <cellStyle name="total 34" xfId="4315"/>
    <cellStyle name="total 35" xfId="4316"/>
    <cellStyle name="total 36" xfId="4317"/>
    <cellStyle name="total 37" xfId="4318"/>
    <cellStyle name="total 38" xfId="4319"/>
    <cellStyle name="total 39" xfId="4320"/>
    <cellStyle name="Total 4" xfId="4321"/>
    <cellStyle name="Total 4 2" xfId="4322"/>
    <cellStyle name="total 40" xfId="4323"/>
    <cellStyle name="total 41" xfId="4324"/>
    <cellStyle name="total 42" xfId="4325"/>
    <cellStyle name="total 43" xfId="4326"/>
    <cellStyle name="total 44" xfId="4327"/>
    <cellStyle name="total 45" xfId="4328"/>
    <cellStyle name="total 46" xfId="4329"/>
    <cellStyle name="Total 5" xfId="4330"/>
    <cellStyle name="Total 5 2" xfId="4331"/>
    <cellStyle name="Total 6" xfId="4332"/>
    <cellStyle name="Total 6 2" xfId="4333"/>
    <cellStyle name="Total 7" xfId="4334"/>
    <cellStyle name="Total 7 2" xfId="4335"/>
    <cellStyle name="Total 8" xfId="4336"/>
    <cellStyle name="Total 8 2" xfId="4337"/>
    <cellStyle name="Total 9" xfId="4338"/>
    <cellStyle name="Total 9 2" xfId="4339"/>
    <cellStyle name="Total1 - Style1" xfId="4340"/>
    <cellStyle name="Total1 - Style1 2" xfId="4341"/>
    <cellStyle name="Unit Price" xfId="320"/>
    <cellStyle name="Unit Price 2" xfId="4342"/>
    <cellStyle name="Unit Price 2 2" xfId="4343"/>
    <cellStyle name="Unit Price 3" xfId="4344"/>
    <cellStyle name="Unit Price 4" xfId="4345"/>
    <cellStyle name="Warning Text" xfId="342" builtinId="11" customBuiltin="1"/>
    <cellStyle name="Warning Text 2" xfId="321"/>
    <cellStyle name="Warning Text 2 2" xfId="322"/>
    <cellStyle name="Warning Text 2 2 2" xfId="4347"/>
    <cellStyle name="Warning Text 2 2 3" xfId="4348"/>
    <cellStyle name="Warning Text 2 2 4" xfId="4349"/>
    <cellStyle name="Warning Text 2 2 5" xfId="4350"/>
    <cellStyle name="Warning Text 2 2 6" xfId="4346"/>
    <cellStyle name="Warning Text 2 3" xfId="4351"/>
    <cellStyle name="Warning Text 2 4" xfId="4352"/>
    <cellStyle name="Warning Text 2 5" xfId="4353"/>
    <cellStyle name="Warning Text 2 6" xfId="4434"/>
    <cellStyle name="Warning Text 3" xfId="323"/>
    <cellStyle name="Warning Text 3 2" xfId="4354"/>
    <cellStyle name="Warning Text 3 3" xfId="4355"/>
    <cellStyle name="Warning Text 3 4" xfId="4356"/>
    <cellStyle name="Warning Text 3 5" xfId="4357"/>
    <cellStyle name="Warning Text 4" xfId="4358"/>
    <cellStyle name="Warning Text 5" xfId="4359"/>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5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charts/_rels/chart1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Factor Z</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119985001874765"/>
          <c:w val="0.84530568430719188"/>
          <c:h val="0.73532464691913513"/>
        </c:manualLayout>
      </c:layout>
      <c:scatterChart>
        <c:scatterStyle val="smoothMarker"/>
        <c:varyColors val="0"/>
        <c:ser>
          <c:idx val="2"/>
          <c:order val="1"/>
          <c:tx>
            <c:v>Axis2</c:v>
          </c:tx>
          <c:spPr>
            <a:ln w="9525">
              <a:noFill/>
            </a:ln>
          </c:spPr>
          <c:marker>
            <c:symbol val="circle"/>
            <c:size val="6"/>
            <c:spPr>
              <a:solidFill>
                <a:srgbClr val="FFC000"/>
              </a:solidFill>
              <a:ln>
                <a:solidFill>
                  <a:srgbClr val="C00000"/>
                </a:solidFill>
              </a:ln>
            </c:spPr>
          </c:marker>
          <c:xVal>
            <c:numLit>
              <c:formatCode>General</c:formatCode>
              <c:ptCount val="1"/>
              <c:pt idx="0">
                <c:v>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D909-4DB3-B3F2-965139BF6C81}"/>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Properties'!$AN$10:$AN$29</c:f>
              <c:numCache>
                <c:formatCode>0.0000;0;0</c:formatCode>
                <c:ptCount val="20"/>
                <c:pt idx="0">
                  <c:v>0.99116000000000004</c:v>
                </c:pt>
                <c:pt idx="1">
                  <c:v>0.92096999999999996</c:v>
                </c:pt>
                <c:pt idx="2">
                  <c:v>0.89583999999999997</c:v>
                </c:pt>
                <c:pt idx="3">
                  <c:v>0.90986999999999996</c:v>
                </c:pt>
                <c:pt idx="4">
                  <c:v>0.94967999999999997</c:v>
                </c:pt>
                <c:pt idx="5">
                  <c:v>1.00431</c:v>
                </c:pt>
                <c:pt idx="6">
                  <c:v>1.06721</c:v>
                </c:pt>
                <c:pt idx="7">
                  <c:v>1.1347799999999999</c:v>
                </c:pt>
                <c:pt idx="8">
                  <c:v>1.20506</c:v>
                </c:pt>
                <c:pt idx="9">
                  <c:v>1.2769200000000001</c:v>
                </c:pt>
                <c:pt idx="10">
                  <c:v>1.34971</c:v>
                </c:pt>
                <c:pt idx="11">
                  <c:v>1.42302</c:v>
                </c:pt>
                <c:pt idx="12">
                  <c:v>1.4966200000000001</c:v>
                </c:pt>
                <c:pt idx="13">
                  <c:v>1.5703400000000001</c:v>
                </c:pt>
                <c:pt idx="14">
                  <c:v>1.64408</c:v>
                </c:pt>
                <c:pt idx="15">
                  <c:v>1.7177800000000001</c:v>
                </c:pt>
                <c:pt idx="16">
                  <c:v>1.7914000000000001</c:v>
                </c:pt>
                <c:pt idx="17">
                  <c:v>1.8649100000000001</c:v>
                </c:pt>
                <c:pt idx="18">
                  <c:v>1.9382900000000001</c:v>
                </c:pt>
                <c:pt idx="19">
                  <c:v>2.01153</c:v>
                </c:pt>
              </c:numCache>
            </c:numRef>
          </c:yVal>
          <c:smooth val="1"/>
          <c:extLst xmlns:c16r2="http://schemas.microsoft.com/office/drawing/2015/06/chart">
            <c:ext xmlns:c16="http://schemas.microsoft.com/office/drawing/2014/chart" uri="{C3380CC4-5D6E-409C-BE32-E72D297353CC}">
              <c16:uniqueId val="{00000004-D909-4DB3-B3F2-965139BF6C81}"/>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Properties'!$AS$10:$AS$29</c:f>
              <c:numCache>
                <c:formatCode>0.0000;0;0</c:formatCode>
                <c:ptCount val="20"/>
                <c:pt idx="0">
                  <c:v>0.99436999999999998</c:v>
                </c:pt>
                <c:pt idx="1">
                  <c:v>0.95260999999999996</c:v>
                </c:pt>
                <c:pt idx="2">
                  <c:v>0.94184999999999997</c:v>
                </c:pt>
                <c:pt idx="3">
                  <c:v>0.95689000000000002</c:v>
                </c:pt>
                <c:pt idx="4">
                  <c:v>0.99012</c:v>
                </c:pt>
                <c:pt idx="5">
                  <c:v>1.03508</c:v>
                </c:pt>
                <c:pt idx="6">
                  <c:v>1.08741</c:v>
                </c:pt>
                <c:pt idx="7">
                  <c:v>1.1443700000000001</c:v>
                </c:pt>
                <c:pt idx="8">
                  <c:v>1.20427</c:v>
                </c:pt>
                <c:pt idx="9">
                  <c:v>1.26607</c:v>
                </c:pt>
                <c:pt idx="10">
                  <c:v>1.3291200000000001</c:v>
                </c:pt>
                <c:pt idx="11">
                  <c:v>1.3929800000000001</c:v>
                </c:pt>
                <c:pt idx="12">
                  <c:v>1.4573799999999999</c:v>
                </c:pt>
                <c:pt idx="13">
                  <c:v>1.5221199999999999</c:v>
                </c:pt>
                <c:pt idx="14">
                  <c:v>1.58707</c:v>
                </c:pt>
                <c:pt idx="15">
                  <c:v>1.6521399999999999</c:v>
                </c:pt>
                <c:pt idx="16">
                  <c:v>1.71726</c:v>
                </c:pt>
                <c:pt idx="17">
                  <c:v>1.7824</c:v>
                </c:pt>
                <c:pt idx="18">
                  <c:v>1.8475200000000001</c:v>
                </c:pt>
                <c:pt idx="19">
                  <c:v>1.91259</c:v>
                </c:pt>
              </c:numCache>
            </c:numRef>
          </c:yVal>
          <c:smooth val="1"/>
          <c:extLst xmlns:c16r2="http://schemas.microsoft.com/office/drawing/2015/06/chart">
            <c:ext xmlns:c16="http://schemas.microsoft.com/office/drawing/2014/chart" uri="{C3380CC4-5D6E-409C-BE32-E72D297353CC}">
              <c16:uniqueId val="{00000005-D909-4DB3-B3F2-965139BF6C81}"/>
            </c:ext>
          </c:extLst>
        </c:ser>
        <c:dLbls>
          <c:showLegendKey val="0"/>
          <c:showVal val="0"/>
          <c:showCatName val="0"/>
          <c:showSerName val="0"/>
          <c:showPercent val="0"/>
          <c:showBubbleSize val="0"/>
        </c:dLbls>
        <c:axId val="772124368"/>
        <c:axId val="772109680"/>
      </c:scatterChart>
      <c:scatterChart>
        <c:scatterStyle val="smoothMarker"/>
        <c:varyColors val="0"/>
        <c:ser>
          <c:idx val="1"/>
          <c:order val="0"/>
          <c:tx>
            <c:v>Axis1</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D909-4DB3-B3F2-965139BF6C81}"/>
            </c:ext>
          </c:extLst>
        </c:ser>
        <c:dLbls>
          <c:showLegendKey val="0"/>
          <c:showVal val="0"/>
          <c:showCatName val="0"/>
          <c:showSerName val="0"/>
          <c:showPercent val="0"/>
          <c:showBubbleSize val="0"/>
        </c:dLbls>
        <c:axId val="772118384"/>
        <c:axId val="772122192"/>
      </c:scatterChart>
      <c:valAx>
        <c:axId val="772124368"/>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09680"/>
        <c:crossesAt val="0"/>
        <c:crossBetween val="midCat"/>
      </c:valAx>
      <c:valAx>
        <c:axId val="772109680"/>
        <c:scaling>
          <c:orientation val="minMax"/>
          <c:max val="2.01153"/>
          <c:min val="0.89583999999999997"/>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4368"/>
        <c:crossesAt val="0"/>
        <c:crossBetween val="midCat"/>
      </c:valAx>
      <c:valAx>
        <c:axId val="772122192"/>
        <c:scaling>
          <c:orientation val="minMax"/>
          <c:max val="2.01153"/>
          <c:min val="0.89583999999999997"/>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772118384"/>
        <c:crosses val="max"/>
        <c:crossBetween val="midCat"/>
      </c:valAx>
      <c:valAx>
        <c:axId val="772118384"/>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22192"/>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Viscosity, cp</a:t>
            </a:r>
          </a:p>
        </c:rich>
      </c:tx>
      <c:layout>
        <c:manualLayout>
          <c:xMode val="edge"/>
          <c:yMode val="edge"/>
          <c:x val="0.40724885844748854"/>
          <c:y val="0"/>
        </c:manualLayout>
      </c:layout>
      <c:overlay val="0"/>
    </c:title>
    <c:autoTitleDeleted val="0"/>
    <c:plotArea>
      <c:layout>
        <c:manualLayout>
          <c:layoutTarget val="inner"/>
          <c:xMode val="edge"/>
          <c:yMode val="edge"/>
          <c:x val="9.3391385972586768E-2"/>
          <c:y val="0.13119985001874765"/>
          <c:w val="0.82189778361038213"/>
          <c:h val="0.73532464691913513"/>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2862-4407-A3A5-1C829F3F38F7}"/>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Properties'!$AQ$10:$AQ$29</c:f>
              <c:numCache>
                <c:formatCode>0.0000;0;0</c:formatCode>
                <c:ptCount val="20"/>
                <c:pt idx="0">
                  <c:v>1.3664767073244117E-2</c:v>
                </c:pt>
                <c:pt idx="1">
                  <c:v>1.5135819788272406E-2</c:v>
                </c:pt>
                <c:pt idx="2">
                  <c:v>1.7618525683266335E-2</c:v>
                </c:pt>
                <c:pt idx="3">
                  <c:v>2.075893628953308E-2</c:v>
                </c:pt>
                <c:pt idx="4">
                  <c:v>2.4220403048244295E-2</c:v>
                </c:pt>
                <c:pt idx="5">
                  <c:v>2.7780784436818584E-2</c:v>
                </c:pt>
                <c:pt idx="6">
                  <c:v>3.1325615448123692E-2</c:v>
                </c:pt>
                <c:pt idx="7">
                  <c:v>3.4801779396913021E-2</c:v>
                </c:pt>
                <c:pt idx="8">
                  <c:v>3.8185285777615964E-2</c:v>
                </c:pt>
                <c:pt idx="9">
                  <c:v>4.1467450131254475E-2</c:v>
                </c:pt>
                <c:pt idx="10">
                  <c:v>4.4645801400555171E-2</c:v>
                </c:pt>
                <c:pt idx="11">
                  <c:v>4.7722433026346156E-2</c:v>
                </c:pt>
                <c:pt idx="12">
                  <c:v>5.0699351865911249E-2</c:v>
                </c:pt>
                <c:pt idx="13">
                  <c:v>5.3581048021091482E-2</c:v>
                </c:pt>
                <c:pt idx="14">
                  <c:v>5.6371569723240617E-2</c:v>
                </c:pt>
                <c:pt idx="15">
                  <c:v>5.9074708156483004E-2</c:v>
                </c:pt>
                <c:pt idx="16">
                  <c:v>6.169426483602429E-2</c:v>
                </c:pt>
                <c:pt idx="17">
                  <c:v>6.4234466605294485E-2</c:v>
                </c:pt>
                <c:pt idx="18">
                  <c:v>6.6699183869082121E-2</c:v>
                </c:pt>
                <c:pt idx="19">
                  <c:v>6.9091960162991642E-2</c:v>
                </c:pt>
              </c:numCache>
            </c:numRef>
          </c:yVal>
          <c:smooth val="1"/>
          <c:extLst xmlns:c16r2="http://schemas.microsoft.com/office/drawing/2015/06/chart">
            <c:ext xmlns:c16="http://schemas.microsoft.com/office/drawing/2014/chart" uri="{C3380CC4-5D6E-409C-BE32-E72D297353CC}">
              <c16:uniqueId val="{00000004-2862-4407-A3A5-1C829F3F38F7}"/>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Properties'!$AV$10:$AV$29</c:f>
              <c:numCache>
                <c:formatCode>0.0000;0;0</c:formatCode>
                <c:ptCount val="20"/>
                <c:pt idx="0">
                  <c:v>1.5122552723838759E-2</c:v>
                </c:pt>
                <c:pt idx="1">
                  <c:v>1.6291011273744348E-2</c:v>
                </c:pt>
                <c:pt idx="2">
                  <c:v>1.8194142883546167E-2</c:v>
                </c:pt>
                <c:pt idx="3">
                  <c:v>2.057531973354287E-2</c:v>
                </c:pt>
                <c:pt idx="4">
                  <c:v>2.3242420289588051E-2</c:v>
                </c:pt>
                <c:pt idx="5">
                  <c:v>2.6055618583934521E-2</c:v>
                </c:pt>
                <c:pt idx="6">
                  <c:v>2.8925878913194755E-2</c:v>
                </c:pt>
                <c:pt idx="7">
                  <c:v>3.1800504132837568E-2</c:v>
                </c:pt>
                <c:pt idx="8">
                  <c:v>3.4649118180316574E-2</c:v>
                </c:pt>
                <c:pt idx="9">
                  <c:v>3.7454029194717305E-2</c:v>
                </c:pt>
                <c:pt idx="10">
                  <c:v>4.0204770098587105E-2</c:v>
                </c:pt>
                <c:pt idx="11">
                  <c:v>4.289641675142241E-2</c:v>
                </c:pt>
                <c:pt idx="12">
                  <c:v>4.5525665297730875E-2</c:v>
                </c:pt>
                <c:pt idx="13">
                  <c:v>4.8091917865029692E-2</c:v>
                </c:pt>
                <c:pt idx="14">
                  <c:v>5.0595249308734262E-2</c:v>
                </c:pt>
                <c:pt idx="15">
                  <c:v>5.3036407466771456E-2</c:v>
                </c:pt>
                <c:pt idx="16">
                  <c:v>5.5416908515748729E-2</c:v>
                </c:pt>
                <c:pt idx="17">
                  <c:v>5.7737512301465087E-2</c:v>
                </c:pt>
                <c:pt idx="18">
                  <c:v>6.0000245892813699E-2</c:v>
                </c:pt>
                <c:pt idx="19">
                  <c:v>6.2207299756238281E-2</c:v>
                </c:pt>
              </c:numCache>
            </c:numRef>
          </c:yVal>
          <c:smooth val="1"/>
          <c:extLst xmlns:c16r2="http://schemas.microsoft.com/office/drawing/2015/06/chart">
            <c:ext xmlns:c16="http://schemas.microsoft.com/office/drawing/2014/chart" uri="{C3380CC4-5D6E-409C-BE32-E72D297353CC}">
              <c16:uniqueId val="{00000005-2862-4407-A3A5-1C829F3F38F7}"/>
            </c:ext>
          </c:extLst>
        </c:ser>
        <c:dLbls>
          <c:showLegendKey val="0"/>
          <c:showVal val="0"/>
          <c:showCatName val="0"/>
          <c:showSerName val="0"/>
          <c:showPercent val="0"/>
          <c:showBubbleSize val="0"/>
        </c:dLbls>
        <c:axId val="772121648"/>
        <c:axId val="772123280"/>
      </c:scatterChart>
      <c:scatterChart>
        <c:scatterStyle val="smoothMarker"/>
        <c:varyColors val="0"/>
        <c:ser>
          <c:idx val="1"/>
          <c:order val="0"/>
          <c:tx>
            <c:v>Match Data</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2862-4407-A3A5-1C829F3F38F7}"/>
            </c:ext>
          </c:extLst>
        </c:ser>
        <c:dLbls>
          <c:showLegendKey val="0"/>
          <c:showVal val="0"/>
          <c:showCatName val="0"/>
          <c:showSerName val="0"/>
          <c:showPercent val="0"/>
          <c:showBubbleSize val="0"/>
        </c:dLbls>
        <c:axId val="772125456"/>
        <c:axId val="772131440"/>
      </c:scatterChart>
      <c:valAx>
        <c:axId val="772121648"/>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3280"/>
        <c:crossesAt val="0"/>
        <c:crossBetween val="midCat"/>
      </c:valAx>
      <c:valAx>
        <c:axId val="772123280"/>
        <c:scaling>
          <c:orientation val="minMax"/>
          <c:max val="6.9091960162991642E-2"/>
          <c:min val="1.3664767073244117E-2"/>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1648"/>
        <c:crossesAt val="0"/>
        <c:crossBetween val="midCat"/>
      </c:valAx>
      <c:valAx>
        <c:axId val="772131440"/>
        <c:scaling>
          <c:orientation val="minMax"/>
          <c:max val="6.9091960162991642E-2"/>
          <c:min val="1.3664767073244117E-2"/>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772125456"/>
        <c:crosses val="max"/>
        <c:crossBetween val="midCat"/>
      </c:valAx>
      <c:valAx>
        <c:axId val="772125456"/>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31440"/>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FVF (B</a:t>
            </a:r>
            <a:r>
              <a:rPr lang="es-BO" sz="1200" baseline="-25000">
                <a:solidFill>
                  <a:srgbClr val="0000FF"/>
                </a:solidFill>
              </a:rPr>
              <a:t>g</a:t>
            </a:r>
            <a:r>
              <a:rPr lang="es-BO" sz="1200">
                <a:solidFill>
                  <a:srgbClr val="0000FF"/>
                </a:solidFill>
              </a:rPr>
              <a:t>)</a:t>
            </a:r>
          </a:p>
        </c:rich>
      </c:tx>
      <c:layout>
        <c:manualLayout>
          <c:xMode val="edge"/>
          <c:yMode val="edge"/>
          <c:x val="0.40724885844748854"/>
          <c:y val="0"/>
        </c:manualLayout>
      </c:layout>
      <c:overlay val="0"/>
    </c:title>
    <c:autoTitleDeleted val="0"/>
    <c:plotArea>
      <c:layout>
        <c:manualLayout>
          <c:layoutTarget val="inner"/>
          <c:xMode val="edge"/>
          <c:yMode val="edge"/>
          <c:x val="8.4710830417031188E-2"/>
          <c:y val="0.13038120234970629"/>
          <c:w val="0.82479130212890051"/>
          <c:h val="0.74594738157730289"/>
        </c:manualLayout>
      </c:layout>
      <c:scatterChart>
        <c:scatterStyle val="smoothMarker"/>
        <c:varyColors val="0"/>
        <c:ser>
          <c:idx val="2"/>
          <c:order val="1"/>
          <c:tx>
            <c:v>Axis_2</c:v>
          </c:tx>
          <c:spPr>
            <a:ln w="9525">
              <a:noFill/>
            </a:ln>
          </c:spPr>
          <c:marker>
            <c:symbol val="circle"/>
            <c:size val="6"/>
            <c:spPr>
              <a:solidFill>
                <a:srgbClr val="FFC000"/>
              </a:solidFill>
              <a:ln>
                <a:solidFill>
                  <a:srgbClr val="C00000"/>
                </a:solidFill>
              </a:ln>
            </c:spPr>
          </c:marker>
          <c:xVal>
            <c:numLit>
              <c:formatCode>General</c:formatCode>
              <c:ptCount val="1"/>
              <c:pt idx="0">
                <c:v>1</c:v>
              </c:pt>
            </c:numLit>
          </c:xVal>
          <c:yVal>
            <c:numLit>
              <c:formatCode>General</c:formatCode>
              <c:ptCount val="1"/>
              <c:pt idx="0">
                <c:v>100</c:v>
              </c:pt>
            </c:numLit>
          </c:yVal>
          <c:smooth val="1"/>
          <c:extLst xmlns:c16r2="http://schemas.microsoft.com/office/drawing/2015/06/chart">
            <c:ext xmlns:c16="http://schemas.microsoft.com/office/drawing/2014/chart" uri="{C3380CC4-5D6E-409C-BE32-E72D297353CC}">
              <c16:uniqueId val="{00000000-8881-4F84-BC1E-D70DE6C4F137}"/>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Properties'!$AO$10:$AO$29</c:f>
              <c:numCache>
                <c:formatCode>0.0000;0;0</c:formatCode>
                <c:ptCount val="20"/>
                <c:pt idx="0">
                  <c:v>0.19002654146062992</c:v>
                </c:pt>
                <c:pt idx="1">
                  <c:v>1.5389074084542816E-2</c:v>
                </c:pt>
                <c:pt idx="2">
                  <c:v>7.8256040164461933E-3</c:v>
                </c:pt>
                <c:pt idx="3">
                  <c:v>5.3804933283277626E-3</c:v>
                </c:pt>
                <c:pt idx="4">
                  <c:v>4.2446721744104753E-3</c:v>
                </c:pt>
                <c:pt idx="5">
                  <c:v>3.6078967576665291E-3</c:v>
                </c:pt>
                <c:pt idx="6">
                  <c:v>3.2048906717806864E-3</c:v>
                </c:pt>
                <c:pt idx="7">
                  <c:v>2.9275276984845667E-3</c:v>
                </c:pt>
                <c:pt idx="8">
                  <c:v>2.7248154546741575E-3</c:v>
                </c:pt>
                <c:pt idx="9">
                  <c:v>2.5698573719884761E-3</c:v>
                </c:pt>
                <c:pt idx="10">
                  <c:v>2.4472864174773555E-3</c:v>
                </c:pt>
                <c:pt idx="11">
                  <c:v>2.3476650323518613E-3</c:v>
                </c:pt>
                <c:pt idx="12">
                  <c:v>2.264955055252588E-3</c:v>
                </c:pt>
                <c:pt idx="13">
                  <c:v>2.1950446729071087E-3</c:v>
                </c:pt>
                <c:pt idx="14">
                  <c:v>2.135079825056339E-3</c:v>
                </c:pt>
                <c:pt idx="15">
                  <c:v>2.0830112260950017E-3</c:v>
                </c:pt>
                <c:pt idx="16">
                  <c:v>2.0373228274759617E-3</c:v>
                </c:pt>
                <c:pt idx="17">
                  <c:v>1.9968605775456333E-3</c:v>
                </c:pt>
                <c:pt idx="18">
                  <c:v>1.960738913368394E-3</c:v>
                </c:pt>
                <c:pt idx="19">
                  <c:v>1.9282663189812994E-3</c:v>
                </c:pt>
              </c:numCache>
            </c:numRef>
          </c:yVal>
          <c:smooth val="1"/>
          <c:extLst xmlns:c16r2="http://schemas.microsoft.com/office/drawing/2015/06/chart">
            <c:ext xmlns:c16="http://schemas.microsoft.com/office/drawing/2014/chart" uri="{C3380CC4-5D6E-409C-BE32-E72D297353CC}">
              <c16:uniqueId val="{00000004-8881-4F84-BC1E-D70DE6C4F137}"/>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Properties'!$AT$10:$AT$29</c:f>
              <c:numCache>
                <c:formatCode>0.0000;0;0</c:formatCode>
                <c:ptCount val="20"/>
                <c:pt idx="0">
                  <c:v>0.21245375679675196</c:v>
                </c:pt>
                <c:pt idx="1">
                  <c:v>1.773895564253964E-2</c:v>
                </c:pt>
                <c:pt idx="2">
                  <c:v>9.1688541635722969E-3</c:v>
                </c:pt>
                <c:pt idx="3">
                  <c:v>6.3059521666706687E-3</c:v>
                </c:pt>
                <c:pt idx="4">
                  <c:v>4.9317448556820218E-3</c:v>
                </c:pt>
                <c:pt idx="5">
                  <c:v>4.1438701321720528E-3</c:v>
                </c:pt>
                <c:pt idx="6">
                  <c:v>3.6391718149414447E-3</c:v>
                </c:pt>
                <c:pt idx="7">
                  <c:v>3.2900440196010823E-3</c:v>
                </c:pt>
                <c:pt idx="8">
                  <c:v>3.034577233142632E-3</c:v>
                </c:pt>
                <c:pt idx="9">
                  <c:v>2.8395462979435488E-3</c:v>
                </c:pt>
                <c:pt idx="10">
                  <c:v>2.6856810332409392E-3</c:v>
                </c:pt>
                <c:pt idx="11">
                  <c:v>2.5610373549922157E-3</c:v>
                </c:pt>
                <c:pt idx="12">
                  <c:v>2.457914399717198E-3</c:v>
                </c:pt>
                <c:pt idx="13">
                  <c:v>2.3710704998388169E-3</c:v>
                </c:pt>
                <c:pt idx="14">
                  <c:v>2.2968527708038702E-3</c:v>
                </c:pt>
                <c:pt idx="15">
                  <c:v>2.2326303250037715E-3</c:v>
                </c:pt>
                <c:pt idx="16">
                  <c:v>2.1764527349603905E-3</c:v>
                </c:pt>
                <c:pt idx="17">
                  <c:v>2.1268699908981127E-3</c:v>
                </c:pt>
                <c:pt idx="18">
                  <c:v>2.0827448347278382E-3</c:v>
                </c:pt>
                <c:pt idx="19">
                  <c:v>2.0431878008784444E-3</c:v>
                </c:pt>
              </c:numCache>
            </c:numRef>
          </c:yVal>
          <c:smooth val="1"/>
          <c:extLst xmlns:c16r2="http://schemas.microsoft.com/office/drawing/2015/06/chart">
            <c:ext xmlns:c16="http://schemas.microsoft.com/office/drawing/2014/chart" uri="{C3380CC4-5D6E-409C-BE32-E72D297353CC}">
              <c16:uniqueId val="{00000005-8881-4F84-BC1E-D70DE6C4F137}"/>
            </c:ext>
          </c:extLst>
        </c:ser>
        <c:dLbls>
          <c:showLegendKey val="0"/>
          <c:showVal val="0"/>
          <c:showCatName val="0"/>
          <c:showSerName val="0"/>
          <c:showPercent val="0"/>
          <c:showBubbleSize val="0"/>
        </c:dLbls>
        <c:axId val="772126544"/>
        <c:axId val="772114032"/>
      </c:scatterChart>
      <c:scatterChart>
        <c:scatterStyle val="smoothMarker"/>
        <c:varyColors val="0"/>
        <c:ser>
          <c:idx val="1"/>
          <c:order val="0"/>
          <c:tx>
            <c:v>Axis_1</c:v>
          </c:tx>
          <c:spPr>
            <a:ln w="15875">
              <a:solidFill>
                <a:srgbClr val="0070C0"/>
              </a:solidFill>
            </a:ln>
          </c:spPr>
          <c:marker>
            <c:symbol val="none"/>
          </c:marker>
          <c:xVal>
            <c:numLit>
              <c:formatCode>General</c:formatCode>
              <c:ptCount val="1"/>
              <c:pt idx="0">
                <c:v>1</c:v>
              </c:pt>
            </c:numLit>
          </c:xVal>
          <c:yVal>
            <c:numLit>
              <c:formatCode>General</c:formatCode>
              <c:ptCount val="1"/>
              <c:pt idx="0">
                <c:v>100</c:v>
              </c:pt>
            </c:numLit>
          </c:yVal>
          <c:smooth val="1"/>
          <c:extLst xmlns:c16r2="http://schemas.microsoft.com/office/drawing/2015/06/chart">
            <c:ext xmlns:c16="http://schemas.microsoft.com/office/drawing/2014/chart" uri="{C3380CC4-5D6E-409C-BE32-E72D297353CC}">
              <c16:uniqueId val="{00000003-8881-4F84-BC1E-D70DE6C4F137}"/>
            </c:ext>
          </c:extLst>
        </c:ser>
        <c:dLbls>
          <c:showLegendKey val="0"/>
          <c:showVal val="0"/>
          <c:showCatName val="0"/>
          <c:showSerName val="0"/>
          <c:showPercent val="0"/>
          <c:showBubbleSize val="0"/>
        </c:dLbls>
        <c:axId val="772112400"/>
        <c:axId val="772126000"/>
      </c:scatterChart>
      <c:valAx>
        <c:axId val="772126544"/>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14032"/>
        <c:crossesAt val="0"/>
        <c:crossBetween val="midCat"/>
      </c:valAx>
      <c:valAx>
        <c:axId val="772114032"/>
        <c:scaling>
          <c:logBase val="10"/>
          <c:orientation val="minMax"/>
          <c:max val="1"/>
          <c:min val="1E-3"/>
        </c:scaling>
        <c:delete val="0"/>
        <c:axPos val="l"/>
        <c:majorGridlines>
          <c:spPr>
            <a:ln w="3175">
              <a:solidFill>
                <a:schemeClr val="bg1">
                  <a:lumMod val="95000"/>
                </a:schemeClr>
              </a:solidFill>
              <a:prstDash val="sysDash"/>
            </a:ln>
          </c:spPr>
        </c:maj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26544"/>
        <c:crossesAt val="0"/>
        <c:crossBetween val="midCat"/>
      </c:valAx>
      <c:valAx>
        <c:axId val="772126000"/>
        <c:scaling>
          <c:logBase val="10"/>
          <c:orientation val="minMax"/>
          <c:max val="1"/>
          <c:min val="1E-3"/>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772112400"/>
        <c:crosses val="max"/>
        <c:crossBetween val="midCat"/>
      </c:valAx>
      <c:valAx>
        <c:axId val="772112400"/>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772126000"/>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Gas Density, lbm/cf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038120234970629"/>
          <c:w val="0.84530568430719188"/>
          <c:h val="0.74594738157730289"/>
        </c:manualLayout>
      </c:layout>
      <c:scatterChart>
        <c:scatterStyle val="smoothMarker"/>
        <c:varyColors val="0"/>
        <c:ser>
          <c:idx val="2"/>
          <c:order val="1"/>
          <c:tx>
            <c:v>PVT Data</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7083-4930-A3F2-7CFC6030FC03}"/>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Properties'!$AP$10:$AP$29</c:f>
              <c:numCache>
                <c:formatCode>0.0000;0;0</c:formatCode>
                <c:ptCount val="20"/>
                <c:pt idx="0">
                  <c:v>0.26525359457534614</c:v>
                </c:pt>
                <c:pt idx="1">
                  <c:v>3.2753902483178927</c:v>
                </c:pt>
                <c:pt idx="2">
                  <c:v>6.4410648789821394</c:v>
                </c:pt>
                <c:pt idx="3">
                  <c:v>9.3681415645986679</c:v>
                </c:pt>
                <c:pt idx="4">
                  <c:v>11.874939009666562</c:v>
                </c:pt>
                <c:pt idx="5">
                  <c:v>13.970805311999451</c:v>
                </c:pt>
                <c:pt idx="6">
                  <c:v>15.727595212833647</c:v>
                </c:pt>
                <c:pt idx="7">
                  <c:v>17.21767592950372</c:v>
                </c:pt>
                <c:pt idx="8">
                  <c:v>18.498582390483673</c:v>
                </c:pt>
                <c:pt idx="9">
                  <c:v>19.614015834719702</c:v>
                </c:pt>
                <c:pt idx="10">
                  <c:v>20.596372711907772</c:v>
                </c:pt>
                <c:pt idx="11">
                  <c:v>21.470364167181813</c:v>
                </c:pt>
                <c:pt idx="12">
                  <c:v>22.254403269618937</c:v>
                </c:pt>
                <c:pt idx="13">
                  <c:v>22.963187860954399</c:v>
                </c:pt>
                <c:pt idx="14">
                  <c:v>23.608121155761978</c:v>
                </c:pt>
                <c:pt idx="15">
                  <c:v>24.198248456705269</c:v>
                </c:pt>
                <c:pt idx="16">
                  <c:v>24.740911213172897</c:v>
                </c:pt>
                <c:pt idx="17">
                  <c:v>25.242234612647238</c:v>
                </c:pt>
                <c:pt idx="18">
                  <c:v>25.707259056006063</c:v>
                </c:pt>
                <c:pt idx="19">
                  <c:v>26.140177158610619</c:v>
                </c:pt>
              </c:numCache>
            </c:numRef>
          </c:yVal>
          <c:smooth val="1"/>
          <c:extLst xmlns:c16r2="http://schemas.microsoft.com/office/drawing/2015/06/chart">
            <c:ext xmlns:c16="http://schemas.microsoft.com/office/drawing/2014/chart" uri="{C3380CC4-5D6E-409C-BE32-E72D297353CC}">
              <c16:uniqueId val="{00000004-7083-4930-A3F2-7CFC6030FC03}"/>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Properties'!$AU$10:$AU$29</c:f>
              <c:numCache>
                <c:formatCode>0.0000;0;0</c:formatCode>
                <c:ptCount val="20"/>
                <c:pt idx="0">
                  <c:v>0.23725268005203731</c:v>
                </c:pt>
                <c:pt idx="1">
                  <c:v>2.8414989136269555</c:v>
                </c:pt>
                <c:pt idx="2">
                  <c:v>5.497439733245213</c:v>
                </c:pt>
                <c:pt idx="3">
                  <c:v>7.9932771221392578</c:v>
                </c:pt>
                <c:pt idx="4">
                  <c:v>10.22056587722288</c:v>
                </c:pt>
                <c:pt idx="5">
                  <c:v>12.163803782318997</c:v>
                </c:pt>
                <c:pt idx="6">
                  <c:v>13.850740154725058</c:v>
                </c:pt>
                <c:pt idx="7">
                  <c:v>15.320531545126491</c:v>
                </c:pt>
                <c:pt idx="8">
                  <c:v>16.610295047575079</c:v>
                </c:pt>
                <c:pt idx="9">
                  <c:v>17.751153845830061</c:v>
                </c:pt>
                <c:pt idx="10">
                  <c:v>18.768134623316289</c:v>
                </c:pt>
                <c:pt idx="11">
                  <c:v>19.681565006811994</c:v>
                </c:pt>
                <c:pt idx="12">
                  <c:v>20.507314328339767</c:v>
                </c:pt>
                <c:pt idx="13">
                  <c:v>21.258424492472766</c:v>
                </c:pt>
                <c:pt idx="14">
                  <c:v>21.945343570938565</c:v>
                </c:pt>
                <c:pt idx="15">
                  <c:v>22.57660958137706</c:v>
                </c:pt>
                <c:pt idx="16">
                  <c:v>23.159346572288637</c:v>
                </c:pt>
                <c:pt idx="17">
                  <c:v>23.699249790942101</c:v>
                </c:pt>
                <c:pt idx="18">
                  <c:v>24.201343509148504</c:v>
                </c:pt>
                <c:pt idx="19">
                  <c:v>24.669892393387432</c:v>
                </c:pt>
              </c:numCache>
            </c:numRef>
          </c:yVal>
          <c:smooth val="1"/>
          <c:extLst xmlns:c16r2="http://schemas.microsoft.com/office/drawing/2015/06/chart">
            <c:ext xmlns:c16="http://schemas.microsoft.com/office/drawing/2014/chart" uri="{C3380CC4-5D6E-409C-BE32-E72D297353CC}">
              <c16:uniqueId val="{00000005-7083-4930-A3F2-7CFC6030FC03}"/>
            </c:ext>
          </c:extLst>
        </c:ser>
        <c:dLbls>
          <c:showLegendKey val="0"/>
          <c:showVal val="0"/>
          <c:showCatName val="0"/>
          <c:showSerName val="0"/>
          <c:showPercent val="0"/>
          <c:showBubbleSize val="0"/>
        </c:dLbls>
        <c:axId val="772115120"/>
        <c:axId val="212498896"/>
      </c:scatterChart>
      <c:scatterChart>
        <c:scatterStyle val="smoothMarker"/>
        <c:varyColors val="0"/>
        <c:ser>
          <c:idx val="1"/>
          <c:order val="0"/>
          <c:tx>
            <c:v>Match Data</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7083-4930-A3F2-7CFC6030FC03}"/>
            </c:ext>
          </c:extLst>
        </c:ser>
        <c:dLbls>
          <c:showLegendKey val="0"/>
          <c:showVal val="0"/>
          <c:showCatName val="0"/>
          <c:showSerName val="0"/>
          <c:showPercent val="0"/>
          <c:showBubbleSize val="0"/>
        </c:dLbls>
        <c:axId val="2084234960"/>
        <c:axId val="212505968"/>
      </c:scatterChart>
      <c:valAx>
        <c:axId val="77211512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212498896"/>
        <c:crossesAt val="0"/>
        <c:crossBetween val="midCat"/>
      </c:valAx>
      <c:valAx>
        <c:axId val="212498896"/>
        <c:scaling>
          <c:orientation val="minMax"/>
          <c:max val="26.140177158610619"/>
          <c:min val="0.23725268005203731"/>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772115120"/>
        <c:crossesAt val="0"/>
        <c:crossBetween val="midCat"/>
      </c:valAx>
      <c:valAx>
        <c:axId val="212505968"/>
        <c:scaling>
          <c:orientation val="minMax"/>
          <c:max val="26.140177158610619"/>
          <c:min val="0.23725268005203731"/>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2084234960"/>
        <c:crosses val="max"/>
        <c:crossBetween val="midCat"/>
      </c:valAx>
      <c:valAx>
        <c:axId val="2084234960"/>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212505968"/>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Eg, scf/cf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0.13119985001874765"/>
          <c:w val="0.84530568430719188"/>
          <c:h val="0.73532464691913513"/>
        </c:manualLayout>
      </c:layout>
      <c:scatterChart>
        <c:scatterStyle val="smoothMarker"/>
        <c:varyColors val="0"/>
        <c:ser>
          <c:idx val="2"/>
          <c:order val="1"/>
          <c:tx>
            <c:v>Axis2</c:v>
          </c:tx>
          <c:spPr>
            <a:ln w="9525">
              <a:noFill/>
            </a:ln>
          </c:spPr>
          <c:marker>
            <c:symbol val="circle"/>
            <c:size val="6"/>
            <c:spPr>
              <a:solidFill>
                <a:srgbClr val="FFC000"/>
              </a:solidFill>
              <a:ln>
                <a:solidFill>
                  <a:srgbClr val="C00000"/>
                </a:solidFill>
              </a:ln>
            </c:spPr>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0-C85C-47B1-9CBF-53574F155577}"/>
            </c:ext>
          </c:extLst>
        </c:ser>
        <c:ser>
          <c:idx val="0"/>
          <c:order val="2"/>
          <c:tx>
            <c:v>Tpr: 1.81</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Properties'!$AR$10:$AR$29</c:f>
              <c:numCache>
                <c:formatCode>0.0;0;0</c:formatCode>
                <c:ptCount val="20"/>
                <c:pt idx="0">
                  <c:v>5.2624227769107828</c:v>
                </c:pt>
                <c:pt idx="1">
                  <c:v>64.981167450771181</c:v>
                </c:pt>
                <c:pt idx="2">
                  <c:v>127.78566330450816</c:v>
                </c:pt>
                <c:pt idx="3">
                  <c:v>185.85656351158349</c:v>
                </c:pt>
                <c:pt idx="4">
                  <c:v>235.58945400509896</c:v>
                </c:pt>
                <c:pt idx="5">
                  <c:v>277.16979369630513</c:v>
                </c:pt>
                <c:pt idx="6">
                  <c:v>312.02312415992174</c:v>
                </c:pt>
                <c:pt idx="7">
                  <c:v>341.58515409355459</c:v>
                </c:pt>
                <c:pt idx="8">
                  <c:v>366.99733124479923</c:v>
                </c:pt>
                <c:pt idx="9">
                  <c:v>389.12665383691353</c:v>
                </c:pt>
                <c:pt idx="10">
                  <c:v>408.61584196213227</c:v>
                </c:pt>
                <c:pt idx="11">
                  <c:v>425.9551453122819</c:v>
                </c:pt>
                <c:pt idx="12">
                  <c:v>441.50986470169931</c:v>
                </c:pt>
                <c:pt idx="13">
                  <c:v>455.57159375513021</c:v>
                </c:pt>
                <c:pt idx="14">
                  <c:v>468.3665632846363</c:v>
                </c:pt>
                <c:pt idx="15">
                  <c:v>480.07422498374575</c:v>
                </c:pt>
                <c:pt idx="16">
                  <c:v>490.84022743656169</c:v>
                </c:pt>
                <c:pt idx="17">
                  <c:v>500.78608954717947</c:v>
                </c:pt>
                <c:pt idx="18">
                  <c:v>510.01180890630627</c:v>
                </c:pt>
                <c:pt idx="19">
                  <c:v>518.60056370652092</c:v>
                </c:pt>
              </c:numCache>
            </c:numRef>
          </c:yVal>
          <c:smooth val="1"/>
          <c:extLst xmlns:c16r2="http://schemas.microsoft.com/office/drawing/2015/06/chart">
            <c:ext xmlns:c16="http://schemas.microsoft.com/office/drawing/2014/chart" uri="{C3380CC4-5D6E-409C-BE32-E72D297353CC}">
              <c16:uniqueId val="{00000004-C85C-47B1-9CBF-53574F155577}"/>
            </c:ext>
          </c:extLst>
        </c:ser>
        <c:ser>
          <c:idx val="3"/>
          <c:order val="3"/>
          <c:tx>
            <c:v>Tpr: 2.02</c:v>
          </c:tx>
          <c:spPr>
            <a:ln w="9525">
              <a:solidFill>
                <a:srgbClr val="00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Properties'!$AW$10:$AW$29</c:f>
              <c:numCache>
                <c:formatCode>0.0;0;0</c:formatCode>
                <c:ptCount val="20"/>
                <c:pt idx="0">
                  <c:v>4.7069066467799372</c:v>
                </c:pt>
                <c:pt idx="1">
                  <c:v>56.373104491107043</c:v>
                </c:pt>
                <c:pt idx="2">
                  <c:v>109.06488228081794</c:v>
                </c:pt>
                <c:pt idx="3">
                  <c:v>158.58033387652011</c:v>
                </c:pt>
                <c:pt idx="4">
                  <c:v>202.7679917074112</c:v>
                </c:pt>
                <c:pt idx="5">
                  <c:v>241.3203039922102</c:v>
                </c:pt>
                <c:pt idx="6">
                  <c:v>274.78779536988975</c:v>
                </c:pt>
                <c:pt idx="7">
                  <c:v>303.94730102159849</c:v>
                </c:pt>
                <c:pt idx="8">
                  <c:v>329.53519491227189</c:v>
                </c:pt>
                <c:pt idx="9">
                  <c:v>352.16893653898802</c:v>
                </c:pt>
                <c:pt idx="10">
                  <c:v>372.345035625192</c:v>
                </c:pt>
                <c:pt idx="11">
                  <c:v>390.46677630480696</c:v>
                </c:pt>
                <c:pt idx="12">
                  <c:v>406.84899364886655</c:v>
                </c:pt>
                <c:pt idx="13">
                  <c:v>421.75042879069986</c:v>
                </c:pt>
                <c:pt idx="14">
                  <c:v>435.37836325922291</c:v>
                </c:pt>
                <c:pt idx="15">
                  <c:v>447.9021846119154</c:v>
                </c:pt>
                <c:pt idx="16">
                  <c:v>459.46322837017601</c:v>
                </c:pt>
                <c:pt idx="17">
                  <c:v>470.17448376227753</c:v>
                </c:pt>
                <c:pt idx="18">
                  <c:v>480.13562839092316</c:v>
                </c:pt>
                <c:pt idx="19">
                  <c:v>489.43126988623453</c:v>
                </c:pt>
              </c:numCache>
            </c:numRef>
          </c:yVal>
          <c:smooth val="1"/>
          <c:extLst xmlns:c16r2="http://schemas.microsoft.com/office/drawing/2015/06/chart">
            <c:ext xmlns:c16="http://schemas.microsoft.com/office/drawing/2014/chart" uri="{C3380CC4-5D6E-409C-BE32-E72D297353CC}">
              <c16:uniqueId val="{00000005-C85C-47B1-9CBF-53574F155577}"/>
            </c:ext>
          </c:extLst>
        </c:ser>
        <c:dLbls>
          <c:showLegendKey val="0"/>
          <c:showVal val="0"/>
          <c:showCatName val="0"/>
          <c:showSerName val="0"/>
          <c:showPercent val="0"/>
          <c:showBubbleSize val="0"/>
        </c:dLbls>
        <c:axId val="2095659920"/>
        <c:axId val="825164048"/>
      </c:scatterChart>
      <c:scatterChart>
        <c:scatterStyle val="smoothMarker"/>
        <c:varyColors val="0"/>
        <c:ser>
          <c:idx val="1"/>
          <c:order val="0"/>
          <c:tx>
            <c:v>Axis1</c:v>
          </c:tx>
          <c:spPr>
            <a:ln w="12700">
              <a:solidFill>
                <a:srgbClr val="0070C0"/>
              </a:solidFill>
            </a:ln>
          </c:spPr>
          <c:marker>
            <c:symbol val="none"/>
          </c:marker>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3-C85C-47B1-9CBF-53574F155577}"/>
            </c:ext>
          </c:extLst>
        </c:ser>
        <c:dLbls>
          <c:showLegendKey val="0"/>
          <c:showVal val="0"/>
          <c:showCatName val="0"/>
          <c:showSerName val="0"/>
          <c:showPercent val="0"/>
          <c:showBubbleSize val="0"/>
        </c:dLbls>
        <c:axId val="825153168"/>
        <c:axId val="825135216"/>
      </c:scatterChart>
      <c:valAx>
        <c:axId val="209565992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4048"/>
        <c:crossesAt val="0"/>
        <c:crossBetween val="midCat"/>
      </c:valAx>
      <c:valAx>
        <c:axId val="825164048"/>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2095659920"/>
        <c:crossesAt val="0"/>
        <c:crossBetween val="midCat"/>
      </c:valAx>
      <c:valAx>
        <c:axId val="825135216"/>
        <c:scaling>
          <c:orientation val="minMax"/>
          <c:max val="6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825153168"/>
        <c:crosses val="max"/>
        <c:crossBetween val="midCat"/>
      </c:valAx>
      <c:valAx>
        <c:axId val="82515316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35216"/>
        <c:crosses val="max"/>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Factor Z</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9.1517436243308381E-2"/>
          <c:w val="0.84530568430719188"/>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99A4-4F95-A43A-BF9DA9A60D16}"/>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99A4-4F95-A43A-BF9DA9A60D16}"/>
            </c:ext>
          </c:extLst>
        </c:ser>
        <c:ser>
          <c:idx val="3"/>
          <c:order val="3"/>
          <c:tx>
            <c:v>Tpr: 1.81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Properties'!$AN$10:$AN$29</c:f>
              <c:numCache>
                <c:formatCode>0.0000;0;0</c:formatCode>
                <c:ptCount val="20"/>
                <c:pt idx="0">
                  <c:v>0.99116000000000004</c:v>
                </c:pt>
                <c:pt idx="1">
                  <c:v>0.92096999999999996</c:v>
                </c:pt>
                <c:pt idx="2">
                  <c:v>0.89583999999999997</c:v>
                </c:pt>
                <c:pt idx="3">
                  <c:v>0.90986999999999996</c:v>
                </c:pt>
                <c:pt idx="4">
                  <c:v>0.94967999999999997</c:v>
                </c:pt>
                <c:pt idx="5">
                  <c:v>1.00431</c:v>
                </c:pt>
                <c:pt idx="6">
                  <c:v>1.06721</c:v>
                </c:pt>
                <c:pt idx="7">
                  <c:v>1.1347799999999999</c:v>
                </c:pt>
                <c:pt idx="8">
                  <c:v>1.20506</c:v>
                </c:pt>
                <c:pt idx="9">
                  <c:v>1.2769200000000001</c:v>
                </c:pt>
                <c:pt idx="10">
                  <c:v>1.34971</c:v>
                </c:pt>
                <c:pt idx="11">
                  <c:v>1.42302</c:v>
                </c:pt>
                <c:pt idx="12">
                  <c:v>1.4966200000000001</c:v>
                </c:pt>
                <c:pt idx="13">
                  <c:v>1.5703400000000001</c:v>
                </c:pt>
                <c:pt idx="14">
                  <c:v>1.64408</c:v>
                </c:pt>
                <c:pt idx="15">
                  <c:v>1.7177800000000001</c:v>
                </c:pt>
                <c:pt idx="16">
                  <c:v>1.7914000000000001</c:v>
                </c:pt>
                <c:pt idx="17">
                  <c:v>1.8649100000000001</c:v>
                </c:pt>
                <c:pt idx="18">
                  <c:v>1.9382900000000001</c:v>
                </c:pt>
                <c:pt idx="19">
                  <c:v>2.01153</c:v>
                </c:pt>
              </c:numCache>
            </c:numRef>
          </c:yVal>
          <c:smooth val="1"/>
          <c:extLst xmlns:c16r2="http://schemas.microsoft.com/office/drawing/2015/06/chart">
            <c:ext xmlns:c16="http://schemas.microsoft.com/office/drawing/2014/chart" uri="{C3380CC4-5D6E-409C-BE32-E72D297353CC}">
              <c16:uniqueId val="{00000006-99A4-4F95-A43A-BF9DA9A60D16}"/>
            </c:ext>
          </c:extLst>
        </c:ser>
        <c:ser>
          <c:idx val="4"/>
          <c:order val="4"/>
          <c:tx>
            <c:v>Tpr: 2.02</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Properties'!$AS$10:$AS$29</c:f>
              <c:numCache>
                <c:formatCode>0.0000;0;0</c:formatCode>
                <c:ptCount val="20"/>
                <c:pt idx="0">
                  <c:v>0.99436999999999998</c:v>
                </c:pt>
                <c:pt idx="1">
                  <c:v>0.95260999999999996</c:v>
                </c:pt>
                <c:pt idx="2">
                  <c:v>0.94184999999999997</c:v>
                </c:pt>
                <c:pt idx="3">
                  <c:v>0.95689000000000002</c:v>
                </c:pt>
                <c:pt idx="4">
                  <c:v>0.99012</c:v>
                </c:pt>
                <c:pt idx="5">
                  <c:v>1.03508</c:v>
                </c:pt>
                <c:pt idx="6">
                  <c:v>1.08741</c:v>
                </c:pt>
                <c:pt idx="7">
                  <c:v>1.1443700000000001</c:v>
                </c:pt>
                <c:pt idx="8">
                  <c:v>1.20427</c:v>
                </c:pt>
                <c:pt idx="9">
                  <c:v>1.26607</c:v>
                </c:pt>
                <c:pt idx="10">
                  <c:v>1.3291200000000001</c:v>
                </c:pt>
                <c:pt idx="11">
                  <c:v>1.3929800000000001</c:v>
                </c:pt>
                <c:pt idx="12">
                  <c:v>1.4573799999999999</c:v>
                </c:pt>
                <c:pt idx="13">
                  <c:v>1.5221199999999999</c:v>
                </c:pt>
                <c:pt idx="14">
                  <c:v>1.58707</c:v>
                </c:pt>
                <c:pt idx="15">
                  <c:v>1.6521399999999999</c:v>
                </c:pt>
                <c:pt idx="16">
                  <c:v>1.71726</c:v>
                </c:pt>
                <c:pt idx="17">
                  <c:v>1.7824</c:v>
                </c:pt>
                <c:pt idx="18">
                  <c:v>1.8475200000000001</c:v>
                </c:pt>
                <c:pt idx="19">
                  <c:v>1.91259</c:v>
                </c:pt>
              </c:numCache>
            </c:numRef>
          </c:yVal>
          <c:smooth val="1"/>
          <c:extLst xmlns:c16r2="http://schemas.microsoft.com/office/drawing/2015/06/chart">
            <c:ext xmlns:c16="http://schemas.microsoft.com/office/drawing/2014/chart" uri="{C3380CC4-5D6E-409C-BE32-E72D297353CC}">
              <c16:uniqueId val="{00000007-99A4-4F95-A43A-BF9DA9A60D16}"/>
            </c:ext>
          </c:extLst>
        </c:ser>
        <c:dLbls>
          <c:showLegendKey val="0"/>
          <c:showVal val="0"/>
          <c:showCatName val="0"/>
          <c:showSerName val="0"/>
          <c:showPercent val="0"/>
          <c:showBubbleSize val="0"/>
        </c:dLbls>
        <c:axId val="825164592"/>
        <c:axId val="825160784"/>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Reservoir!$E$26</c:f>
              <c:numCache>
                <c:formatCode>_(* #,##0.000_);_(* \(#,##0.000\);_(* "-"??_);_(@_)</c:formatCode>
                <c:ptCount val="1"/>
                <c:pt idx="0">
                  <c:v>1.6124700000000001</c:v>
                </c:pt>
              </c:numCache>
            </c:numRef>
          </c:yVal>
          <c:smooth val="1"/>
          <c:extLst xmlns:c16r2="http://schemas.microsoft.com/office/drawing/2015/06/chart">
            <c:ext xmlns:c16="http://schemas.microsoft.com/office/drawing/2014/chart" uri="{C3380CC4-5D6E-409C-BE32-E72D297353CC}">
              <c16:uniqueId val="{00000004-99A4-4F95-A43A-BF9DA9A60D16}"/>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6333.5976377952757</c:v>
                </c:pt>
              </c:numCache>
            </c:numRef>
          </c:xVal>
          <c:yVal>
            <c:numRef>
              <c:f>Reservoir!$D$26</c:f>
              <c:numCache>
                <c:formatCode>_(* #,##0.000_);_(* \(#,##0.000\);_(* "-"??_);_(@_)</c:formatCode>
                <c:ptCount val="1"/>
                <c:pt idx="0">
                  <c:v>1.06403</c:v>
                </c:pt>
              </c:numCache>
            </c:numRef>
          </c:yVal>
          <c:smooth val="1"/>
          <c:extLst xmlns:c16r2="http://schemas.microsoft.com/office/drawing/2015/06/chart">
            <c:ext xmlns:c16="http://schemas.microsoft.com/office/drawing/2014/chart" uri="{C3380CC4-5D6E-409C-BE32-E72D297353CC}">
              <c16:uniqueId val="{00000005-99A4-4F95-A43A-BF9DA9A60D16}"/>
            </c:ext>
          </c:extLst>
        </c:ser>
        <c:dLbls>
          <c:showLegendKey val="0"/>
          <c:showVal val="0"/>
          <c:showCatName val="0"/>
          <c:showSerName val="0"/>
          <c:showPercent val="0"/>
          <c:showBubbleSize val="0"/>
        </c:dLbls>
        <c:axId val="825139024"/>
        <c:axId val="825166224"/>
      </c:scatterChart>
      <c:valAx>
        <c:axId val="825164592"/>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0784"/>
        <c:crossesAt val="0"/>
        <c:crossBetween val="midCat"/>
      </c:valAx>
      <c:valAx>
        <c:axId val="825160784"/>
        <c:scaling>
          <c:orientation val="minMax"/>
          <c:max val="2.01153"/>
          <c:min val="0.89583999999999997"/>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4592"/>
        <c:crossesAt val="0"/>
        <c:crossBetween val="midCat"/>
      </c:valAx>
      <c:valAx>
        <c:axId val="825166224"/>
        <c:scaling>
          <c:orientation val="minMax"/>
          <c:max val="2.01153"/>
          <c:min val="0.89583999999999997"/>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825139024"/>
        <c:crosses val="max"/>
        <c:crossBetween val="midCat"/>
      </c:valAx>
      <c:valAx>
        <c:axId val="825139024"/>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66224"/>
        <c:crosses val="max"/>
        <c:crossBetween val="midCat"/>
      </c:valAx>
      <c:spPr>
        <a:solidFill>
          <a:srgbClr val="FFFFFF"/>
        </a:solidFill>
        <a:ln w="25400">
          <a:noFill/>
        </a:ln>
      </c:spPr>
    </c:plotArea>
    <c:legend>
      <c:legendPos val="r"/>
      <c:legendEntry>
        <c:idx val="0"/>
        <c:delete val="1"/>
      </c:legendEntry>
      <c:layout>
        <c:manualLayout>
          <c:xMode val="edge"/>
          <c:yMode val="edge"/>
          <c:x val="0.11459307662156604"/>
          <c:y val="0.13713316108923887"/>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Expansion Factor (Eg), scf/cf</a:t>
            </a:r>
          </a:p>
        </c:rich>
      </c:tx>
      <c:layout>
        <c:manualLayout>
          <c:xMode val="edge"/>
          <c:yMode val="edge"/>
          <c:x val="0.40724885844748854"/>
          <c:y val="0"/>
        </c:manualLayout>
      </c:layout>
      <c:overlay val="0"/>
    </c:title>
    <c:autoTitleDeleted val="0"/>
    <c:plotArea>
      <c:layout>
        <c:manualLayout>
          <c:layoutTarget val="inner"/>
          <c:xMode val="edge"/>
          <c:yMode val="edge"/>
          <c:x val="9.9035901762279735E-2"/>
          <c:y val="9.1517436243308381E-2"/>
          <c:w val="0.80192819647544056"/>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D78C-415F-9956-E0C9D5B66C6E}"/>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D78C-415F-9956-E0C9D5B66C6E}"/>
            </c:ext>
          </c:extLst>
        </c:ser>
        <c:ser>
          <c:idx val="3"/>
          <c:order val="3"/>
          <c:tx>
            <c:v>Tpr: 1.81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Properties'!$AR$10:$AR$29</c:f>
              <c:numCache>
                <c:formatCode>0.0;0;0</c:formatCode>
                <c:ptCount val="20"/>
                <c:pt idx="0">
                  <c:v>5.2624227769107828</c:v>
                </c:pt>
                <c:pt idx="1">
                  <c:v>64.981167450771181</c:v>
                </c:pt>
                <c:pt idx="2">
                  <c:v>127.78566330450816</c:v>
                </c:pt>
                <c:pt idx="3">
                  <c:v>185.85656351158349</c:v>
                </c:pt>
                <c:pt idx="4">
                  <c:v>235.58945400509896</c:v>
                </c:pt>
                <c:pt idx="5">
                  <c:v>277.16979369630513</c:v>
                </c:pt>
                <c:pt idx="6">
                  <c:v>312.02312415992174</c:v>
                </c:pt>
                <c:pt idx="7">
                  <c:v>341.58515409355459</c:v>
                </c:pt>
                <c:pt idx="8">
                  <c:v>366.99733124479923</c:v>
                </c:pt>
                <c:pt idx="9">
                  <c:v>389.12665383691353</c:v>
                </c:pt>
                <c:pt idx="10">
                  <c:v>408.61584196213227</c:v>
                </c:pt>
                <c:pt idx="11">
                  <c:v>425.9551453122819</c:v>
                </c:pt>
                <c:pt idx="12">
                  <c:v>441.50986470169931</c:v>
                </c:pt>
                <c:pt idx="13">
                  <c:v>455.57159375513021</c:v>
                </c:pt>
                <c:pt idx="14">
                  <c:v>468.3665632846363</c:v>
                </c:pt>
                <c:pt idx="15">
                  <c:v>480.07422498374575</c:v>
                </c:pt>
                <c:pt idx="16">
                  <c:v>490.84022743656169</c:v>
                </c:pt>
                <c:pt idx="17">
                  <c:v>500.78608954717947</c:v>
                </c:pt>
                <c:pt idx="18">
                  <c:v>510.01180890630627</c:v>
                </c:pt>
                <c:pt idx="19">
                  <c:v>518.60056370652092</c:v>
                </c:pt>
              </c:numCache>
            </c:numRef>
          </c:yVal>
          <c:smooth val="1"/>
          <c:extLst xmlns:c16r2="http://schemas.microsoft.com/office/drawing/2015/06/chart">
            <c:ext xmlns:c16="http://schemas.microsoft.com/office/drawing/2014/chart" uri="{C3380CC4-5D6E-409C-BE32-E72D297353CC}">
              <c16:uniqueId val="{00000006-D78C-415F-9956-E0C9D5B66C6E}"/>
            </c:ext>
          </c:extLst>
        </c:ser>
        <c:ser>
          <c:idx val="4"/>
          <c:order val="4"/>
          <c:tx>
            <c:v>Tpr: 2.02</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Properties'!$AW$10:$AW$29</c:f>
              <c:numCache>
                <c:formatCode>0.0;0;0</c:formatCode>
                <c:ptCount val="20"/>
                <c:pt idx="0">
                  <c:v>4.7069066467799372</c:v>
                </c:pt>
                <c:pt idx="1">
                  <c:v>56.373104491107043</c:v>
                </c:pt>
                <c:pt idx="2">
                  <c:v>109.06488228081794</c:v>
                </c:pt>
                <c:pt idx="3">
                  <c:v>158.58033387652011</c:v>
                </c:pt>
                <c:pt idx="4">
                  <c:v>202.7679917074112</c:v>
                </c:pt>
                <c:pt idx="5">
                  <c:v>241.3203039922102</c:v>
                </c:pt>
                <c:pt idx="6">
                  <c:v>274.78779536988975</c:v>
                </c:pt>
                <c:pt idx="7">
                  <c:v>303.94730102159849</c:v>
                </c:pt>
                <c:pt idx="8">
                  <c:v>329.53519491227189</c:v>
                </c:pt>
                <c:pt idx="9">
                  <c:v>352.16893653898802</c:v>
                </c:pt>
                <c:pt idx="10">
                  <c:v>372.345035625192</c:v>
                </c:pt>
                <c:pt idx="11">
                  <c:v>390.46677630480696</c:v>
                </c:pt>
                <c:pt idx="12">
                  <c:v>406.84899364886655</c:v>
                </c:pt>
                <c:pt idx="13">
                  <c:v>421.75042879069986</c:v>
                </c:pt>
                <c:pt idx="14">
                  <c:v>435.37836325922291</c:v>
                </c:pt>
                <c:pt idx="15">
                  <c:v>447.9021846119154</c:v>
                </c:pt>
                <c:pt idx="16">
                  <c:v>459.46322837017601</c:v>
                </c:pt>
                <c:pt idx="17">
                  <c:v>470.17448376227753</c:v>
                </c:pt>
                <c:pt idx="18">
                  <c:v>480.13562839092316</c:v>
                </c:pt>
                <c:pt idx="19">
                  <c:v>489.43126988623453</c:v>
                </c:pt>
              </c:numCache>
            </c:numRef>
          </c:yVal>
          <c:smooth val="1"/>
          <c:extLst xmlns:c16r2="http://schemas.microsoft.com/office/drawing/2015/06/chart">
            <c:ext xmlns:c16="http://schemas.microsoft.com/office/drawing/2014/chart" uri="{C3380CC4-5D6E-409C-BE32-E72D297353CC}">
              <c16:uniqueId val="{00000007-D78C-415F-9956-E0C9D5B66C6E}"/>
            </c:ext>
          </c:extLst>
        </c:ser>
        <c:dLbls>
          <c:showLegendKey val="0"/>
          <c:showVal val="0"/>
          <c:showCatName val="0"/>
          <c:showSerName val="0"/>
          <c:showPercent val="0"/>
          <c:showBubbleSize val="0"/>
        </c:dLbls>
        <c:axId val="825160240"/>
        <c:axId val="825148816"/>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Reservoir!$E$28</c:f>
              <c:numCache>
                <c:formatCode>_(* #,##0.0_);_(* \(#,##0.0\);_(* "-"??_);_(@_)</c:formatCode>
                <c:ptCount val="1"/>
                <c:pt idx="0">
                  <c:v>440.39253657968987</c:v>
                </c:pt>
              </c:numCache>
            </c:numRef>
          </c:yVal>
          <c:smooth val="1"/>
          <c:extLst xmlns:c16r2="http://schemas.microsoft.com/office/drawing/2015/06/chart">
            <c:ext xmlns:c16="http://schemas.microsoft.com/office/drawing/2014/chart" uri="{C3380CC4-5D6E-409C-BE32-E72D297353CC}">
              <c16:uniqueId val="{00000004-D78C-415F-9956-E0C9D5B66C6E}"/>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6333.5976377952757</c:v>
                </c:pt>
              </c:numCache>
            </c:numRef>
          </c:xVal>
          <c:yVal>
            <c:numRef>
              <c:f>Reservoir!$D$28</c:f>
              <c:numCache>
                <c:formatCode>_(* #,##0.0_);_(* \(#,##0.0\);_(* "-"??_);_(@_)</c:formatCode>
                <c:ptCount val="1"/>
                <c:pt idx="0">
                  <c:v>310.47461691547153</c:v>
                </c:pt>
              </c:numCache>
            </c:numRef>
          </c:yVal>
          <c:smooth val="1"/>
          <c:extLst xmlns:c16r2="http://schemas.microsoft.com/office/drawing/2015/06/chart">
            <c:ext xmlns:c16="http://schemas.microsoft.com/office/drawing/2014/chart" uri="{C3380CC4-5D6E-409C-BE32-E72D297353CC}">
              <c16:uniqueId val="{00000005-D78C-415F-9956-E0C9D5B66C6E}"/>
            </c:ext>
          </c:extLst>
        </c:ser>
        <c:dLbls>
          <c:showLegendKey val="0"/>
          <c:showVal val="0"/>
          <c:showCatName val="0"/>
          <c:showSerName val="0"/>
          <c:showPercent val="0"/>
          <c:showBubbleSize val="0"/>
        </c:dLbls>
        <c:axId val="825161328"/>
        <c:axId val="825154256"/>
      </c:scatterChart>
      <c:valAx>
        <c:axId val="825160240"/>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48816"/>
        <c:crossesAt val="0"/>
        <c:crossBetween val="midCat"/>
      </c:valAx>
      <c:valAx>
        <c:axId val="82514881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0240"/>
        <c:crossesAt val="0"/>
        <c:crossBetween val="midCat"/>
      </c:valAx>
      <c:valAx>
        <c:axId val="825154256"/>
        <c:scaling>
          <c:orientation val="minMax"/>
          <c:max val="600"/>
          <c:min val="0"/>
        </c:scaling>
        <c:delete val="0"/>
        <c:axPos val="r"/>
        <c:numFmt formatCode="#,##0.0" sourceLinked="0"/>
        <c:majorTickMark val="out"/>
        <c:minorTickMark val="in"/>
        <c:tickLblPos val="nextTo"/>
        <c:spPr>
          <a:ln w="12700">
            <a:solidFill>
              <a:schemeClr val="tx1"/>
            </a:solidFill>
          </a:ln>
        </c:spPr>
        <c:txPr>
          <a:bodyPr/>
          <a:lstStyle/>
          <a:p>
            <a:pPr>
              <a:defRPr sz="800" b="1"/>
            </a:pPr>
            <a:endParaRPr lang="es-BO"/>
          </a:p>
        </c:txPr>
        <c:crossAx val="825161328"/>
        <c:crosses val="max"/>
        <c:crossBetween val="midCat"/>
      </c:valAx>
      <c:valAx>
        <c:axId val="82516132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54256"/>
        <c:crosses val="max"/>
        <c:crossBetween val="midCat"/>
      </c:valAx>
      <c:spPr>
        <a:solidFill>
          <a:srgbClr val="FFFFFF"/>
        </a:solidFill>
        <a:ln w="25400">
          <a:noFill/>
        </a:ln>
      </c:spPr>
    </c:plotArea>
    <c:legend>
      <c:legendPos val="r"/>
      <c:legendEntry>
        <c:idx val="0"/>
        <c:delete val="1"/>
      </c:legendEntry>
      <c:layout>
        <c:manualLayout>
          <c:xMode val="edge"/>
          <c:yMode val="edge"/>
          <c:x val="0.11459307662156604"/>
          <c:y val="0.13713316108923887"/>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Bg, cf/scf</a:t>
            </a:r>
          </a:p>
        </c:rich>
      </c:tx>
      <c:layout>
        <c:manualLayout>
          <c:xMode val="edge"/>
          <c:yMode val="edge"/>
          <c:x val="0.40724885844748854"/>
          <c:y val="0"/>
        </c:manualLayout>
      </c:layout>
      <c:overlay val="0"/>
    </c:title>
    <c:autoTitleDeleted val="0"/>
    <c:plotArea>
      <c:layout>
        <c:manualLayout>
          <c:layoutTarget val="inner"/>
          <c:xMode val="edge"/>
          <c:yMode val="edge"/>
          <c:x val="7.7270666948563452E-2"/>
          <c:y val="9.1517436243308381E-2"/>
          <c:w val="0.84530568430719188"/>
          <c:h val="0.81406967683727038"/>
        </c:manualLayout>
      </c:layout>
      <c:scatterChart>
        <c:scatterStyle val="smoothMarker"/>
        <c:varyColors val="0"/>
        <c:ser>
          <c:idx val="1"/>
          <c:order val="0"/>
          <c:spPr>
            <a:ln w="12700">
              <a:noFill/>
            </a:ln>
          </c:spPr>
          <c:marker>
            <c:symbol val="circle"/>
            <c:size val="7"/>
            <c:spPr>
              <a:solidFill>
                <a:schemeClr val="accent1">
                  <a:lumMod val="20000"/>
                  <a:lumOff val="80000"/>
                </a:schemeClr>
              </a:solidFill>
              <a:ln>
                <a:solidFill>
                  <a:srgbClr val="0000FF"/>
                </a:solidFill>
              </a:ln>
            </c:spPr>
          </c:marker>
          <c:dPt>
            <c:idx val="0"/>
            <c:bubble3D val="0"/>
            <c:extLst xmlns:c16r2="http://schemas.microsoft.com/office/drawing/2015/06/chart">
              <c:ext xmlns:c16="http://schemas.microsoft.com/office/drawing/2014/chart" uri="{C3380CC4-5D6E-409C-BE32-E72D297353CC}">
                <c16:uniqueId val="{00000000-1720-4250-A5F1-7C166A19AFFA}"/>
              </c:ext>
            </c:extLst>
          </c:dPt>
          <c:xVal>
            <c:numLit>
              <c:formatCode>General</c:formatCode>
              <c:ptCount val="1"/>
              <c:pt idx="0">
                <c:v>-10</c:v>
              </c:pt>
            </c:numLit>
          </c:xVal>
          <c:yVal>
            <c:numLit>
              <c:formatCode>General</c:formatCode>
              <c:ptCount val="1"/>
              <c:pt idx="0">
                <c:v>0</c:v>
              </c:pt>
            </c:numLit>
          </c:yVal>
          <c:smooth val="1"/>
          <c:extLst xmlns:c16r2="http://schemas.microsoft.com/office/drawing/2015/06/chart">
            <c:ext xmlns:c16="http://schemas.microsoft.com/office/drawing/2014/chart" uri="{C3380CC4-5D6E-409C-BE32-E72D297353CC}">
              <c16:uniqueId val="{00000001-1720-4250-A5F1-7C166A19AFFA}"/>
            </c:ext>
          </c:extLst>
        </c:ser>
        <c:ser>
          <c:idx val="3"/>
          <c:order val="3"/>
          <c:tx>
            <c:v>Tpr: 1.81</c:v>
          </c:tx>
          <c:spPr>
            <a:ln w="9525">
              <a:solidFill>
                <a:srgbClr val="0000FF"/>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Properties'!$AO$10:$AO$29</c:f>
              <c:numCache>
                <c:formatCode>0.0000;0;0</c:formatCode>
                <c:ptCount val="20"/>
                <c:pt idx="0">
                  <c:v>0.19002654146062992</c:v>
                </c:pt>
                <c:pt idx="1">
                  <c:v>1.5389074084542816E-2</c:v>
                </c:pt>
                <c:pt idx="2">
                  <c:v>7.8256040164461933E-3</c:v>
                </c:pt>
                <c:pt idx="3">
                  <c:v>5.3804933283277626E-3</c:v>
                </c:pt>
                <c:pt idx="4">
                  <c:v>4.2446721744104753E-3</c:v>
                </c:pt>
                <c:pt idx="5">
                  <c:v>3.6078967576665291E-3</c:v>
                </c:pt>
                <c:pt idx="6">
                  <c:v>3.2048906717806864E-3</c:v>
                </c:pt>
                <c:pt idx="7">
                  <c:v>2.9275276984845667E-3</c:v>
                </c:pt>
                <c:pt idx="8">
                  <c:v>2.7248154546741575E-3</c:v>
                </c:pt>
                <c:pt idx="9">
                  <c:v>2.5698573719884761E-3</c:v>
                </c:pt>
                <c:pt idx="10">
                  <c:v>2.4472864174773555E-3</c:v>
                </c:pt>
                <c:pt idx="11">
                  <c:v>2.3476650323518613E-3</c:v>
                </c:pt>
                <c:pt idx="12">
                  <c:v>2.264955055252588E-3</c:v>
                </c:pt>
                <c:pt idx="13">
                  <c:v>2.1950446729071087E-3</c:v>
                </c:pt>
                <c:pt idx="14">
                  <c:v>2.135079825056339E-3</c:v>
                </c:pt>
                <c:pt idx="15">
                  <c:v>2.0830112260950017E-3</c:v>
                </c:pt>
                <c:pt idx="16">
                  <c:v>2.0373228274759617E-3</c:v>
                </c:pt>
                <c:pt idx="17">
                  <c:v>1.9968605775456333E-3</c:v>
                </c:pt>
                <c:pt idx="18">
                  <c:v>1.960738913368394E-3</c:v>
                </c:pt>
                <c:pt idx="19">
                  <c:v>1.9282663189812994E-3</c:v>
                </c:pt>
              </c:numCache>
            </c:numRef>
          </c:yVal>
          <c:smooth val="1"/>
          <c:extLst xmlns:c16r2="http://schemas.microsoft.com/office/drawing/2015/06/chart">
            <c:ext xmlns:c16="http://schemas.microsoft.com/office/drawing/2014/chart" uri="{C3380CC4-5D6E-409C-BE32-E72D297353CC}">
              <c16:uniqueId val="{00000006-1720-4250-A5F1-7C166A19AFFA}"/>
            </c:ext>
          </c:extLst>
        </c:ser>
        <c:ser>
          <c:idx val="4"/>
          <c:order val="4"/>
          <c:tx>
            <c:v>Tpr: 2.02</c:v>
          </c:tx>
          <c:spPr>
            <a:ln w="9525">
              <a:solidFill>
                <a:srgbClr val="CC0000"/>
              </a:solidFill>
              <a:prstDash val="solid"/>
            </a:ln>
          </c:spPr>
          <c:marker>
            <c:symbol val="none"/>
          </c:marker>
          <c:xVal>
            <c:numRef>
              <c:f>'Reservoir Properties'!$AL$10:$AL$29</c:f>
              <c:numCache>
                <c:formatCode>0.00;0;0</c:formatCode>
                <c:ptCount val="20"/>
                <c:pt idx="0">
                  <c:v>100</c:v>
                </c:pt>
                <c:pt idx="1">
                  <c:v>1147.3699999999999</c:v>
                </c:pt>
                <c:pt idx="2">
                  <c:v>2194.7399999999998</c:v>
                </c:pt>
                <c:pt idx="3">
                  <c:v>3242.11</c:v>
                </c:pt>
                <c:pt idx="4">
                  <c:v>4289.47</c:v>
                </c:pt>
                <c:pt idx="5">
                  <c:v>5336.84</c:v>
                </c:pt>
                <c:pt idx="6">
                  <c:v>6384.21</c:v>
                </c:pt>
                <c:pt idx="7">
                  <c:v>7431.58</c:v>
                </c:pt>
                <c:pt idx="8">
                  <c:v>8478.9500000000007</c:v>
                </c:pt>
                <c:pt idx="9">
                  <c:v>9526.32</c:v>
                </c:pt>
                <c:pt idx="10">
                  <c:v>10573.68</c:v>
                </c:pt>
                <c:pt idx="11">
                  <c:v>11621.05</c:v>
                </c:pt>
                <c:pt idx="12">
                  <c:v>12668.42</c:v>
                </c:pt>
                <c:pt idx="13">
                  <c:v>13715.79</c:v>
                </c:pt>
                <c:pt idx="14">
                  <c:v>14763.16</c:v>
                </c:pt>
                <c:pt idx="15">
                  <c:v>15810.53</c:v>
                </c:pt>
                <c:pt idx="16">
                  <c:v>16857.89</c:v>
                </c:pt>
                <c:pt idx="17">
                  <c:v>17905.259999999998</c:v>
                </c:pt>
                <c:pt idx="18">
                  <c:v>18952.63</c:v>
                </c:pt>
                <c:pt idx="19">
                  <c:v>20000</c:v>
                </c:pt>
              </c:numCache>
            </c:numRef>
          </c:xVal>
          <c:yVal>
            <c:numRef>
              <c:f>'Reservoir Properties'!$AT$10:$AT$29</c:f>
              <c:numCache>
                <c:formatCode>0.0000;0;0</c:formatCode>
                <c:ptCount val="20"/>
                <c:pt idx="0">
                  <c:v>0.21245375679675196</c:v>
                </c:pt>
                <c:pt idx="1">
                  <c:v>1.773895564253964E-2</c:v>
                </c:pt>
                <c:pt idx="2">
                  <c:v>9.1688541635722969E-3</c:v>
                </c:pt>
                <c:pt idx="3">
                  <c:v>6.3059521666706687E-3</c:v>
                </c:pt>
                <c:pt idx="4">
                  <c:v>4.9317448556820218E-3</c:v>
                </c:pt>
                <c:pt idx="5">
                  <c:v>4.1438701321720528E-3</c:v>
                </c:pt>
                <c:pt idx="6">
                  <c:v>3.6391718149414447E-3</c:v>
                </c:pt>
                <c:pt idx="7">
                  <c:v>3.2900440196010823E-3</c:v>
                </c:pt>
                <c:pt idx="8">
                  <c:v>3.034577233142632E-3</c:v>
                </c:pt>
                <c:pt idx="9">
                  <c:v>2.8395462979435488E-3</c:v>
                </c:pt>
                <c:pt idx="10">
                  <c:v>2.6856810332409392E-3</c:v>
                </c:pt>
                <c:pt idx="11">
                  <c:v>2.5610373549922157E-3</c:v>
                </c:pt>
                <c:pt idx="12">
                  <c:v>2.457914399717198E-3</c:v>
                </c:pt>
                <c:pt idx="13">
                  <c:v>2.3710704998388169E-3</c:v>
                </c:pt>
                <c:pt idx="14">
                  <c:v>2.2968527708038702E-3</c:v>
                </c:pt>
                <c:pt idx="15">
                  <c:v>2.2326303250037715E-3</c:v>
                </c:pt>
                <c:pt idx="16">
                  <c:v>2.1764527349603905E-3</c:v>
                </c:pt>
                <c:pt idx="17">
                  <c:v>2.1268699908981127E-3</c:v>
                </c:pt>
                <c:pt idx="18">
                  <c:v>2.0827448347278382E-3</c:v>
                </c:pt>
                <c:pt idx="19">
                  <c:v>2.0431878008784444E-3</c:v>
                </c:pt>
              </c:numCache>
            </c:numRef>
          </c:yVal>
          <c:smooth val="1"/>
          <c:extLst xmlns:c16r2="http://schemas.microsoft.com/office/drawing/2015/06/chart">
            <c:ext xmlns:c16="http://schemas.microsoft.com/office/drawing/2014/chart" uri="{C3380CC4-5D6E-409C-BE32-E72D297353CC}">
              <c16:uniqueId val="{00000007-1720-4250-A5F1-7C166A19AFFA}"/>
            </c:ext>
          </c:extLst>
        </c:ser>
        <c:dLbls>
          <c:showLegendKey val="0"/>
          <c:showVal val="0"/>
          <c:showCatName val="0"/>
          <c:showSerName val="0"/>
          <c:showPercent val="0"/>
          <c:showBubbleSize val="0"/>
        </c:dLbls>
        <c:axId val="825150992"/>
        <c:axId val="825165680"/>
      </c:scatterChart>
      <c:scatterChart>
        <c:scatterStyle val="smoothMarker"/>
        <c:varyColors val="0"/>
        <c:ser>
          <c:idx val="2"/>
          <c:order val="1"/>
          <c:tx>
            <c:strRef>
              <c:f>Reservoir!$E$4</c:f>
              <c:strCache>
                <c:ptCount val="1"/>
                <c:pt idx="0">
                  <c:v>Max</c:v>
                </c:pt>
              </c:strCache>
            </c:strRef>
          </c:tx>
          <c:spPr>
            <a:ln w="9525">
              <a:noFill/>
            </a:ln>
          </c:spPr>
          <c:marker>
            <c:symbol val="circle"/>
            <c:size val="7"/>
            <c:spPr>
              <a:solidFill>
                <a:srgbClr val="FFC000"/>
              </a:solidFill>
              <a:ln>
                <a:solidFill>
                  <a:srgbClr val="C00000"/>
                </a:solidFill>
              </a:ln>
            </c:spPr>
          </c:marker>
          <c:xVal>
            <c:numRef>
              <c:f>Reservoir!$E$19</c:f>
              <c:numCache>
                <c:formatCode>#,##0.0</c:formatCode>
                <c:ptCount val="1"/>
                <c:pt idx="0">
                  <c:v>15172.180314960629</c:v>
                </c:pt>
              </c:numCache>
            </c:numRef>
          </c:xVal>
          <c:yVal>
            <c:numRef>
              <c:f>Reservoir!$E$27</c:f>
              <c:numCache>
                <c:formatCode>_(* #,##0.00000_);_(* \(#,##0.00000\);_(* "-"??_);_(@_)</c:formatCode>
                <c:ptCount val="1"/>
                <c:pt idx="0">
                  <c:v>2.2707015149859336E-3</c:v>
                </c:pt>
              </c:numCache>
            </c:numRef>
          </c:yVal>
          <c:smooth val="1"/>
          <c:extLst xmlns:c16r2="http://schemas.microsoft.com/office/drawing/2015/06/chart">
            <c:ext xmlns:c16="http://schemas.microsoft.com/office/drawing/2014/chart" uri="{C3380CC4-5D6E-409C-BE32-E72D297353CC}">
              <c16:uniqueId val="{00000004-1720-4250-A5F1-7C166A19AFFA}"/>
            </c:ext>
          </c:extLst>
        </c:ser>
        <c:ser>
          <c:idx val="0"/>
          <c:order val="2"/>
          <c:tx>
            <c:strRef>
              <c:f>Reservoir!$D$15</c:f>
              <c:strCache>
                <c:ptCount val="1"/>
                <c:pt idx="0">
                  <c:v>Min</c:v>
                </c:pt>
              </c:strCache>
            </c:strRef>
          </c:tx>
          <c:spPr>
            <a:ln w="9525">
              <a:noFill/>
              <a:prstDash val="solid"/>
            </a:ln>
          </c:spPr>
          <c:marker>
            <c:symbol val="circle"/>
            <c:size val="7"/>
            <c:spPr>
              <a:solidFill>
                <a:schemeClr val="accent1">
                  <a:lumMod val="20000"/>
                  <a:lumOff val="80000"/>
                </a:schemeClr>
              </a:solidFill>
              <a:ln w="9525">
                <a:solidFill>
                  <a:srgbClr val="0000FF"/>
                </a:solidFill>
                <a:prstDash val="solid"/>
              </a:ln>
            </c:spPr>
          </c:marker>
          <c:xVal>
            <c:numRef>
              <c:f>Reservoir!$D$19</c:f>
              <c:numCache>
                <c:formatCode>#,##0.0</c:formatCode>
                <c:ptCount val="1"/>
                <c:pt idx="0">
                  <c:v>6333.5976377952757</c:v>
                </c:pt>
              </c:numCache>
            </c:numRef>
          </c:xVal>
          <c:yVal>
            <c:numRef>
              <c:f>Reservoir!$D$27</c:f>
              <c:numCache>
                <c:formatCode>_(* #,##0.00000_);_(* \(#,##0.00000\);_(* "-"??_);_(@_)</c:formatCode>
                <c:ptCount val="1"/>
                <c:pt idx="0">
                  <c:v>3.220875219800193E-3</c:v>
                </c:pt>
              </c:numCache>
            </c:numRef>
          </c:yVal>
          <c:smooth val="1"/>
          <c:extLst xmlns:c16r2="http://schemas.microsoft.com/office/drawing/2015/06/chart">
            <c:ext xmlns:c16="http://schemas.microsoft.com/office/drawing/2014/chart" uri="{C3380CC4-5D6E-409C-BE32-E72D297353CC}">
              <c16:uniqueId val="{00000005-1720-4250-A5F1-7C166A19AFFA}"/>
            </c:ext>
          </c:extLst>
        </c:ser>
        <c:dLbls>
          <c:showLegendKey val="0"/>
          <c:showVal val="0"/>
          <c:showCatName val="0"/>
          <c:showSerName val="0"/>
          <c:showPercent val="0"/>
          <c:showBubbleSize val="0"/>
        </c:dLbls>
        <c:axId val="825139568"/>
        <c:axId val="825158608"/>
      </c:scatterChart>
      <c:valAx>
        <c:axId val="825150992"/>
        <c:scaling>
          <c:orientation val="minMax"/>
          <c:max val="20000"/>
          <c:min val="0"/>
        </c:scaling>
        <c:delete val="0"/>
        <c:axPos val="b"/>
        <c:majorGridlines>
          <c:spPr>
            <a:ln w="3175">
              <a:solidFill>
                <a:schemeClr val="bg1">
                  <a:lumMod val="95000"/>
                </a:schemeClr>
              </a:solidFill>
              <a:prstDash val="sysDash"/>
            </a:ln>
          </c:spPr>
        </c:majorGridlines>
        <c:title>
          <c:tx>
            <c:rich>
              <a:bodyPr/>
              <a:lstStyle/>
              <a:p>
                <a:pPr>
                  <a:defRPr sz="800"/>
                </a:pPr>
                <a:r>
                  <a:rPr lang="en-US" sz="800"/>
                  <a:t>Pressure, psi</a:t>
                </a:r>
              </a:p>
            </c:rich>
          </c:tx>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65680"/>
        <c:crossesAt val="0"/>
        <c:crossBetween val="midCat"/>
      </c:valAx>
      <c:valAx>
        <c:axId val="825165680"/>
        <c:scaling>
          <c:logBase val="10"/>
          <c:orientation val="minMax"/>
          <c:max val="0.1"/>
          <c:min val="1E-3"/>
        </c:scaling>
        <c:delete val="0"/>
        <c:axPos val="l"/>
        <c:majorGridlines>
          <c:spPr>
            <a:ln w="3175">
              <a:solidFill>
                <a:schemeClr val="bg1">
                  <a:lumMod val="95000"/>
                </a:schemeClr>
              </a:solidFill>
              <a:prstDash val="sysDash"/>
            </a:ln>
          </c:spPr>
        </c:majorGridlines>
        <c:minorGridlines>
          <c:spPr>
            <a:ln>
              <a:solidFill>
                <a:schemeClr val="bg1">
                  <a:lumMod val="95000"/>
                </a:schemeClr>
              </a:solidFill>
            </a:ln>
          </c:spPr>
        </c:minorGridlines>
        <c:numFmt formatCode="#,##0.000" sourceLinked="0"/>
        <c:majorTickMark val="out"/>
        <c:minorTickMark val="in"/>
        <c:tickLblPos val="nextTo"/>
        <c:spPr>
          <a:ln w="12700">
            <a:solidFill>
              <a:srgbClr val="000000"/>
            </a:solidFill>
            <a:prstDash val="solid"/>
          </a:ln>
        </c:spPr>
        <c:txPr>
          <a:bodyPr rot="0" vert="horz"/>
          <a:lstStyle/>
          <a:p>
            <a:pPr>
              <a:defRPr sz="800" b="1"/>
            </a:pPr>
            <a:endParaRPr lang="es-BO"/>
          </a:p>
        </c:txPr>
        <c:crossAx val="825150992"/>
        <c:crossesAt val="0"/>
        <c:crossBetween val="midCat"/>
      </c:valAx>
      <c:valAx>
        <c:axId val="825158608"/>
        <c:scaling>
          <c:logBase val="10"/>
          <c:orientation val="minMax"/>
          <c:max val="0.1"/>
          <c:min val="1E-3"/>
        </c:scaling>
        <c:delete val="0"/>
        <c:axPos val="r"/>
        <c:numFmt formatCode="#,##0.000" sourceLinked="0"/>
        <c:majorTickMark val="out"/>
        <c:minorTickMark val="in"/>
        <c:tickLblPos val="nextTo"/>
        <c:spPr>
          <a:ln w="12700">
            <a:solidFill>
              <a:schemeClr val="tx1"/>
            </a:solidFill>
          </a:ln>
        </c:spPr>
        <c:txPr>
          <a:bodyPr/>
          <a:lstStyle/>
          <a:p>
            <a:pPr>
              <a:defRPr sz="800" b="1"/>
            </a:pPr>
            <a:endParaRPr lang="es-BO"/>
          </a:p>
        </c:txPr>
        <c:crossAx val="825139568"/>
        <c:crosses val="max"/>
        <c:crossBetween val="midCat"/>
      </c:valAx>
      <c:valAx>
        <c:axId val="825139568"/>
        <c:scaling>
          <c:orientation val="minMax"/>
          <c:max val="2000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825158608"/>
        <c:crosses val="max"/>
        <c:crossBetween val="midCat"/>
      </c:valAx>
      <c:spPr>
        <a:solidFill>
          <a:srgbClr val="FFFFFF"/>
        </a:solidFill>
        <a:ln w="25400">
          <a:noFill/>
        </a:ln>
      </c:spPr>
    </c:plotArea>
    <c:legend>
      <c:legendPos val="r"/>
      <c:legendEntry>
        <c:idx val="0"/>
        <c:delete val="1"/>
      </c:legendEntry>
      <c:layout>
        <c:manualLayout>
          <c:xMode val="edge"/>
          <c:yMode val="edge"/>
          <c:x val="0.67969734251968505"/>
          <c:y val="0.12638049276098554"/>
          <c:w val="0.20235714392033699"/>
          <c:h val="0.18836368110236221"/>
        </c:manualLayout>
      </c:layout>
      <c:overlay val="0"/>
      <c:spPr>
        <a:solidFill>
          <a:schemeClr val="bg1"/>
        </a:solidFill>
        <a:ln>
          <a:solidFill>
            <a:schemeClr val="bg1">
              <a:lumMod val="85000"/>
            </a:schemeClr>
          </a:solidFill>
        </a:ln>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11811638299311"/>
          <c:y val="0.1310196685665338"/>
          <c:w val="0.80553996324229959"/>
          <c:h val="0.73974753155855522"/>
        </c:manualLayout>
      </c:layout>
      <c:areaChart>
        <c:grouping val="standard"/>
        <c:varyColors val="0"/>
        <c:ser>
          <c:idx val="0"/>
          <c:order val="0"/>
          <c:spPr>
            <a:pattFill prst="horzBrick">
              <a:fgClr>
                <a:schemeClr val="bg1">
                  <a:lumMod val="65000"/>
                </a:schemeClr>
              </a:fgClr>
              <a:bgClr>
                <a:srgbClr val="FFFF00"/>
              </a:bgClr>
            </a:pattFill>
            <a:ln>
              <a:solidFill>
                <a:schemeClr val="tx1"/>
              </a:solidFill>
            </a:ln>
          </c:spPr>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Statistics!$E$85:$E$105</c:f>
              <c:numCache>
                <c:formatCode>General</c:formatCode>
                <c:ptCount val="21"/>
                <c:pt idx="0">
                  <c:v>0</c:v>
                </c:pt>
                <c:pt idx="1">
                  <c:v>2.5851483228850259E-5</c:v>
                </c:pt>
                <c:pt idx="2">
                  <c:v>5.1702966457700511E-5</c:v>
                </c:pt>
                <c:pt idx="3">
                  <c:v>7.7554449686550769E-5</c:v>
                </c:pt>
                <c:pt idx="4">
                  <c:v>1.0340593291540104E-4</c:v>
                </c:pt>
                <c:pt idx="5">
                  <c:v>1.2925741614425125E-4</c:v>
                </c:pt>
                <c:pt idx="6">
                  <c:v>1.2064025506796784E-4</c:v>
                </c:pt>
                <c:pt idx="7">
                  <c:v>1.1202309399168444E-4</c:v>
                </c:pt>
                <c:pt idx="8">
                  <c:v>1.0340593291540102E-4</c:v>
                </c:pt>
                <c:pt idx="9">
                  <c:v>9.4788771839117604E-5</c:v>
                </c:pt>
                <c:pt idx="10">
                  <c:v>8.6171610762834187E-5</c:v>
                </c:pt>
                <c:pt idx="11">
                  <c:v>7.7554449686550769E-5</c:v>
                </c:pt>
                <c:pt idx="12">
                  <c:v>6.8937288610267366E-5</c:v>
                </c:pt>
                <c:pt idx="13">
                  <c:v>6.0320127533983948E-5</c:v>
                </c:pt>
                <c:pt idx="14">
                  <c:v>5.1702966457700531E-5</c:v>
                </c:pt>
                <c:pt idx="15">
                  <c:v>4.3085805381417127E-5</c:v>
                </c:pt>
                <c:pt idx="16">
                  <c:v>3.4468644305133696E-5</c:v>
                </c:pt>
                <c:pt idx="17">
                  <c:v>2.5851483228850293E-5</c:v>
                </c:pt>
                <c:pt idx="18">
                  <c:v>1.7234322152566889E-5</c:v>
                </c:pt>
                <c:pt idx="19">
                  <c:v>8.617161076283458E-6</c:v>
                </c:pt>
                <c:pt idx="20">
                  <c:v>0</c:v>
                </c:pt>
              </c:numCache>
            </c:numRef>
          </c:val>
          <c:extLst xmlns:c16r2="http://schemas.microsoft.com/office/drawing/2015/06/chart">
            <c:ext xmlns:c16="http://schemas.microsoft.com/office/drawing/2014/chart" uri="{C3380CC4-5D6E-409C-BE32-E72D297353CC}">
              <c16:uniqueId val="{00000000-6354-4647-8C3D-F9C2D372BC94}"/>
            </c:ext>
          </c:extLst>
        </c:ser>
        <c:dLbls>
          <c:showLegendKey val="0"/>
          <c:showVal val="0"/>
          <c:showCatName val="0"/>
          <c:showSerName val="0"/>
          <c:showPercent val="0"/>
          <c:showBubbleSize val="0"/>
        </c:dLbls>
        <c:axId val="825151536"/>
        <c:axId val="825147184"/>
      </c:areaChart>
      <c:lineChart>
        <c:grouping val="standard"/>
        <c:varyColors val="0"/>
        <c:ser>
          <c:idx val="1"/>
          <c:order val="1"/>
          <c:tx>
            <c:v>Likeliest</c:v>
          </c:tx>
          <c:marker>
            <c:symbol val="circle"/>
            <c:size val="5"/>
            <c:spPr>
              <a:solidFill>
                <a:schemeClr val="bg1">
                  <a:lumMod val="85000"/>
                </a:schemeClr>
              </a:solidFill>
              <a:ln>
                <a:solidFill>
                  <a:schemeClr val="tx1"/>
                </a:solidFill>
              </a:ln>
            </c:spPr>
          </c:marker>
          <c:dLbls>
            <c:numFmt formatCode="#,##0" sourceLinked="0"/>
            <c:spPr>
              <a:noFill/>
              <a:ln>
                <a:noFill/>
              </a:ln>
              <a:effectLst/>
            </c:spPr>
            <c:txPr>
              <a:bodyPr wrap="square" lIns="38100" tIns="19050" rIns="38100" bIns="19050" anchor="ctr">
                <a:spAutoFit/>
              </a:bodyPr>
              <a:lstStyle/>
              <a:p>
                <a:pPr>
                  <a:defRPr sz="900"/>
                </a:pPr>
                <a:endParaRPr lang="es-BO"/>
              </a:p>
            </c:txPr>
            <c:dLblPos val="t"/>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Statistics!$F$85:$F$105</c:f>
              <c:numCache>
                <c:formatCode>General</c:formatCode>
                <c:ptCount val="21"/>
                <c:pt idx="0">
                  <c:v>#N/A</c:v>
                </c:pt>
                <c:pt idx="1">
                  <c:v>#N/A</c:v>
                </c:pt>
                <c:pt idx="2">
                  <c:v>#N/A</c:v>
                </c:pt>
                <c:pt idx="3">
                  <c:v>#N/A</c:v>
                </c:pt>
                <c:pt idx="4">
                  <c:v>#N/A</c:v>
                </c:pt>
                <c:pt idx="5">
                  <c:v>1.2925741614425125E-4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1-6354-4647-8C3D-F9C2D372BC94}"/>
            </c:ext>
          </c:extLst>
        </c:ser>
        <c:dLbls>
          <c:showLegendKey val="0"/>
          <c:showVal val="0"/>
          <c:showCatName val="0"/>
          <c:showSerName val="0"/>
          <c:showPercent val="0"/>
          <c:showBubbleSize val="0"/>
        </c:dLbls>
        <c:marker val="1"/>
        <c:smooth val="0"/>
        <c:axId val="825140112"/>
        <c:axId val="825149360"/>
      </c:lineChart>
      <c:catAx>
        <c:axId val="825151536"/>
        <c:scaling>
          <c:orientation val="minMax"/>
        </c:scaling>
        <c:delete val="0"/>
        <c:axPos val="b"/>
        <c:title>
          <c:tx>
            <c:rich>
              <a:bodyPr/>
              <a:lstStyle/>
              <a:p>
                <a:pPr>
                  <a:defRPr/>
                </a:pPr>
                <a:r>
                  <a:rPr lang="es-BO"/>
                  <a:t>Rock Volume, MM m</a:t>
                </a:r>
                <a:r>
                  <a:rPr lang="es-BO" baseline="30000"/>
                  <a:t>3</a:t>
                </a:r>
              </a:p>
            </c:rich>
          </c:tx>
          <c:layout>
            <c:manualLayout>
              <c:xMode val="edge"/>
              <c:yMode val="edge"/>
              <c:x val="0.64361082032376016"/>
              <c:y val="6.9801274840644953E-2"/>
            </c:manualLayout>
          </c:layout>
          <c:overlay val="0"/>
        </c:title>
        <c:numFmt formatCode="#,##0" sourceLinked="0"/>
        <c:majorTickMark val="out"/>
        <c:minorTickMark val="none"/>
        <c:tickLblPos val="nextTo"/>
        <c:spPr>
          <a:ln>
            <a:solidFill>
              <a:schemeClr val="tx1"/>
            </a:solidFill>
          </a:ln>
        </c:spPr>
        <c:txPr>
          <a:bodyPr/>
          <a:lstStyle/>
          <a:p>
            <a:pPr>
              <a:defRPr sz="800" b="0"/>
            </a:pPr>
            <a:endParaRPr lang="es-BO"/>
          </a:p>
        </c:txPr>
        <c:crossAx val="825147184"/>
        <c:crosses val="autoZero"/>
        <c:auto val="1"/>
        <c:lblAlgn val="ctr"/>
        <c:lblOffset val="50"/>
        <c:tickLblSkip val="5"/>
        <c:tickMarkSkip val="1"/>
        <c:noMultiLvlLbl val="0"/>
      </c:catAx>
      <c:valAx>
        <c:axId val="825147184"/>
        <c:scaling>
          <c:orientation val="minMax"/>
        </c:scaling>
        <c:delete val="0"/>
        <c:axPos val="l"/>
        <c:title>
          <c:tx>
            <c:rich>
              <a:bodyPr rot="0" vert="horz"/>
              <a:lstStyle/>
              <a:p>
                <a:pPr>
                  <a:defRPr b="1"/>
                </a:pPr>
                <a:r>
                  <a:rPr lang="es-BO" b="1"/>
                  <a:t>f(x)</a:t>
                </a:r>
              </a:p>
            </c:rich>
          </c:tx>
          <c:layout>
            <c:manualLayout>
              <c:xMode val="edge"/>
              <c:yMode val="edge"/>
              <c:x val="7.8064012490242002E-2"/>
              <c:y val="1.1624851241420917E-2"/>
            </c:manualLayout>
          </c:layout>
          <c:overlay val="0"/>
        </c:title>
        <c:numFmt formatCode="#,##0.00000" sourceLinked="0"/>
        <c:majorTickMark val="out"/>
        <c:minorTickMark val="none"/>
        <c:tickLblPos val="nextTo"/>
        <c:spPr>
          <a:ln>
            <a:solidFill>
              <a:schemeClr val="tx1"/>
            </a:solidFill>
          </a:ln>
        </c:spPr>
        <c:txPr>
          <a:bodyPr/>
          <a:lstStyle/>
          <a:p>
            <a:pPr>
              <a:defRPr sz="800">
                <a:solidFill>
                  <a:schemeClr val="tx1"/>
                </a:solidFill>
              </a:defRPr>
            </a:pPr>
            <a:endParaRPr lang="es-BO"/>
          </a:p>
        </c:txPr>
        <c:crossAx val="825151536"/>
        <c:crosses val="autoZero"/>
        <c:crossBetween val="between"/>
      </c:valAx>
      <c:valAx>
        <c:axId val="825149360"/>
        <c:scaling>
          <c:orientation val="minMax"/>
        </c:scaling>
        <c:delete val="0"/>
        <c:axPos val="r"/>
        <c:numFmt formatCode="#,##0.00000" sourceLinked="0"/>
        <c:majorTickMark val="out"/>
        <c:minorTickMark val="none"/>
        <c:tickLblPos val="nextTo"/>
        <c:spPr>
          <a:ln>
            <a:solidFill>
              <a:schemeClr val="tx1"/>
            </a:solidFill>
          </a:ln>
        </c:spPr>
        <c:txPr>
          <a:bodyPr/>
          <a:lstStyle/>
          <a:p>
            <a:pPr>
              <a:defRPr sz="800"/>
            </a:pPr>
            <a:endParaRPr lang="es-BO"/>
          </a:p>
        </c:txPr>
        <c:crossAx val="825140112"/>
        <c:crosses val="max"/>
        <c:crossBetween val="between"/>
      </c:valAx>
      <c:catAx>
        <c:axId val="825140112"/>
        <c:scaling>
          <c:orientation val="minMax"/>
        </c:scaling>
        <c:delete val="1"/>
        <c:axPos val="b"/>
        <c:numFmt formatCode="#,##0.00;\-0.00;&quot;--&quot;" sourceLinked="1"/>
        <c:majorTickMark val="out"/>
        <c:minorTickMark val="none"/>
        <c:tickLblPos val="nextTo"/>
        <c:crossAx val="825149360"/>
        <c:crosses val="autoZero"/>
        <c:auto val="1"/>
        <c:lblAlgn val="ctr"/>
        <c:lblOffset val="100"/>
        <c:noMultiLvlLbl val="0"/>
      </c:catAx>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C000"/>
            </a:solidFill>
            <a:ln w="9525" cap="rnd">
              <a:solidFill>
                <a:srgbClr val="C00000"/>
              </a:solidFill>
              <a:round/>
            </a:ln>
            <a:effectLst/>
          </c:spPr>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Statistics!$I$23:$I$141</c:f>
              <c:numCache>
                <c:formatCode>#,##0.0000000;\-0.0000000;"--"</c:formatCode>
                <c:ptCount val="119"/>
                <c:pt idx="0">
                  <c:v>6.067713628611413E-5</c:v>
                </c:pt>
                <c:pt idx="1">
                  <c:v>7.7431459106964138E-4</c:v>
                </c:pt>
                <c:pt idx="2">
                  <c:v>2.5578402855150131E-3</c:v>
                </c:pt>
                <c:pt idx="3">
                  <c:v>5.1043253859734848E-3</c:v>
                </c:pt>
                <c:pt idx="4">
                  <c:v>7.9251880214143214E-3</c:v>
                </c:pt>
                <c:pt idx="5">
                  <c:v>1.06440430333737E-2</c:v>
                </c:pt>
                <c:pt idx="6">
                  <c:v>1.3041009284164485E-2</c:v>
                </c:pt>
                <c:pt idx="7">
                  <c:v>1.5017822018111663E-2</c:v>
                </c:pt>
                <c:pt idx="8">
                  <c:v>1.6554086733937698E-2</c:v>
                </c:pt>
                <c:pt idx="9">
                  <c:v>1.7673412989047843E-2</c:v>
                </c:pt>
                <c:pt idx="10">
                  <c:v>1.8420995689163045E-2</c:v>
                </c:pt>
                <c:pt idx="11">
                  <c:v>1.8849993915021901E-2</c:v>
                </c:pt>
                <c:pt idx="12">
                  <c:v>1.901381631513718E-2</c:v>
                </c:pt>
                <c:pt idx="13">
                  <c:v>1.8962109900071831E-2</c:v>
                </c:pt>
                <c:pt idx="14">
                  <c:v>1.8738964482484737E-2</c:v>
                </c:pt>
                <c:pt idx="15">
                  <c:v>1.8382385525940251E-2</c:v>
                </c:pt>
                <c:pt idx="16">
                  <c:v>1.7924453754219097E-2</c:v>
                </c:pt>
                <c:pt idx="17">
                  <c:v>1.7391824415803996E-2</c:v>
                </c:pt>
                <c:pt idx="18">
                  <c:v>1.680636506530157E-2</c:v>
                </c:pt>
                <c:pt idx="19">
                  <c:v>1.6185819668710223E-2</c:v>
                </c:pt>
                <c:pt idx="20">
                  <c:v>1.5544440048526804E-2</c:v>
                </c:pt>
                <c:pt idx="21">
                  <c:v>1.4893556875145342E-2</c:v>
                </c:pt>
                <c:pt idx="22">
                  <c:v>1.4242080208640987E-2</c:v>
                </c:pt>
                <c:pt idx="23">
                  <c:v>1.3596929345677971E-2</c:v>
                </c:pt>
                <c:pt idx="24">
                  <c:v>1.2963396710796427E-2</c:v>
                </c:pt>
                <c:pt idx="25">
                  <c:v>1.2345452747221182E-2</c:v>
                </c:pt>
                <c:pt idx="26">
                  <c:v>1.1745999415815332E-2</c:v>
                </c:pt>
                <c:pt idx="27">
                  <c:v>1.1167079722849612E-2</c:v>
                </c:pt>
                <c:pt idx="28">
                  <c:v>1.0610050092754354E-2</c:v>
                </c:pt>
                <c:pt idx="29">
                  <c:v>1.0075721626124173E-2</c:v>
                </c:pt>
                <c:pt idx="30">
                  <c:v>9.5644754728362921E-3</c:v>
                </c:pt>
                <c:pt idx="31">
                  <c:v>9.0763567775265196E-3</c:v>
                </c:pt>
                <c:pt idx="32">
                  <c:v>8.6111509542480067E-3</c:v>
                </c:pt>
                <c:pt idx="33">
                  <c:v>8.1684454315878799E-3</c:v>
                </c:pt>
                <c:pt idx="34">
                  <c:v>7.7476794795248828E-3</c:v>
                </c:pt>
                <c:pt idx="35">
                  <c:v>7.3481842793789434E-3</c:v>
                </c:pt>
                <c:pt idx="36">
                  <c:v>6.9692150200337775E-3</c:v>
                </c:pt>
                <c:pt idx="37">
                  <c:v>6.6099764880468599E-3</c:v>
                </c:pt>
                <c:pt idx="38">
                  <c:v>6.2696433573137308E-3</c:v>
                </c:pt>
                <c:pt idx="39">
                  <c:v>5.9473761673551895E-3</c:v>
                </c:pt>
                <c:pt idx="40">
                  <c:v>5.6423338007023406E-3</c:v>
                </c:pt>
                <c:pt idx="41">
                  <c:v>5.3536831229022835E-3</c:v>
                </c:pt>
                <c:pt idx="42">
                  <c:v>5.0806063279350989E-3</c:v>
                </c:pt>
                <c:pt idx="43">
                  <c:v>4.8223064327472661E-3</c:v>
                </c:pt>
                <c:pt idx="44">
                  <c:v>4.5780112833515305E-3</c:v>
                </c:pt>
                <c:pt idx="45">
                  <c:v>4.346976368344661E-3</c:v>
                </c:pt>
                <c:pt idx="46">
                  <c:v>4.1284866811294226E-3</c:v>
                </c:pt>
                <c:pt idx="47">
                  <c:v>3.9218578274334481E-3</c:v>
                </c:pt>
                <c:pt idx="48">
                  <c:v>3.7264365381169252E-3</c:v>
                </c:pt>
                <c:pt idx="49">
                  <c:v>3.5416007172928573E-3</c:v>
                </c:pt>
                <c:pt idx="50">
                  <c:v>3.3667591312513414E-3</c:v>
                </c:pt>
                <c:pt idx="51">
                  <c:v>3.2013508236007986E-3</c:v>
                </c:pt>
                <c:pt idx="52">
                  <c:v>3.0448443256113223E-3</c:v>
                </c:pt>
                <c:pt idx="53">
                  <c:v>2.8967367173093491E-3</c:v>
                </c:pt>
                <c:pt idx="54">
                  <c:v>2.7565525838899067E-3</c:v>
                </c:pt>
                <c:pt idx="55">
                  <c:v>2.6238429030411041E-3</c:v>
                </c:pt>
                <c:pt idx="56">
                  <c:v>2.4981838914527286E-3</c:v>
                </c:pt>
                <c:pt idx="57">
                  <c:v>2.3791758328112209E-3</c:v>
                </c:pt>
                <c:pt idx="58">
                  <c:v>2.2664419047230995E-3</c:v>
                </c:pt>
                <c:pt idx="59">
                  <c:v>2.159627018058238E-3</c:v>
                </c:pt>
                <c:pt idx="60">
                  <c:v>2.0583966790005555E-3</c:v>
                </c:pt>
                <c:pt idx="61">
                  <c:v>1.9624358815015898E-3</c:v>
                </c:pt>
                <c:pt idx="62">
                  <c:v>1.8714480357413137E-3</c:v>
                </c:pt>
                <c:pt idx="63">
                  <c:v>1.7851539365212011E-3</c:v>
                </c:pt>
                <c:pt idx="64">
                  <c:v>1.7032907741706112E-3</c:v>
                </c:pt>
                <c:pt idx="65">
                  <c:v>1.6256111894792601E-3</c:v>
                </c:pt>
                <c:pt idx="66">
                  <c:v>1.5518823733247022E-3</c:v>
                </c:pt>
                <c:pt idx="67">
                  <c:v>1.4818852110033381E-3</c:v>
                </c:pt>
                <c:pt idx="68">
                  <c:v>1.4154134707620918E-3</c:v>
                </c:pt>
                <c:pt idx="69">
                  <c:v>1.3522730356382703E-3</c:v>
                </c:pt>
                <c:pt idx="70">
                  <c:v>1.2922811774231527E-3</c:v>
                </c:pt>
                <c:pt idx="71">
                  <c:v>1.2352658713528735E-3</c:v>
                </c:pt>
                <c:pt idx="72">
                  <c:v>1.1810651499817887E-3</c:v>
                </c:pt>
                <c:pt idx="73">
                  <c:v>1.1295264945961722E-3</c:v>
                </c:pt>
                <c:pt idx="74">
                  <c:v>1.080506262469911E-3</c:v>
                </c:pt>
                <c:pt idx="75">
                  <c:v>1.0338691482394205E-3</c:v>
                </c:pt>
                <c:pt idx="76">
                  <c:v>9.8948767767613401E-4</c:v>
                </c:pt>
                <c:pt idx="77">
                  <c:v>9.4724173215532804E-4</c:v>
                </c:pt>
                <c:pt idx="78">
                  <c:v>9.0701810215556308E-4</c:v>
                </c:pt>
                <c:pt idx="79">
                  <c:v>8.6871006816957293E-4</c:v>
                </c:pt>
                <c:pt idx="80">
                  <c:v>8.3221700746204357E-4</c:v>
                </c:pt>
                <c:pt idx="81">
                  <c:v>7.974440251700721E-4</c:v>
                </c:pt>
                <c:pt idx="82">
                  <c:v>7.6430160830620153E-4</c:v>
                </c:pt>
                <c:pt idx="83">
                  <c:v>7.3270530128980663E-4</c:v>
                </c:pt>
                <c:pt idx="84">
                  <c:v>7.0257540169988396E-4</c:v>
                </c:pt>
                <c:pt idx="85">
                  <c:v>6.7383667500903058E-4</c:v>
                </c:pt>
                <c:pt idx="86">
                  <c:v>6.4641808712450862E-4</c:v>
                </c:pt>
                <c:pt idx="87">
                  <c:v>6.2025255362696844E-4</c:v>
                </c:pt>
                <c:pt idx="88">
                  <c:v>5.9527670466022703E-4</c:v>
                </c:pt>
                <c:pt idx="89">
                  <c:v>5.714306644860332E-4</c:v>
                </c:pt>
                <c:pt idx="90">
                  <c:v>5.4865784477621743E-4</c:v>
                </c:pt>
                <c:pt idx="91">
                  <c:v>5.269047507701956E-4</c:v>
                </c:pt>
                <c:pt idx="92">
                  <c:v>5.0612079947908459E-4</c:v>
                </c:pt>
                <c:pt idx="93">
                  <c:v>4.862581491682093E-4</c:v>
                </c:pt>
                <c:pt idx="94">
                  <c:v>4.6727153939763317E-4</c:v>
                </c:pt>
                <c:pt idx="95">
                  <c:v>4.4911814094580291E-4</c:v>
                </c:pt>
                <c:pt idx="96">
                  <c:v>4.3175741498405066E-4</c:v>
                </c:pt>
                <c:pt idx="97">
                  <c:v>4.1515098091019918E-4</c:v>
                </c:pt>
                <c:pt idx="98">
                  <c:v>3.9926249228738859E-4</c:v>
                </c:pt>
                <c:pt idx="99">
                  <c:v>3.8405752036997913E-4</c:v>
                </c:pt>
                <c:pt idx="100">
                  <c:v>3.695034447319432E-4</c:v>
                </c:pt>
                <c:pt idx="101">
                  <c:v>3.5556935054456633E-4</c:v>
                </c:pt>
                <c:pt idx="102">
                  <c:v>3.4222593207980091E-4</c:v>
                </c:pt>
                <c:pt idx="103">
                  <c:v>3.2944540204319869E-4</c:v>
                </c:pt>
                <c:pt idx="104">
                  <c:v>3.1720140636623252E-4</c:v>
                </c:pt>
                <c:pt idx="105">
                  <c:v>3.0546894411200188E-4</c:v>
                </c:pt>
                <c:pt idx="106">
                  <c:v>2.9422429217089104E-4</c:v>
                </c:pt>
                <c:pt idx="107">
                  <c:v>2.8344493444396675E-4</c:v>
                </c:pt>
                <c:pt idx="108">
                  <c:v>2.7310949523159592E-4</c:v>
                </c:pt>
                <c:pt idx="109">
                  <c:v>2.6319767656325042E-4</c:v>
                </c:pt>
                <c:pt idx="110">
                  <c:v>2.5369019922170618E-4</c:v>
                </c:pt>
                <c:pt idx="111">
                  <c:v>2.4456874723092462E-4</c:v>
                </c:pt>
                <c:pt idx="112">
                  <c:v>2.3581591559194986E-4</c:v>
                </c:pt>
                <c:pt idx="113">
                  <c:v>2.2741516106517299E-4</c:v>
                </c:pt>
                <c:pt idx="114">
                  <c:v>2.1935075581040896E-4</c:v>
                </c:pt>
                <c:pt idx="115">
                  <c:v>2.1160774370847528E-4</c:v>
                </c:pt>
                <c:pt idx="116">
                  <c:v>2.0417189919933176E-4</c:v>
                </c:pt>
                <c:pt idx="117">
                  <c:v>1.9702968848253611E-4</c:v>
                </c:pt>
                <c:pt idx="118">
                  <c:v>1.9016823293566251E-4</c:v>
                </c:pt>
              </c:numCache>
            </c:numRef>
          </c:val>
          <c:extLst xmlns:c16r2="http://schemas.microsoft.com/office/drawing/2015/06/chart">
            <c:ext xmlns:c16="http://schemas.microsoft.com/office/drawing/2014/chart" uri="{C3380CC4-5D6E-409C-BE32-E72D297353CC}">
              <c16:uniqueId val="{00000000-1614-4EC5-90E6-B8966F3DBEFB}"/>
            </c:ext>
          </c:extLst>
        </c:ser>
        <c:dLbls>
          <c:showLegendKey val="0"/>
          <c:showVal val="0"/>
          <c:showCatName val="0"/>
          <c:showSerName val="0"/>
          <c:showPercent val="0"/>
          <c:showBubbleSize val="0"/>
        </c:dLbls>
        <c:axId val="825137936"/>
        <c:axId val="82515915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1614-4EC5-90E6-B8966F3DBEFB}"/>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Statistics!$K$23:$K$141</c:f>
              <c:numCache>
                <c:formatCode>General</c:formatCode>
                <c:ptCount val="119"/>
                <c:pt idx="8">
                  <c:v>1.6554086733937698E-2</c:v>
                </c:pt>
                <c:pt idx="13">
                  <c:v>1.8962109900071831E-2</c:v>
                </c:pt>
                <c:pt idx="22">
                  <c:v>1.4242080208640987E-2</c:v>
                </c:pt>
                <c:pt idx="28">
                  <c:v>1.0610050092754354E-2</c:v>
                </c:pt>
                <c:pt idx="56">
                  <c:v>2.4981838914527286E-3</c:v>
                </c:pt>
              </c:numCache>
            </c:numRef>
          </c:val>
          <c:smooth val="0"/>
          <c:extLst xmlns:c16r2="http://schemas.microsoft.com/office/drawing/2015/06/chart">
            <c:ext xmlns:c16="http://schemas.microsoft.com/office/drawing/2014/chart" uri="{C3380CC4-5D6E-409C-BE32-E72D297353CC}">
              <c16:uniqueId val="{00000002-1614-4EC5-90E6-B8966F3DBEFB}"/>
            </c:ext>
          </c:extLst>
        </c:ser>
        <c:dLbls>
          <c:showLegendKey val="0"/>
          <c:showVal val="0"/>
          <c:showCatName val="0"/>
          <c:showSerName val="0"/>
          <c:showPercent val="0"/>
          <c:showBubbleSize val="0"/>
        </c:dLbls>
        <c:marker val="1"/>
        <c:smooth val="0"/>
        <c:axId val="825137936"/>
        <c:axId val="825159152"/>
      </c:lineChart>
      <c:catAx>
        <c:axId val="825137936"/>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59152"/>
        <c:crosses val="autoZero"/>
        <c:auto val="1"/>
        <c:lblAlgn val="ctr"/>
        <c:lblOffset val="100"/>
        <c:tickLblSkip val="10"/>
        <c:tickMarkSkip val="10"/>
        <c:noMultiLvlLbl val="0"/>
      </c:catAx>
      <c:valAx>
        <c:axId val="825159152"/>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3793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4E28-4B54-BC39-74A55BDCE11B}"/>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4E28-4B54-BC39-74A55BDCE11B}"/>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4E28-4B54-BC39-74A55BDCE11B}"/>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4E28-4B54-BC39-74A55BDCE11B}"/>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4E28-4B54-BC39-74A55BDCE11B}"/>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4E28-4B54-BC39-74A55BDCE11B}"/>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4E28-4B54-BC39-74A55BDCE11B}"/>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4E28-4B54-BC39-74A55BDCE11B}"/>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4E28-4B54-BC39-74A55BDCE11B}"/>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4E28-4B54-BC39-74A55BDCE11B}"/>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4E28-4B54-BC39-74A55BDCE11B}"/>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4E28-4B54-BC39-74A55BDCE11B}"/>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4E28-4B54-BC39-74A55BDCE11B}"/>
            </c:ext>
          </c:extLst>
        </c:ser>
        <c:dLbls>
          <c:showLegendKey val="0"/>
          <c:showVal val="0"/>
          <c:showCatName val="0"/>
          <c:showSerName val="0"/>
          <c:showPercent val="0"/>
          <c:showBubbleSize val="0"/>
        </c:dLbls>
        <c:axId val="825146640"/>
        <c:axId val="825136848"/>
      </c:scatterChart>
      <c:scatterChart>
        <c:scatterStyle val="lineMarker"/>
        <c:varyColors val="0"/>
        <c:ser>
          <c:idx val="1"/>
          <c:order val="1"/>
          <c:tx>
            <c:strRef>
              <c:f>Statistics!$H$7</c:f>
              <c:strCache>
                <c:ptCount val="1"/>
                <c:pt idx="0">
                  <c:v>NTG</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Statistics!$N$7:$O$7</c:f>
              <c:numCache>
                <c:formatCode>0.0;\-0.0;"--"</c:formatCode>
                <c:ptCount val="2"/>
                <c:pt idx="0">
                  <c:v>95</c:v>
                </c:pt>
                <c:pt idx="1">
                  <c:v>15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4E28-4B54-BC39-74A55BDCE11B}"/>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Statistics!$K$7:$M$7</c:f>
              <c:numCache>
                <c:formatCode>0.00;\-0.00;"--"</c:formatCode>
                <c:ptCount val="3"/>
                <c:pt idx="0">
                  <c:v>201.601</c:v>
                </c:pt>
                <c:pt idx="1">
                  <c:v>37.749000000000002</c:v>
                </c:pt>
                <c:pt idx="2">
                  <c:v>7.0679999999999996</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4E28-4B54-BC39-74A55BDCE11B}"/>
            </c:ext>
          </c:extLst>
        </c:ser>
        <c:dLbls>
          <c:showLegendKey val="0"/>
          <c:showVal val="0"/>
          <c:showCatName val="0"/>
          <c:showSerName val="0"/>
          <c:showPercent val="0"/>
          <c:showBubbleSize val="0"/>
        </c:dLbls>
        <c:axId val="825138480"/>
        <c:axId val="825153712"/>
      </c:scatterChart>
      <c:valAx>
        <c:axId val="825146640"/>
        <c:scaling>
          <c:orientation val="minMax"/>
          <c:max val="10000"/>
        </c:scaling>
        <c:delete val="0"/>
        <c:axPos val="t"/>
        <c:title>
          <c:tx>
            <c:rich>
              <a:bodyPr/>
              <a:lstStyle/>
              <a:p>
                <a:pPr>
                  <a:defRPr sz="1000"/>
                </a:pPr>
                <a:r>
                  <a:rPr lang="es-BO" sz="1000"/>
                  <a:t>Net to Gross, %</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5136848"/>
        <c:crossesAt val="2.5"/>
        <c:crossBetween val="midCat"/>
      </c:valAx>
      <c:valAx>
        <c:axId val="825136848"/>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5146640"/>
        <c:crosses val="autoZero"/>
        <c:crossBetween val="midCat"/>
      </c:valAx>
      <c:valAx>
        <c:axId val="825153712"/>
        <c:scaling>
          <c:orientation val="maxMin"/>
          <c:max val="2.5"/>
          <c:min val="-2.5"/>
        </c:scaling>
        <c:delete val="0"/>
        <c:axPos val="r"/>
        <c:numFmt formatCode="0.0000" sourceLinked="1"/>
        <c:majorTickMark val="none"/>
        <c:minorTickMark val="none"/>
        <c:tickLblPos val="none"/>
        <c:spPr>
          <a:ln>
            <a:solidFill>
              <a:schemeClr val="tx1"/>
            </a:solidFill>
          </a:ln>
        </c:spPr>
        <c:crossAx val="825138480"/>
        <c:crosses val="max"/>
        <c:crossBetween val="midCat"/>
      </c:valAx>
      <c:valAx>
        <c:axId val="825138480"/>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5153712"/>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C000"/>
            </a:solidFill>
            <a:ln w="9525" cap="rnd">
              <a:solidFill>
                <a:srgbClr val="C00000"/>
              </a:solidFill>
              <a:round/>
            </a:ln>
            <a:effectLst/>
          </c:spPr>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Statistics!$J$23:$J$141</c:f>
              <c:numCache>
                <c:formatCode>#,##0.0000000;\-0.0000000;"--"</c:formatCode>
                <c:ptCount val="119"/>
                <c:pt idx="0">
                  <c:v>0.99998027035353798</c:v>
                </c:pt>
                <c:pt idx="1">
                  <c:v>0.99942391198412028</c:v>
                </c:pt>
                <c:pt idx="2">
                  <c:v>0.99676829845677961</c:v>
                </c:pt>
                <c:pt idx="3">
                  <c:v>0.99041238186132052</c:v>
                </c:pt>
                <c:pt idx="4">
                  <c:v>0.97949049419797629</c:v>
                </c:pt>
                <c:pt idx="5">
                  <c:v>0.96388042301590804</c:v>
                </c:pt>
                <c:pt idx="6">
                  <c:v>0.94395791074382962</c:v>
                </c:pt>
                <c:pt idx="7">
                  <c:v>0.92035920064030585</c:v>
                </c:pt>
                <c:pt idx="8">
                  <c:v>0.89381449417846892</c:v>
                </c:pt>
                <c:pt idx="9">
                  <c:v>0.86504740993777474</c:v>
                </c:pt>
                <c:pt idx="10">
                  <c:v>0.83472141099739727</c:v>
                </c:pt>
                <c:pt idx="11">
                  <c:v>0.80341603164931552</c:v>
                </c:pt>
                <c:pt idx="12">
                  <c:v>0.77162063908398337</c:v>
                </c:pt>
                <c:pt idx="13">
                  <c:v>0.73973777689943998</c:v>
                </c:pt>
                <c:pt idx="14">
                  <c:v>0.70809121431202171</c:v>
                </c:pt>
                <c:pt idx="15">
                  <c:v>0.67693584085802105</c:v>
                </c:pt>
                <c:pt idx="16">
                  <c:v>0.6464678072454173</c:v>
                </c:pt>
                <c:pt idx="17">
                  <c:v>0.61683407699252002</c:v>
                </c:pt>
                <c:pt idx="18">
                  <c:v>0.58814100349798248</c:v>
                </c:pt>
                <c:pt idx="19">
                  <c:v>0.56046180376938981</c:v>
                </c:pt>
                <c:pt idx="20">
                  <c:v>0.53384293975052688</c:v>
                </c:pt>
                <c:pt idx="21">
                  <c:v>0.50830948860879654</c:v>
                </c:pt>
                <c:pt idx="22">
                  <c:v>0.48386961361082304</c:v>
                </c:pt>
                <c:pt idx="23">
                  <c:v>0.46051825495041276</c:v>
                </c:pt>
                <c:pt idx="24">
                  <c:v>0.43824015562193153</c:v>
                </c:pt>
                <c:pt idx="25">
                  <c:v>0.41701232733519011</c:v>
                </c:pt>
                <c:pt idx="26">
                  <c:v>0.39680604909266992</c:v>
                </c:pt>
                <c:pt idx="27">
                  <c:v>0.3775884783605099</c:v>
                </c:pt>
                <c:pt idx="28">
                  <c:v>0.35932394278457014</c:v>
                </c:pt>
                <c:pt idx="29">
                  <c:v>0.3419749696060177</c:v>
                </c:pt>
                <c:pt idx="30">
                  <c:v>0.32550310047845088</c:v>
                </c:pt>
                <c:pt idx="31">
                  <c:v>0.30986953127098837</c:v>
                </c:pt>
                <c:pt idx="32">
                  <c:v>0.29503560956280384</c:v>
                </c:pt>
                <c:pt idx="33">
                  <c:v>0.28096321676026015</c:v>
                </c:pt>
                <c:pt idx="34">
                  <c:v>0.26761505695397736</c:v>
                </c:pt>
                <c:pt idx="35">
                  <c:v>0.25495487064031064</c:v>
                </c:pt>
                <c:pt idx="36">
                  <c:v>0.24294758813225514</c:v>
                </c:pt>
                <c:pt idx="37">
                  <c:v>0.2315594347659955</c:v>
                </c:pt>
                <c:pt idx="38">
                  <c:v>0.2207579977737304</c:v>
                </c:pt>
                <c:pt idx="39">
                  <c:v>0.2105122628581686</c:v>
                </c:pt>
                <c:pt idx="40">
                  <c:v>0.20079262699939193</c:v>
                </c:pt>
                <c:pt idx="41">
                  <c:v>0.19157089279234074</c:v>
                </c:pt>
                <c:pt idx="42">
                  <c:v>0.18282024860459944</c:v>
                </c:pt>
                <c:pt idx="43">
                  <c:v>0.17451523801937807</c:v>
                </c:pt>
                <c:pt idx="44">
                  <c:v>0.16663172135459792</c:v>
                </c:pt>
                <c:pt idx="45">
                  <c:v>0.15914683149863906</c:v>
                </c:pt>
                <c:pt idx="46">
                  <c:v>0.15203892585423939</c:v>
                </c:pt>
                <c:pt idx="47">
                  <c:v>0.14528753581597886</c:v>
                </c:pt>
                <c:pt idx="48">
                  <c:v>0.13887331490867738</c:v>
                </c:pt>
                <c:pt idx="49">
                  <c:v>0.13277798647159766</c:v>
                </c:pt>
                <c:pt idx="50">
                  <c:v>0.12698429157647062</c:v>
                </c:pt>
                <c:pt idx="51">
                  <c:v>0.12147593770777987</c:v>
                </c:pt>
                <c:pt idx="52">
                  <c:v>0.11623754860468949</c:v>
                </c:pt>
                <c:pt idx="53">
                  <c:v>0.11125461555991234</c:v>
                </c:pt>
                <c:pt idx="54">
                  <c:v>0.10651345038714055</c:v>
                </c:pt>
                <c:pt idx="55">
                  <c:v>0.10200114020167828</c:v>
                </c:pt>
                <c:pt idx="56">
                  <c:v>9.7705504105541907E-2</c:v>
                </c:pt>
                <c:pt idx="57">
                  <c:v>9.3615051826048568E-2</c:v>
                </c:pt>
                <c:pt idx="58">
                  <c:v>8.9718944323708416E-2</c:v>
                </c:pt>
                <c:pt idx="59">
                  <c:v>8.6006956359405917E-2</c:v>
                </c:pt>
                <c:pt idx="60">
                  <c:v>8.2469440990999621E-2</c:v>
                </c:pt>
                <c:pt idx="61">
                  <c:v>7.9097295954468683E-2</c:v>
                </c:pt>
                <c:pt idx="62">
                  <c:v>7.5881931873631236E-2</c:v>
                </c:pt>
                <c:pt idx="63">
                  <c:v>7.2815242234527955E-2</c:v>
                </c:pt>
                <c:pt idx="64">
                  <c:v>6.9889575055141706E-2</c:v>
                </c:pt>
                <c:pt idx="65">
                  <c:v>6.70977061777287E-2</c:v>
                </c:pt>
                <c:pt idx="66">
                  <c:v>6.4432814109233849E-2</c:v>
                </c:pt>
                <c:pt idx="67">
                  <c:v>6.1888456334716291E-2</c:v>
                </c:pt>
                <c:pt idx="68">
                  <c:v>5.9458547029146547E-2</c:v>
                </c:pt>
                <c:pt idx="69">
                  <c:v>5.7137336094123081E-2</c:v>
                </c:pt>
                <c:pt idx="70">
                  <c:v>5.4919389447805944E-2</c:v>
                </c:pt>
                <c:pt idx="71">
                  <c:v>5.279957049854711E-2</c:v>
                </c:pt>
                <c:pt idx="72">
                  <c:v>5.0773022735165374E-2</c:v>
                </c:pt>
                <c:pt idx="73">
                  <c:v>4.8835153369499729E-2</c:v>
                </c:pt>
                <c:pt idx="74">
                  <c:v>4.6981617969675815E-2</c:v>
                </c:pt>
                <c:pt idx="75">
                  <c:v>4.5208306025400269E-2</c:v>
                </c:pt>
                <c:pt idx="76">
                  <c:v>4.351132738948682E-2</c:v>
                </c:pt>
                <c:pt idx="77">
                  <c:v>4.1886999542689485E-2</c:v>
                </c:pt>
                <c:pt idx="78">
                  <c:v>4.0331835631749913E-2</c:v>
                </c:pt>
                <c:pt idx="79">
                  <c:v>3.8842533233319099E-2</c:v>
                </c:pt>
                <c:pt idx="80">
                  <c:v>3.7415963799084961E-2</c:v>
                </c:pt>
                <c:pt idx="81">
                  <c:v>3.6049162740013352E-2</c:v>
                </c:pt>
                <c:pt idx="82">
                  <c:v>3.4739320110082184E-2</c:v>
                </c:pt>
                <c:pt idx="83">
                  <c:v>3.3483771852243938E-2</c:v>
                </c:pt>
                <c:pt idx="84">
                  <c:v>3.2279991571606992E-2</c:v>
                </c:pt>
                <c:pt idx="85">
                  <c:v>3.1125582802959739E-2</c:v>
                </c:pt>
                <c:pt idx="86">
                  <c:v>3.0018271741785063E-2</c:v>
                </c:pt>
                <c:pt idx="87">
                  <c:v>2.8955900409831981E-2</c:v>
                </c:pt>
                <c:pt idx="88">
                  <c:v>2.7936420228117043E-2</c:v>
                </c:pt>
                <c:pt idx="89">
                  <c:v>2.6957885971932938E-2</c:v>
                </c:pt>
                <c:pt idx="90">
                  <c:v>2.6018450084046463E-2</c:v>
                </c:pt>
                <c:pt idx="91">
                  <c:v>2.5116357323779148E-2</c:v>
                </c:pt>
                <c:pt idx="92">
                  <c:v>2.424993973108025E-2</c:v>
                </c:pt>
                <c:pt idx="93">
                  <c:v>2.341761188603142E-2</c:v>
                </c:pt>
                <c:pt idx="94">
                  <c:v>2.2617866445474255E-2</c:v>
                </c:pt>
                <c:pt idx="95">
                  <c:v>2.1849269939618887E-2</c:v>
                </c:pt>
                <c:pt idx="96">
                  <c:v>2.1110458812588107E-2</c:v>
                </c:pt>
                <c:pt idx="97">
                  <c:v>2.0400135691880816E-2</c:v>
                </c:pt>
                <c:pt idx="98">
                  <c:v>1.9717065872695838E-2</c:v>
                </c:pt>
                <c:pt idx="99">
                  <c:v>1.9060074003956928E-2</c:v>
                </c:pt>
                <c:pt idx="100">
                  <c:v>1.8428040963723857E-2</c:v>
                </c:pt>
                <c:pt idx="101">
                  <c:v>1.7819900912454223E-2</c:v>
                </c:pt>
                <c:pt idx="102">
                  <c:v>1.7234638513324629E-2</c:v>
                </c:pt>
                <c:pt idx="103">
                  <c:v>1.6671286309497657E-2</c:v>
                </c:pt>
                <c:pt idx="104">
                  <c:v>1.6128922248871636E-2</c:v>
                </c:pt>
                <c:pt idx="105">
                  <c:v>1.5606667347447423E-2</c:v>
                </c:pt>
                <c:pt idx="106">
                  <c:v>1.5103683483005281E-2</c:v>
                </c:pt>
                <c:pt idx="107">
                  <c:v>1.4619171311315515E-2</c:v>
                </c:pt>
                <c:pt idx="108">
                  <c:v>1.4152368297591034E-2</c:v>
                </c:pt>
                <c:pt idx="109">
                  <c:v>1.3702546856352082E-2</c:v>
                </c:pt>
                <c:pt idx="110">
                  <c:v>1.3269012593299045E-2</c:v>
                </c:pt>
                <c:pt idx="111">
                  <c:v>1.2851102643193224E-2</c:v>
                </c:pt>
                <c:pt idx="112">
                  <c:v>1.2448184098115211E-2</c:v>
                </c:pt>
                <c:pt idx="113">
                  <c:v>1.2059652520823527E-2</c:v>
                </c:pt>
                <c:pt idx="114">
                  <c:v>1.1684930538263472E-2</c:v>
                </c:pt>
                <c:pt idx="115">
                  <c:v>1.1323466510579916E-2</c:v>
                </c:pt>
                <c:pt idx="116">
                  <c:v>1.0974733271275849E-2</c:v>
                </c:pt>
                <c:pt idx="117">
                  <c:v>1.0638226934425732E-2</c:v>
                </c:pt>
                <c:pt idx="118">
                  <c:v>1.0313465765102281E-2</c:v>
                </c:pt>
              </c:numCache>
            </c:numRef>
          </c:val>
          <c:extLst xmlns:c16r2="http://schemas.microsoft.com/office/drawing/2015/06/chart">
            <c:ext xmlns:c16="http://schemas.microsoft.com/office/drawing/2014/chart" uri="{C3380CC4-5D6E-409C-BE32-E72D297353CC}">
              <c16:uniqueId val="{00000000-1ABA-4731-B065-264D8C43FB47}"/>
            </c:ext>
          </c:extLst>
        </c:ser>
        <c:dLbls>
          <c:showLegendKey val="0"/>
          <c:showVal val="0"/>
          <c:showCatName val="0"/>
          <c:showSerName val="0"/>
          <c:showPercent val="0"/>
          <c:showBubbleSize val="0"/>
        </c:dLbls>
        <c:axId val="825166768"/>
        <c:axId val="82516731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1ABA-4731-B065-264D8C43FB47}"/>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Statistics!$H$23:$H$141</c:f>
              <c:numCache>
                <c:formatCode>0.00;\-0.00;"--"</c:formatCode>
                <c:ptCount val="119"/>
                <c:pt idx="0">
                  <c:v>1.9555775544574499</c:v>
                </c:pt>
                <c:pt idx="1">
                  <c:v>3.6332701800502445</c:v>
                </c:pt>
                <c:pt idx="2">
                  <c:v>5.3109628056430394</c:v>
                </c:pt>
                <c:pt idx="3">
                  <c:v>6.9886554312358342</c:v>
                </c:pt>
                <c:pt idx="4">
                  <c:v>8.6663480568286282</c:v>
                </c:pt>
                <c:pt idx="5">
                  <c:v>10.344040682421422</c:v>
                </c:pt>
                <c:pt idx="6">
                  <c:v>12.021733308014216</c:v>
                </c:pt>
                <c:pt idx="7">
                  <c:v>13.69942593360701</c:v>
                </c:pt>
                <c:pt idx="8">
                  <c:v>15.377118559199804</c:v>
                </c:pt>
                <c:pt idx="9">
                  <c:v>17.054811184792598</c:v>
                </c:pt>
                <c:pt idx="10">
                  <c:v>18.732503810385392</c:v>
                </c:pt>
                <c:pt idx="11">
                  <c:v>20.410196435978186</c:v>
                </c:pt>
                <c:pt idx="12">
                  <c:v>22.08788906157098</c:v>
                </c:pt>
                <c:pt idx="13">
                  <c:v>23.765581687163774</c:v>
                </c:pt>
                <c:pt idx="14">
                  <c:v>25.443274312756568</c:v>
                </c:pt>
                <c:pt idx="15">
                  <c:v>27.120966938349362</c:v>
                </c:pt>
                <c:pt idx="16">
                  <c:v>28.798659563942156</c:v>
                </c:pt>
                <c:pt idx="17">
                  <c:v>30.47635218953495</c:v>
                </c:pt>
                <c:pt idx="18">
                  <c:v>32.154044815127747</c:v>
                </c:pt>
                <c:pt idx="19">
                  <c:v>33.831737440720545</c:v>
                </c:pt>
                <c:pt idx="20">
                  <c:v>35.509430066313342</c:v>
                </c:pt>
                <c:pt idx="21">
                  <c:v>37.18712269190614</c:v>
                </c:pt>
                <c:pt idx="22">
                  <c:v>38.864815317498937</c:v>
                </c:pt>
                <c:pt idx="23">
                  <c:v>40.542507943091735</c:v>
                </c:pt>
                <c:pt idx="24">
                  <c:v>42.220200568684533</c:v>
                </c:pt>
                <c:pt idx="25">
                  <c:v>43.89789319427733</c:v>
                </c:pt>
                <c:pt idx="26">
                  <c:v>45.575585819870128</c:v>
                </c:pt>
                <c:pt idx="27">
                  <c:v>47.253278445462925</c:v>
                </c:pt>
                <c:pt idx="28">
                  <c:v>48.930971071055723</c:v>
                </c:pt>
                <c:pt idx="29">
                  <c:v>50.60866369664852</c:v>
                </c:pt>
                <c:pt idx="30">
                  <c:v>52.286356322241318</c:v>
                </c:pt>
                <c:pt idx="31">
                  <c:v>53.964048947834115</c:v>
                </c:pt>
                <c:pt idx="32">
                  <c:v>55.641741573426913</c:v>
                </c:pt>
                <c:pt idx="33">
                  <c:v>57.31943419901971</c:v>
                </c:pt>
                <c:pt idx="34">
                  <c:v>58.997126824612508</c:v>
                </c:pt>
                <c:pt idx="35">
                  <c:v>60.674819450205305</c:v>
                </c:pt>
                <c:pt idx="36">
                  <c:v>62.352512075798103</c:v>
                </c:pt>
                <c:pt idx="37">
                  <c:v>64.0302047013909</c:v>
                </c:pt>
                <c:pt idx="38">
                  <c:v>65.707897326983698</c:v>
                </c:pt>
                <c:pt idx="39">
                  <c:v>67.385589952576495</c:v>
                </c:pt>
                <c:pt idx="40">
                  <c:v>69.063282578169293</c:v>
                </c:pt>
                <c:pt idx="41">
                  <c:v>70.74097520376209</c:v>
                </c:pt>
                <c:pt idx="42">
                  <c:v>72.418667829354888</c:v>
                </c:pt>
                <c:pt idx="43">
                  <c:v>74.096360454947686</c:v>
                </c:pt>
                <c:pt idx="44">
                  <c:v>75.774053080540483</c:v>
                </c:pt>
                <c:pt idx="45">
                  <c:v>77.451745706133281</c:v>
                </c:pt>
                <c:pt idx="46">
                  <c:v>79.129438331726078</c:v>
                </c:pt>
                <c:pt idx="47">
                  <c:v>80.807130957318876</c:v>
                </c:pt>
                <c:pt idx="48">
                  <c:v>82.484823582911673</c:v>
                </c:pt>
                <c:pt idx="49">
                  <c:v>84.162516208504471</c:v>
                </c:pt>
                <c:pt idx="50">
                  <c:v>85.840208834097268</c:v>
                </c:pt>
                <c:pt idx="51">
                  <c:v>87.517901459690066</c:v>
                </c:pt>
                <c:pt idx="52">
                  <c:v>89.195594085282863</c:v>
                </c:pt>
                <c:pt idx="53">
                  <c:v>90.873286710875661</c:v>
                </c:pt>
                <c:pt idx="54">
                  <c:v>92.550979336468458</c:v>
                </c:pt>
                <c:pt idx="55">
                  <c:v>94.228671962061256</c:v>
                </c:pt>
                <c:pt idx="56">
                  <c:v>95.906364587654053</c:v>
                </c:pt>
                <c:pt idx="57">
                  <c:v>97.584057213246851</c:v>
                </c:pt>
                <c:pt idx="58">
                  <c:v>99.261749838839648</c:v>
                </c:pt>
                <c:pt idx="59">
                  <c:v>100.93944246443245</c:v>
                </c:pt>
                <c:pt idx="60">
                  <c:v>102.61713509002524</c:v>
                </c:pt>
                <c:pt idx="61">
                  <c:v>104.29482771561804</c:v>
                </c:pt>
                <c:pt idx="62">
                  <c:v>105.97252034121084</c:v>
                </c:pt>
                <c:pt idx="63">
                  <c:v>107.65021296680364</c:v>
                </c:pt>
                <c:pt idx="64">
                  <c:v>109.32790559239643</c:v>
                </c:pt>
                <c:pt idx="65">
                  <c:v>111.00559821798923</c:v>
                </c:pt>
                <c:pt idx="66">
                  <c:v>112.68329084358203</c:v>
                </c:pt>
                <c:pt idx="67">
                  <c:v>114.36098346917483</c:v>
                </c:pt>
                <c:pt idx="68">
                  <c:v>116.03867609476762</c:v>
                </c:pt>
                <c:pt idx="69">
                  <c:v>117.71636872036042</c:v>
                </c:pt>
                <c:pt idx="70">
                  <c:v>119.39406134595322</c:v>
                </c:pt>
                <c:pt idx="71">
                  <c:v>121.07175397154602</c:v>
                </c:pt>
                <c:pt idx="72">
                  <c:v>122.74944659713881</c:v>
                </c:pt>
                <c:pt idx="73">
                  <c:v>124.42713922273161</c:v>
                </c:pt>
                <c:pt idx="74">
                  <c:v>126.10483184832441</c:v>
                </c:pt>
                <c:pt idx="75">
                  <c:v>127.78252447391721</c:v>
                </c:pt>
                <c:pt idx="76">
                  <c:v>129.46021709951</c:v>
                </c:pt>
                <c:pt idx="77">
                  <c:v>131.13790972510279</c:v>
                </c:pt>
                <c:pt idx="78">
                  <c:v>132.81560235069557</c:v>
                </c:pt>
                <c:pt idx="79">
                  <c:v>134.49329497628835</c:v>
                </c:pt>
                <c:pt idx="80">
                  <c:v>136.17098760188114</c:v>
                </c:pt>
                <c:pt idx="81">
                  <c:v>137.84868022747392</c:v>
                </c:pt>
                <c:pt idx="82">
                  <c:v>139.5263728530667</c:v>
                </c:pt>
                <c:pt idx="83">
                  <c:v>141.20406547865949</c:v>
                </c:pt>
                <c:pt idx="84">
                  <c:v>142.88175810425227</c:v>
                </c:pt>
                <c:pt idx="85">
                  <c:v>144.55945072984505</c:v>
                </c:pt>
                <c:pt idx="86">
                  <c:v>146.23714335543784</c:v>
                </c:pt>
                <c:pt idx="87">
                  <c:v>147.91483598103062</c:v>
                </c:pt>
                <c:pt idx="88">
                  <c:v>149.5925286066234</c:v>
                </c:pt>
                <c:pt idx="89">
                  <c:v>151.27022123221619</c:v>
                </c:pt>
                <c:pt idx="90">
                  <c:v>152.94791385780897</c:v>
                </c:pt>
                <c:pt idx="91">
                  <c:v>154.62560648340175</c:v>
                </c:pt>
                <c:pt idx="92">
                  <c:v>156.30329910899454</c:v>
                </c:pt>
                <c:pt idx="93">
                  <c:v>157.98099173458732</c:v>
                </c:pt>
                <c:pt idx="94">
                  <c:v>159.6586843601801</c:v>
                </c:pt>
                <c:pt idx="95">
                  <c:v>161.33637698577289</c:v>
                </c:pt>
                <c:pt idx="96">
                  <c:v>163.01406961136567</c:v>
                </c:pt>
                <c:pt idx="97">
                  <c:v>164.69176223695845</c:v>
                </c:pt>
                <c:pt idx="98">
                  <c:v>166.36945486255124</c:v>
                </c:pt>
                <c:pt idx="99">
                  <c:v>168.04714748814402</c:v>
                </c:pt>
                <c:pt idx="100">
                  <c:v>169.7248401137368</c:v>
                </c:pt>
                <c:pt idx="101">
                  <c:v>171.40253273932959</c:v>
                </c:pt>
                <c:pt idx="102">
                  <c:v>173.08022536492237</c:v>
                </c:pt>
                <c:pt idx="103">
                  <c:v>174.75791799051515</c:v>
                </c:pt>
                <c:pt idx="104">
                  <c:v>176.43561061610794</c:v>
                </c:pt>
                <c:pt idx="105">
                  <c:v>178.11330324170072</c:v>
                </c:pt>
                <c:pt idx="106">
                  <c:v>179.7909958672935</c:v>
                </c:pt>
                <c:pt idx="107">
                  <c:v>181.46868849288629</c:v>
                </c:pt>
                <c:pt idx="108">
                  <c:v>183.14638111847907</c:v>
                </c:pt>
                <c:pt idx="109">
                  <c:v>184.82407374407185</c:v>
                </c:pt>
                <c:pt idx="110">
                  <c:v>186.50176636966464</c:v>
                </c:pt>
                <c:pt idx="111">
                  <c:v>188.17945899525742</c:v>
                </c:pt>
                <c:pt idx="112">
                  <c:v>189.8571516208502</c:v>
                </c:pt>
                <c:pt idx="113">
                  <c:v>191.53484424644299</c:v>
                </c:pt>
                <c:pt idx="114">
                  <c:v>193.21253687203577</c:v>
                </c:pt>
                <c:pt idx="115">
                  <c:v>194.89022949762855</c:v>
                </c:pt>
                <c:pt idx="116">
                  <c:v>196.56792212322134</c:v>
                </c:pt>
                <c:pt idx="117">
                  <c:v>198.24561474881412</c:v>
                </c:pt>
                <c:pt idx="118">
                  <c:v>199.9233073744069</c:v>
                </c:pt>
              </c:numCache>
            </c:numRef>
          </c:cat>
          <c:val>
            <c:numRef>
              <c:f>Statistics!$L$23:$L$141</c:f>
              <c:numCache>
                <c:formatCode>General</c:formatCode>
                <c:ptCount val="119"/>
                <c:pt idx="8">
                  <c:v>0.89381449417846892</c:v>
                </c:pt>
                <c:pt idx="13">
                  <c:v>0.73973777689943998</c:v>
                </c:pt>
                <c:pt idx="22">
                  <c:v>0.48386961361082304</c:v>
                </c:pt>
                <c:pt idx="28">
                  <c:v>0.35932394278457014</c:v>
                </c:pt>
                <c:pt idx="56">
                  <c:v>9.7705504105541907E-2</c:v>
                </c:pt>
              </c:numCache>
            </c:numRef>
          </c:val>
          <c:smooth val="0"/>
          <c:extLst xmlns:c16r2="http://schemas.microsoft.com/office/drawing/2015/06/chart">
            <c:ext xmlns:c16="http://schemas.microsoft.com/office/drawing/2014/chart" uri="{C3380CC4-5D6E-409C-BE32-E72D297353CC}">
              <c16:uniqueId val="{00000002-1ABA-4731-B065-264D8C43FB47}"/>
            </c:ext>
          </c:extLst>
        </c:ser>
        <c:dLbls>
          <c:showLegendKey val="0"/>
          <c:showVal val="0"/>
          <c:showCatName val="0"/>
          <c:showSerName val="0"/>
          <c:showPercent val="0"/>
          <c:showBubbleSize val="0"/>
        </c:dLbls>
        <c:marker val="1"/>
        <c:smooth val="0"/>
        <c:axId val="825166768"/>
        <c:axId val="825167312"/>
      </c:lineChart>
      <c:catAx>
        <c:axId val="825166768"/>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67312"/>
        <c:crosses val="autoZero"/>
        <c:auto val="1"/>
        <c:lblAlgn val="ctr"/>
        <c:lblOffset val="100"/>
        <c:tickLblSkip val="10"/>
        <c:tickMarkSkip val="10"/>
        <c:noMultiLvlLbl val="0"/>
      </c:catAx>
      <c:valAx>
        <c:axId val="825167312"/>
        <c:scaling>
          <c:orientation val="minMax"/>
          <c:max val="1"/>
        </c:scaling>
        <c:delete val="0"/>
        <c:axPos val="l"/>
        <c:numFmt formatCode="#,##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66768"/>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0000">
                <a:alpha val="48000"/>
              </a:srgbClr>
            </a:solidFill>
            <a:ln w="9525" cap="rnd">
              <a:solidFill>
                <a:srgbClr val="C00000"/>
              </a:solidFill>
              <a:round/>
            </a:ln>
            <a:effectLst/>
          </c:spPr>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Statistics!$O$23:$O$141</c:f>
              <c:numCache>
                <c:formatCode>#,##0.0000000;\-0.0000000;"--"</c:formatCode>
                <c:ptCount val="119"/>
                <c:pt idx="0">
                  <c:v>7.6413810472924567E-7</c:v>
                </c:pt>
                <c:pt idx="1">
                  <c:v>2.1503575528967804E-6</c:v>
                </c:pt>
                <c:pt idx="2">
                  <c:v>5.4996183575543875E-6</c:v>
                </c:pt>
                <c:pt idx="3">
                  <c:v>1.2933642036274189E-5</c:v>
                </c:pt>
                <c:pt idx="4">
                  <c:v>2.8244885260816505E-5</c:v>
                </c:pt>
                <c:pt idx="5">
                  <c:v>5.775597073994171E-5</c:v>
                </c:pt>
                <c:pt idx="6">
                  <c:v>1.1136970966573404E-4</c:v>
                </c:pt>
                <c:pt idx="7">
                  <c:v>2.0374636230453716E-4</c:v>
                </c:pt>
                <c:pt idx="8">
                  <c:v>3.5550455346998846E-4</c:v>
                </c:pt>
                <c:pt idx="9">
                  <c:v>5.9431115863913973E-4</c:v>
                </c:pt>
                <c:pt idx="10">
                  <c:v>9.5571033535103104E-4</c:v>
                </c:pt>
                <c:pt idx="11">
                  <c:v>1.4835466265750996E-3</c:v>
                </c:pt>
                <c:pt idx="12">
                  <c:v>2.2298620280899756E-3</c:v>
                </c:pt>
                <c:pt idx="13">
                  <c:v>3.2541889523825312E-3</c:v>
                </c:pt>
                <c:pt idx="14">
                  <c:v>4.6222143892953402E-3</c:v>
                </c:pt>
                <c:pt idx="15">
                  <c:v>6.403848137185671E-3</c:v>
                </c:pt>
                <c:pt idx="16">
                  <c:v>8.6707825613904499E-3</c:v>
                </c:pt>
                <c:pt idx="17">
                  <c:v>1.1493676757860371E-2</c:v>
                </c:pt>
                <c:pt idx="18">
                  <c:v>1.4939129855722098E-2</c:v>
                </c:pt>
                <c:pt idx="19">
                  <c:v>1.9066624185504748E-2</c:v>
                </c:pt>
                <c:pt idx="20">
                  <c:v>2.3925618945007911E-2</c:v>
                </c:pt>
                <c:pt idx="21">
                  <c:v>2.9552960348415692E-2</c:v>
                </c:pt>
                <c:pt idx="22">
                  <c:v>3.5970747863655797E-2</c:v>
                </c:pt>
                <c:pt idx="23">
                  <c:v>4.3184761586919578E-2</c:v>
                </c:pt>
                <c:pt idx="24">
                  <c:v>5.1183516858609626E-2</c:v>
                </c:pt>
                <c:pt idx="25">
                  <c:v>5.9937972479327882E-2</c:v>
                </c:pt>
                <c:pt idx="26">
                  <c:v>6.9401881415037267E-2</c:v>
                </c:pt>
                <c:pt idx="27">
                  <c:v>7.9512740066452051E-2</c:v>
                </c:pt>
                <c:pt idx="28">
                  <c:v>9.0193265625855099E-2</c:v>
                </c:pt>
                <c:pt idx="29">
                  <c:v>0.10135331160670846</c:v>
                </c:pt>
                <c:pt idx="30">
                  <c:v>0.11289211948835785</c:v>
                </c:pt>
                <c:pt idx="31">
                  <c:v>0.1247007992038895</c:v>
                </c:pt>
                <c:pt idx="32">
                  <c:v>0.1366649321437951</c:v>
                </c:pt>
                <c:pt idx="33">
                  <c:v>0.14866719641993917</c:v>
                </c:pt>
                <c:pt idx="34">
                  <c:v>0.16058992416996609</c:v>
                </c:pt>
                <c:pt idx="35">
                  <c:v>0.1723175134954312</c:v>
                </c:pt>
                <c:pt idx="36">
                  <c:v>0.18373863209297855</c:v>
                </c:pt>
                <c:pt idx="37">
                  <c:v>0.19474816475369197</c:v>
                </c:pt>
                <c:pt idx="38">
                  <c:v>0.20524887182635668</c:v>
                </c:pt>
                <c:pt idx="39">
                  <c:v>0.21515273979610522</c:v>
                </c:pt>
                <c:pt idx="40">
                  <c:v>0.22438201782759137</c:v>
                </c:pt>
                <c:pt idx="41">
                  <c:v>0.23286994513437234</c:v>
                </c:pt>
                <c:pt idx="42">
                  <c:v>0.24056118318430494</c:v>
                </c:pt>
                <c:pt idx="43">
                  <c:v>0.2474119739801455</c:v>
                </c:pt>
                <c:pt idx="44">
                  <c:v>0.25339005101110101</c:v>
                </c:pt>
                <c:pt idx="45">
                  <c:v>0.25847433307642881</c:v>
                </c:pt>
                <c:pt idx="46">
                  <c:v>0.26265443321089332</c:v>
                </c:pt>
                <c:pt idx="47">
                  <c:v>0.26593001560122548</c:v>
                </c:pt>
                <c:pt idx="48">
                  <c:v>0.2683100328956799</c:v>
                </c:pt>
                <c:pt idx="49">
                  <c:v>0.26981187490020475</c:v>
                </c:pt>
                <c:pt idx="50">
                  <c:v>0.27046045754092896</c:v>
                </c:pt>
                <c:pt idx="51">
                  <c:v>0.27028727835368893</c:v>
                </c:pt>
                <c:pt idx="52">
                  <c:v>0.26932946181604039</c:v>
                </c:pt>
                <c:pt idx="53">
                  <c:v>0.26762881472053046</c:v>
                </c:pt>
                <c:pt idx="54">
                  <c:v>0.2652309086297962</c:v>
                </c:pt>
                <c:pt idx="55">
                  <c:v>0.26218420335945508</c:v>
                </c:pt>
                <c:pt idx="56">
                  <c:v>0.25853922248557143</c:v>
                </c:pt>
                <c:pt idx="57">
                  <c:v>0.25434778913011846</c:v>
                </c:pt>
                <c:pt idx="58">
                  <c:v>0.24966232778181618</c:v>
                </c:pt>
                <c:pt idx="59">
                  <c:v>0.24453523568617649</c:v>
                </c:pt>
                <c:pt idx="60">
                  <c:v>0.2390183253990566</c:v>
                </c:pt>
                <c:pt idx="61">
                  <c:v>0.23316233844296858</c:v>
                </c:pt>
                <c:pt idx="62">
                  <c:v>0.22701652862653782</c:v>
                </c:pt>
                <c:pt idx="63">
                  <c:v>0.22062831247010284</c:v>
                </c:pt>
                <c:pt idx="64">
                  <c:v>0.2140429833050618</c:v>
                </c:pt>
                <c:pt idx="65">
                  <c:v>0.2073034849587761</c:v>
                </c:pt>
                <c:pt idx="66">
                  <c:v>0.20045024047655591</c:v>
                </c:pt>
                <c:pt idx="67">
                  <c:v>0.19352103104282212</c:v>
                </c:pt>
                <c:pt idx="68">
                  <c:v>0.18655092012062249</c:v>
                </c:pt>
                <c:pt idx="69">
                  <c:v>0.17957221780890664</c:v>
                </c:pt>
                <c:pt idx="70">
                  <c:v>0.17261448049837863</c:v>
                </c:pt>
                <c:pt idx="71">
                  <c:v>0.16570454106918556</c:v>
                </c:pt>
                <c:pt idx="72">
                  <c:v>0.15886656509892672</c:v>
                </c:pt>
                <c:pt idx="73">
                  <c:v>0.15212212882129342</c:v>
                </c:pt>
                <c:pt idx="74">
                  <c:v>0.14549031487995509</c:v>
                </c:pt>
                <c:pt idx="75">
                  <c:v>0.13898782224693998</c:v>
                </c:pt>
                <c:pt idx="76">
                  <c:v>0.13262908700947473</c:v>
                </c:pt>
                <c:pt idx="77">
                  <c:v>0.12642641106557501</c:v>
                </c:pt>
                <c:pt idx="78">
                  <c:v>0.12039009609972193</c:v>
                </c:pt>
                <c:pt idx="79">
                  <c:v>0.11452858053031242</c:v>
                </c:pt>
                <c:pt idx="80">
                  <c:v>0.10884857742605346</c:v>
                </c:pt>
                <c:pt idx="81">
                  <c:v>0.10335521167607738</c:v>
                </c:pt>
                <c:pt idx="82">
                  <c:v>9.805215496616157E-2</c:v>
                </c:pt>
                <c:pt idx="83">
                  <c:v>9.2941757359819757E-2</c:v>
                </c:pt>
                <c:pt idx="84">
                  <c:v>8.8025174507539161E-2</c:v>
                </c:pt>
                <c:pt idx="85">
                  <c:v>8.3302489710062738E-2</c:v>
                </c:pt>
                <c:pt idx="86">
                  <c:v>7.877283024270601E-2</c:v>
                </c:pt>
                <c:pt idx="87">
                  <c:v>7.443447750800887E-2</c:v>
                </c:pt>
                <c:pt idx="88">
                  <c:v>7.0284970724524609E-2</c:v>
                </c:pt>
                <c:pt idx="89">
                  <c:v>6.6321203981409393E-2</c:v>
                </c:pt>
                <c:pt idx="90">
                  <c:v>6.2539516592995739E-2</c:v>
                </c:pt>
                <c:pt idx="91">
                  <c:v>5.8935776776066269E-2</c:v>
                </c:pt>
                <c:pt idx="92">
                  <c:v>5.5505458746498676E-2</c:v>
                </c:pt>
                <c:pt idx="93">
                  <c:v>5.2243713392698357E-2</c:v>
                </c:pt>
                <c:pt idx="94">
                  <c:v>4.9145432732161112E-2</c:v>
                </c:pt>
                <c:pt idx="95">
                  <c:v>4.6205308395895865E-2</c:v>
                </c:pt>
                <c:pt idx="96">
                  <c:v>4.341788441456107E-2</c:v>
                </c:pt>
                <c:pt idx="97">
                  <c:v>4.0777604601177263E-2</c:v>
                </c:pt>
                <c:pt idx="98">
                  <c:v>3.8278854839272042E-2</c:v>
                </c:pt>
                <c:pt idx="99">
                  <c:v>3.591600059329185E-2</c:v>
                </c:pt>
                <c:pt idx="100">
                  <c:v>3.3683419960991071E-2</c:v>
                </c:pt>
                <c:pt idx="101">
                  <c:v>3.1575532586114542E-2</c:v>
                </c:pt>
                <c:pt idx="102">
                  <c:v>2.958682474476286E-2</c:v>
                </c:pt>
                <c:pt idx="103">
                  <c:v>2.7711870911042161E-2</c:v>
                </c:pt>
                <c:pt idx="104">
                  <c:v>2.5945352097533736E-2</c:v>
                </c:pt>
                <c:pt idx="105">
                  <c:v>2.428207125428376E-2</c:v>
                </c:pt>
                <c:pt idx="106">
                  <c:v>2.2716965996870855E-2</c:v>
                </c:pt>
                <c:pt idx="107">
                  <c:v>2.1245118920035343E-2</c:v>
                </c:pt>
                <c:pt idx="108">
                  <c:v>1.986176573868273E-2</c:v>
                </c:pt>
                <c:pt idx="109">
                  <c:v>1.8562301483090696E-2</c:v>
                </c:pt>
                <c:pt idx="110">
                  <c:v>1.7342284960085025E-2</c:v>
                </c:pt>
                <c:pt idx="111">
                  <c:v>1.6197441676997944E-2</c:v>
                </c:pt>
                <c:pt idx="112">
                  <c:v>1.5123665410551429E-2</c:v>
                </c:pt>
                <c:pt idx="113">
                  <c:v>1.4117018588532248E-2</c:v>
                </c:pt>
                <c:pt idx="114">
                  <c:v>1.3173731638354093E-2</c:v>
                </c:pt>
                <c:pt idx="115">
                  <c:v>1.2290201443410177E-2</c:v>
                </c:pt>
                <c:pt idx="116">
                  <c:v>1.1462989035554814E-2</c:v>
                </c:pt>
                <c:pt idx="117">
                  <c:v>1.0688816640162909E-2</c:v>
                </c:pt>
                <c:pt idx="118">
                  <c:v>9.9645641790160073E-3</c:v>
                </c:pt>
              </c:numCache>
            </c:numRef>
          </c:val>
          <c:extLst xmlns:c16r2="http://schemas.microsoft.com/office/drawing/2015/06/chart">
            <c:ext xmlns:c16="http://schemas.microsoft.com/office/drawing/2014/chart" uri="{C3380CC4-5D6E-409C-BE32-E72D297353CC}">
              <c16:uniqueId val="{00000000-A945-40BA-B847-CE7BDE0F79C4}"/>
            </c:ext>
          </c:extLst>
        </c:ser>
        <c:dLbls>
          <c:showLegendKey val="0"/>
          <c:showVal val="0"/>
          <c:showCatName val="0"/>
          <c:showSerName val="0"/>
          <c:showPercent val="0"/>
          <c:showBubbleSize val="0"/>
        </c:dLbls>
        <c:axId val="825150448"/>
        <c:axId val="825154800"/>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A945-40BA-B847-CE7BDE0F79C4}"/>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Statistics!$Q$23:$Q$141</c:f>
              <c:numCache>
                <c:formatCode>General</c:formatCode>
                <c:ptCount val="119"/>
                <c:pt idx="35">
                  <c:v>0.1723175134954312</c:v>
                </c:pt>
                <c:pt idx="51">
                  <c:v>0.27028727835368893</c:v>
                </c:pt>
                <c:pt idx="56">
                  <c:v>0.25853922248557143</c:v>
                </c:pt>
                <c:pt idx="59">
                  <c:v>0.24453523568617649</c:v>
                </c:pt>
                <c:pt idx="86">
                  <c:v>7.877283024270601E-2</c:v>
                </c:pt>
              </c:numCache>
            </c:numRef>
          </c:val>
          <c:smooth val="0"/>
          <c:extLst xmlns:c16r2="http://schemas.microsoft.com/office/drawing/2015/06/chart">
            <c:ext xmlns:c16="http://schemas.microsoft.com/office/drawing/2014/chart" uri="{C3380CC4-5D6E-409C-BE32-E72D297353CC}">
              <c16:uniqueId val="{00000002-A945-40BA-B847-CE7BDE0F79C4}"/>
            </c:ext>
          </c:extLst>
        </c:ser>
        <c:dLbls>
          <c:showLegendKey val="0"/>
          <c:showVal val="0"/>
          <c:showCatName val="0"/>
          <c:showSerName val="0"/>
          <c:showPercent val="0"/>
          <c:showBubbleSize val="0"/>
        </c:dLbls>
        <c:marker val="1"/>
        <c:smooth val="0"/>
        <c:axId val="825150448"/>
        <c:axId val="825154800"/>
      </c:lineChart>
      <c:catAx>
        <c:axId val="825150448"/>
        <c:scaling>
          <c:orientation val="minMax"/>
        </c:scaling>
        <c:delete val="0"/>
        <c:axPos val="b"/>
        <c:title>
          <c:tx>
            <c:rich>
              <a:bodyPr/>
              <a:lstStyle/>
              <a:p>
                <a:pPr>
                  <a:defRPr sz="1000"/>
                </a:pPr>
                <a:r>
                  <a:rPr lang="es-BO" sz="1000" b="1" i="0" baseline="0">
                    <a:effectLst/>
                  </a:rPr>
                  <a:t>Porosity, %</a:t>
                </a:r>
                <a:endParaRPr lang="es-BO" sz="1000">
                  <a:effectLst/>
                </a:endParaRP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54800"/>
        <c:crosses val="autoZero"/>
        <c:auto val="1"/>
        <c:lblAlgn val="ctr"/>
        <c:lblOffset val="100"/>
        <c:tickLblSkip val="10"/>
        <c:tickMarkSkip val="10"/>
        <c:noMultiLvlLbl val="0"/>
      </c:catAx>
      <c:valAx>
        <c:axId val="825154800"/>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50448"/>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E41C-4C33-8F77-3D15723B72E3}"/>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E41C-4C33-8F77-3D15723B72E3}"/>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E41C-4C33-8F77-3D15723B72E3}"/>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E41C-4C33-8F77-3D15723B72E3}"/>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E41C-4C33-8F77-3D15723B72E3}"/>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E41C-4C33-8F77-3D15723B72E3}"/>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E41C-4C33-8F77-3D15723B72E3}"/>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E41C-4C33-8F77-3D15723B72E3}"/>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E41C-4C33-8F77-3D15723B72E3}"/>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E41C-4C33-8F77-3D15723B72E3}"/>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E41C-4C33-8F77-3D15723B72E3}"/>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E41C-4C33-8F77-3D15723B72E3}"/>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E41C-4C33-8F77-3D15723B72E3}"/>
            </c:ext>
          </c:extLst>
        </c:ser>
        <c:dLbls>
          <c:showLegendKey val="0"/>
          <c:showVal val="0"/>
          <c:showCatName val="0"/>
          <c:showSerName val="0"/>
          <c:showPercent val="0"/>
          <c:showBubbleSize val="0"/>
        </c:dLbls>
        <c:axId val="825162960"/>
        <c:axId val="825147728"/>
      </c:scatterChart>
      <c:scatterChart>
        <c:scatterStyle val="lineMarker"/>
        <c:varyColors val="0"/>
        <c:ser>
          <c:idx val="1"/>
          <c:order val="1"/>
          <c:tx>
            <c:strRef>
              <c:f>Statistics!$H$8</c:f>
              <c:strCache>
                <c:ptCount val="1"/>
                <c:pt idx="0">
                  <c:v>PHI</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Statistics!$N$8:$O$8</c:f>
              <c:numCache>
                <c:formatCode>0.0;\-0.0;"--"</c:formatCode>
                <c:ptCount val="2"/>
                <c:pt idx="0">
                  <c:v>8</c:v>
                </c:pt>
                <c:pt idx="1">
                  <c:v>4</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E41C-4C33-8F77-3D15723B72E3}"/>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Statistics!$K$8:$M$8</c:f>
              <c:numCache>
                <c:formatCode>0.00;\-0.00;"--"</c:formatCode>
                <c:ptCount val="3"/>
                <c:pt idx="0">
                  <c:v>10.612</c:v>
                </c:pt>
                <c:pt idx="1">
                  <c:v>5.657</c:v>
                </c:pt>
                <c:pt idx="2">
                  <c:v>3.0150000000000001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E41C-4C33-8F77-3D15723B72E3}"/>
            </c:ext>
          </c:extLst>
        </c:ser>
        <c:dLbls>
          <c:showLegendKey val="0"/>
          <c:showVal val="0"/>
          <c:showCatName val="0"/>
          <c:showSerName val="0"/>
          <c:showPercent val="0"/>
          <c:showBubbleSize val="0"/>
        </c:dLbls>
        <c:axId val="825155888"/>
        <c:axId val="825142288"/>
      </c:scatterChart>
      <c:valAx>
        <c:axId val="825162960"/>
        <c:scaling>
          <c:orientation val="minMax"/>
          <c:max val="10000"/>
        </c:scaling>
        <c:delete val="0"/>
        <c:axPos val="t"/>
        <c:title>
          <c:tx>
            <c:rich>
              <a:bodyPr/>
              <a:lstStyle/>
              <a:p>
                <a:pPr>
                  <a:defRPr sz="1000"/>
                </a:pPr>
                <a:r>
                  <a:rPr lang="es-BO" sz="1000"/>
                  <a:t>Porosity, %</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5147728"/>
        <c:crossesAt val="2.5"/>
        <c:crossBetween val="midCat"/>
      </c:valAx>
      <c:valAx>
        <c:axId val="825147728"/>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5162960"/>
        <c:crosses val="autoZero"/>
        <c:crossBetween val="midCat"/>
      </c:valAx>
      <c:valAx>
        <c:axId val="825142288"/>
        <c:scaling>
          <c:orientation val="maxMin"/>
          <c:max val="2.5"/>
          <c:min val="-2.5"/>
        </c:scaling>
        <c:delete val="0"/>
        <c:axPos val="r"/>
        <c:numFmt formatCode="0.0000" sourceLinked="1"/>
        <c:majorTickMark val="none"/>
        <c:minorTickMark val="none"/>
        <c:tickLblPos val="none"/>
        <c:spPr>
          <a:ln>
            <a:solidFill>
              <a:schemeClr val="tx1"/>
            </a:solidFill>
          </a:ln>
        </c:spPr>
        <c:crossAx val="825155888"/>
        <c:crosses val="max"/>
        <c:crossBetween val="midCat"/>
      </c:valAx>
      <c:valAx>
        <c:axId val="82515588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5142288"/>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Statistics!$V$30</c:f>
              <c:strCache>
                <c:ptCount val="1"/>
                <c:pt idx="0">
                  <c:v>0.9999933</c:v>
                </c:pt>
              </c:strCache>
            </c:strRef>
          </c:tx>
          <c:spPr>
            <a:solidFill>
              <a:srgbClr val="FF0000">
                <a:alpha val="48000"/>
              </a:srgbClr>
            </a:solidFill>
            <a:ln w="9525" cap="rnd">
              <a:solidFill>
                <a:srgbClr val="C00000"/>
              </a:solidFill>
              <a:round/>
            </a:ln>
            <a:effectLst/>
          </c:spPr>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Statistics!$P$23:$P$141</c:f>
              <c:numCache>
                <c:formatCode>#,##0.0000000;\-0.0000000;"--"</c:formatCode>
                <c:ptCount val="119"/>
                <c:pt idx="0">
                  <c:v>0.9999999496707549</c:v>
                </c:pt>
                <c:pt idx="1">
                  <c:v>0.99999984440281953</c:v>
                </c:pt>
                <c:pt idx="2">
                  <c:v>0.99999956445785787</c:v>
                </c:pt>
                <c:pt idx="3">
                  <c:v>0.99999888272116577</c:v>
                </c:pt>
                <c:pt idx="4">
                  <c:v>0.99999734656649675</c:v>
                </c:pt>
                <c:pt idx="5">
                  <c:v>0.9999941155536749</c:v>
                </c:pt>
                <c:pt idx="6">
                  <c:v>0.99998772446383344</c:v>
                </c:pt>
                <c:pt idx="7">
                  <c:v>0.99997575901614988</c:v>
                </c:pt>
                <c:pt idx="8">
                  <c:v>0.99995443814660856</c:v>
                </c:pt>
                <c:pt idx="9">
                  <c:v>0.99991810609590248</c:v>
                </c:pt>
                <c:pt idx="10">
                  <c:v>0.99985864875800778</c:v>
                </c:pt>
                <c:pt idx="11">
                  <c:v>0.99976486036422985</c:v>
                </c:pt>
                <c:pt idx="12">
                  <c:v>0.99962179703326237</c:v>
                </c:pt>
                <c:pt idx="13">
                  <c:v>0.99941016153293949</c:v>
                </c:pt>
                <c:pt idx="14">
                  <c:v>0.99910576765424441</c:v>
                </c:pt>
                <c:pt idx="15">
                  <c:v>0.99867913228299232</c:v>
                </c:pt>
                <c:pt idx="16">
                  <c:v>0.99809523852556348</c:v>
                </c:pt>
                <c:pt idx="17">
                  <c:v>0.99731350458507217</c:v>
                </c:pt>
                <c:pt idx="18">
                  <c:v>0.99628798139190777</c:v>
                </c:pt>
                <c:pt idx="19">
                  <c:v>0.99496778842807188</c:v>
                </c:pt>
                <c:pt idx="20">
                  <c:v>0.99329778300561911</c:v>
                </c:pt>
                <c:pt idx="21">
                  <c:v>0.99121944466944933</c:v>
                </c:pt>
                <c:pt idx="22">
                  <c:v>0.98867194442429818</c:v>
                </c:pt>
                <c:pt idx="23">
                  <c:v>0.98559335891377908</c:v>
                </c:pt>
                <c:pt idx="24">
                  <c:v>0.98192198299514422</c:v>
                </c:pt>
                <c:pt idx="25">
                  <c:v>0.97759769055680901</c:v>
                </c:pt>
                <c:pt idx="26">
                  <c:v>0.97256329285506271</c:v>
                </c:pt>
                <c:pt idx="27">
                  <c:v>0.96676584582684777</c:v>
                </c:pt>
                <c:pt idx="28">
                  <c:v>0.96015786233663802</c:v>
                </c:pt>
                <c:pt idx="29">
                  <c:v>0.95269839161148395</c:v>
                </c:pt>
                <c:pt idx="30">
                  <c:v>0.94435393564389059</c:v>
                </c:pt>
                <c:pt idx="31">
                  <c:v>0.93509918054014063</c:v>
                </c:pt>
                <c:pt idx="32">
                  <c:v>0.92491752914994108</c:v>
                </c:pt>
                <c:pt idx="33">
                  <c:v>0.91380142939092168</c:v>
                </c:pt>
                <c:pt idx="34">
                  <c:v>0.90175250012391062</c:v>
                </c:pt>
                <c:pt idx="35">
                  <c:v>0.88878146297956973</c:v>
                </c:pt>
                <c:pt idx="36">
                  <c:v>0.87490789401192892</c:v>
                </c:pt>
                <c:pt idx="37">
                  <c:v>0.86015981337083647</c:v>
                </c:pt>
                <c:pt idx="38">
                  <c:v>0.8445731343267272</c:v>
                </c:pt>
                <c:pt idx="39">
                  <c:v>0.8281909949898778</c:v>
                </c:pt>
                <c:pt idx="40">
                  <c:v>0.8110629970301706</c:v>
                </c:pt>
                <c:pt idx="41">
                  <c:v>0.79324437574192752</c:v>
                </c:pt>
                <c:pt idx="42">
                  <c:v>0.77479512505076364</c:v>
                </c:pt>
                <c:pt idx="43">
                  <c:v>0.75577909967376589</c:v>
                </c:pt>
                <c:pt idx="44">
                  <c:v>0.73626311476890827</c:v>
                </c:pt>
                <c:pt idx="45">
                  <c:v>0.71631606118607249</c:v>
                </c:pt>
                <c:pt idx="46">
                  <c:v>0.69600805199026317</c:v>
                </c:pt>
                <c:pt idx="47">
                  <c:v>0.67540961338253513</c:v>
                </c:pt>
                <c:pt idx="48">
                  <c:v>0.6545909305938169</c:v>
                </c:pt>
                <c:pt idx="49">
                  <c:v>0.63362115685178866</c:v>
                </c:pt>
                <c:pt idx="50">
                  <c:v>0.61256779118453153</c:v>
                </c:pt>
                <c:pt idx="51">
                  <c:v>0.59149612867381829</c:v>
                </c:pt>
                <c:pt idx="52">
                  <c:v>0.57046878483796026</c:v>
                </c:pt>
                <c:pt idx="53">
                  <c:v>0.54954529412821951</c:v>
                </c:pt>
                <c:pt idx="54">
                  <c:v>0.52878178107214557</c:v>
                </c:pt>
                <c:pt idx="55">
                  <c:v>0.50823070139070703</c:v>
                </c:pt>
                <c:pt idx="56">
                  <c:v>0.48794064944555438</c:v>
                </c:pt>
                <c:pt idx="57">
                  <c:v>0.46795622762427458</c:v>
                </c:pt>
                <c:pt idx="58">
                  <c:v>0.44831797272738982</c:v>
                </c:pt>
                <c:pt idx="59">
                  <c:v>0.42906233406068717</c:v>
                </c:pt>
                <c:pt idx="60">
                  <c:v>0.41022169773856021</c:v>
                </c:pt>
                <c:pt idx="61">
                  <c:v>0.39182445164611457</c:v>
                </c:pt>
                <c:pt idx="62">
                  <c:v>0.37389508556800233</c:v>
                </c:pt>
                <c:pt idx="63">
                  <c:v>0.35645432114928277</c:v>
                </c:pt>
                <c:pt idx="64">
                  <c:v>0.33951926658844755</c:v>
                </c:pt>
                <c:pt idx="65">
                  <c:v>0.32310359125708044</c:v>
                </c:pt>
                <c:pt idx="66">
                  <c:v>0.30721771577828161</c:v>
                </c:pt>
                <c:pt idx="67">
                  <c:v>0.29186901346268912</c:v>
                </c:pt>
                <c:pt idx="68">
                  <c:v>0.2770620193843204</c:v>
                </c:pt>
                <c:pt idx="69">
                  <c:v>0.26279864376804252</c:v>
                </c:pt>
                <c:pt idx="70">
                  <c:v>0.2490783867475197</c:v>
                </c:pt>
                <c:pt idx="71">
                  <c:v>0.23589855192990705</c:v>
                </c:pt>
                <c:pt idx="72">
                  <c:v>0.22325445656576903</c:v>
                </c:pt>
                <c:pt idx="73">
                  <c:v>0.2111396364654301</c:v>
                </c:pt>
                <c:pt idx="74">
                  <c:v>0.19954604412319243</c:v>
                </c:pt>
                <c:pt idx="75">
                  <c:v>0.18846423880648366</c:v>
                </c:pt>
                <c:pt idx="76">
                  <c:v>0.17788356763688296</c:v>
                </c:pt>
                <c:pt idx="77">
                  <c:v>0.16779233693368811</c:v>
                </c:pt>
                <c:pt idx="78">
                  <c:v>0.15817797330832262</c:v>
                </c:pt>
                <c:pt idx="79">
                  <c:v>0.14902717419015132</c:v>
                </c:pt>
                <c:pt idx="80">
                  <c:v>0.14032604763210288</c:v>
                </c:pt>
                <c:pt idx="81">
                  <c:v>0.132060241389239</c:v>
                </c:pt>
                <c:pt idx="82">
                  <c:v>0.12421506138647154</c:v>
                </c:pt>
                <c:pt idx="83">
                  <c:v>0.11677557979470465</c:v>
                </c:pt>
                <c:pt idx="84">
                  <c:v>0.1097267330193662</c:v>
                </c:pt>
                <c:pt idx="85">
                  <c:v>0.10305340997337331</c:v>
                </c:pt>
                <c:pt idx="86">
                  <c:v>9.6740531059692048E-2</c:v>
                </c:pt>
                <c:pt idx="87">
                  <c:v>9.0773118328479674E-2</c:v>
                </c:pt>
                <c:pt idx="88">
                  <c:v>8.5136357301915822E-2</c:v>
                </c:pt>
                <c:pt idx="89">
                  <c:v>7.981565097773069E-2</c:v>
                </c:pt>
                <c:pt idx="90">
                  <c:v>7.47966665315275E-2</c:v>
                </c:pt>
                <c:pt idx="91">
                  <c:v>7.0065375239578787E-2</c:v>
                </c:pt>
                <c:pt idx="92">
                  <c:v>6.560808613903657E-2</c:v>
                </c:pt>
                <c:pt idx="93">
                  <c:v>6.1411473932510674E-2</c:v>
                </c:pt>
                <c:pt idx="94">
                  <c:v>5.7462601629732601E-2</c:v>
                </c:pt>
                <c:pt idx="95">
                  <c:v>5.3748938401379953E-2</c:v>
                </c:pt>
                <c:pt idx="96">
                  <c:v>5.0258373099878795E-2</c:v>
                </c:pt>
                <c:pt idx="97">
                  <c:v>4.6979223879799026E-2</c:v>
                </c:pt>
                <c:pt idx="98">
                  <c:v>4.3900244326890436E-2</c:v>
                </c:pt>
                <c:pt idx="99">
                  <c:v>4.1010626480400769E-2</c:v>
                </c:pt>
                <c:pt idx="100">
                  <c:v>3.8300001108484971E-2</c:v>
                </c:pt>
                <c:pt idx="101">
                  <c:v>3.575843557163505E-2</c:v>
                </c:pt>
                <c:pt idx="102">
                  <c:v>3.3376429584429212E-2</c:v>
                </c:pt>
                <c:pt idx="103">
                  <c:v>3.1144909161764711E-2</c:v>
                </c:pt>
                <c:pt idx="104">
                  <c:v>2.9055219012312894E-2</c:v>
                </c:pt>
                <c:pt idx="105">
                  <c:v>2.7099113619353354E-2</c:v>
                </c:pt>
                <c:pt idx="106">
                  <c:v>2.526874722754513E-2</c:v>
                </c:pt>
                <c:pt idx="107">
                  <c:v>2.3556662933660433E-2</c:v>
                </c:pt>
                <c:pt idx="108">
                  <c:v>2.1955781059882606E-2</c:v>
                </c:pt>
                <c:pt idx="109">
                  <c:v>2.0459386970019811E-2</c:v>
                </c:pt>
                <c:pt idx="110">
                  <c:v>1.9061118471892402E-2</c:v>
                </c:pt>
                <c:pt idx="111">
                  <c:v>1.7754952933241364E-2</c:v>
                </c:pt>
                <c:pt idx="112">
                  <c:v>1.653519422373928E-2</c:v>
                </c:pt>
                <c:pt idx="113">
                  <c:v>1.5396459582057376E-2</c:v>
                </c:pt>
                <c:pt idx="114">
                  <c:v>1.4333666494397934E-2</c:v>
                </c:pt>
                <c:pt idx="115">
                  <c:v>1.3342019659416282E-2</c:v>
                </c:pt>
                <c:pt idx="116">
                  <c:v>1.2416998103971455E-2</c:v>
                </c:pt>
                <c:pt idx="117">
                  <c:v>1.1554342504608406E-2</c:v>
                </c:pt>
                <c:pt idx="118">
                  <c:v>1.0750042761049849E-2</c:v>
                </c:pt>
              </c:numCache>
            </c:numRef>
          </c:val>
          <c:extLst xmlns:c16r2="http://schemas.microsoft.com/office/drawing/2015/06/chart">
            <c:ext xmlns:c16="http://schemas.microsoft.com/office/drawing/2014/chart" uri="{C3380CC4-5D6E-409C-BE32-E72D297353CC}">
              <c16:uniqueId val="{00000000-6948-457F-9073-1E671ACD8D98}"/>
            </c:ext>
          </c:extLst>
        </c:ser>
        <c:dLbls>
          <c:showLegendKey val="0"/>
          <c:showVal val="0"/>
          <c:showCatName val="0"/>
          <c:showSerName val="0"/>
          <c:showPercent val="0"/>
          <c:showBubbleSize val="0"/>
        </c:dLbls>
        <c:axId val="825143376"/>
        <c:axId val="825143920"/>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6948-457F-9073-1E671ACD8D98}"/>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Statistics!$N$23:$N$141</c:f>
              <c:numCache>
                <c:formatCode>0.00;\-0.00;"--"</c:formatCode>
                <c:ptCount val="119"/>
                <c:pt idx="0">
                  <c:v>1.34</c:v>
                </c:pt>
                <c:pt idx="1">
                  <c:v>1.4179159663865546</c:v>
                </c:pt>
                <c:pt idx="2">
                  <c:v>1.4958319327731093</c:v>
                </c:pt>
                <c:pt idx="3">
                  <c:v>1.5737478991596641</c:v>
                </c:pt>
                <c:pt idx="4">
                  <c:v>1.6516638655462188</c:v>
                </c:pt>
                <c:pt idx="5">
                  <c:v>1.7295798319327735</c:v>
                </c:pt>
                <c:pt idx="6">
                  <c:v>1.8074957983193283</c:v>
                </c:pt>
                <c:pt idx="7">
                  <c:v>1.885411764705883</c:v>
                </c:pt>
                <c:pt idx="8">
                  <c:v>1.9633277310924377</c:v>
                </c:pt>
                <c:pt idx="9">
                  <c:v>2.0412436974789925</c:v>
                </c:pt>
                <c:pt idx="10">
                  <c:v>2.1191596638655472</c:v>
                </c:pt>
                <c:pt idx="11">
                  <c:v>2.197075630252102</c:v>
                </c:pt>
                <c:pt idx="12">
                  <c:v>2.2749915966386567</c:v>
                </c:pt>
                <c:pt idx="13">
                  <c:v>2.3529075630252114</c:v>
                </c:pt>
                <c:pt idx="14">
                  <c:v>2.4308235294117662</c:v>
                </c:pt>
                <c:pt idx="15">
                  <c:v>2.5087394957983209</c:v>
                </c:pt>
                <c:pt idx="16">
                  <c:v>2.5866554621848756</c:v>
                </c:pt>
                <c:pt idx="17">
                  <c:v>2.6645714285714304</c:v>
                </c:pt>
                <c:pt idx="18">
                  <c:v>2.7424873949579851</c:v>
                </c:pt>
                <c:pt idx="19">
                  <c:v>2.8204033613445398</c:v>
                </c:pt>
                <c:pt idx="20">
                  <c:v>2.8983193277310946</c:v>
                </c:pt>
                <c:pt idx="21">
                  <c:v>2.9762352941176493</c:v>
                </c:pt>
                <c:pt idx="22">
                  <c:v>3.054151260504204</c:v>
                </c:pt>
                <c:pt idx="23">
                  <c:v>3.1320672268907588</c:v>
                </c:pt>
                <c:pt idx="24">
                  <c:v>3.2099831932773135</c:v>
                </c:pt>
                <c:pt idx="25">
                  <c:v>3.2878991596638683</c:v>
                </c:pt>
                <c:pt idx="26">
                  <c:v>3.365815126050423</c:v>
                </c:pt>
                <c:pt idx="27">
                  <c:v>3.4437310924369777</c:v>
                </c:pt>
                <c:pt idx="28">
                  <c:v>3.5216470588235325</c:v>
                </c:pt>
                <c:pt idx="29">
                  <c:v>3.5995630252100872</c:v>
                </c:pt>
                <c:pt idx="30">
                  <c:v>3.6774789915966419</c:v>
                </c:pt>
                <c:pt idx="31">
                  <c:v>3.7553949579831967</c:v>
                </c:pt>
                <c:pt idx="32">
                  <c:v>3.8333109243697514</c:v>
                </c:pt>
                <c:pt idx="33">
                  <c:v>3.9112268907563061</c:v>
                </c:pt>
                <c:pt idx="34">
                  <c:v>3.9891428571428609</c:v>
                </c:pt>
                <c:pt idx="35">
                  <c:v>4.0670588235294156</c:v>
                </c:pt>
                <c:pt idx="36">
                  <c:v>4.1449747899159703</c:v>
                </c:pt>
                <c:pt idx="37">
                  <c:v>4.2228907563025251</c:v>
                </c:pt>
                <c:pt idx="38">
                  <c:v>4.3008067226890798</c:v>
                </c:pt>
                <c:pt idx="39">
                  <c:v>4.3787226890756346</c:v>
                </c:pt>
                <c:pt idx="40">
                  <c:v>4.4566386554621893</c:v>
                </c:pt>
                <c:pt idx="41">
                  <c:v>4.534554621848744</c:v>
                </c:pt>
                <c:pt idx="42">
                  <c:v>4.6124705882352988</c:v>
                </c:pt>
                <c:pt idx="43">
                  <c:v>4.6903865546218535</c:v>
                </c:pt>
                <c:pt idx="44">
                  <c:v>4.7683025210084082</c:v>
                </c:pt>
                <c:pt idx="45">
                  <c:v>4.846218487394963</c:v>
                </c:pt>
                <c:pt idx="46">
                  <c:v>4.9241344537815177</c:v>
                </c:pt>
                <c:pt idx="47">
                  <c:v>5.0020504201680724</c:v>
                </c:pt>
                <c:pt idx="48">
                  <c:v>5.0799663865546272</c:v>
                </c:pt>
                <c:pt idx="49">
                  <c:v>5.1578823529411819</c:v>
                </c:pt>
                <c:pt idx="50">
                  <c:v>5.2357983193277366</c:v>
                </c:pt>
                <c:pt idx="51">
                  <c:v>5.3137142857142914</c:v>
                </c:pt>
                <c:pt idx="52">
                  <c:v>5.3916302521008461</c:v>
                </c:pt>
                <c:pt idx="53">
                  <c:v>5.4695462184874009</c:v>
                </c:pt>
                <c:pt idx="54">
                  <c:v>5.5474621848739556</c:v>
                </c:pt>
                <c:pt idx="55">
                  <c:v>5.6253781512605103</c:v>
                </c:pt>
                <c:pt idx="56">
                  <c:v>5.7032941176470651</c:v>
                </c:pt>
                <c:pt idx="57">
                  <c:v>5.7812100840336198</c:v>
                </c:pt>
                <c:pt idx="58">
                  <c:v>5.8591260504201745</c:v>
                </c:pt>
                <c:pt idx="59">
                  <c:v>5.9370420168067293</c:v>
                </c:pt>
                <c:pt idx="60">
                  <c:v>6.014957983193284</c:v>
                </c:pt>
                <c:pt idx="61">
                  <c:v>6.0928739495798387</c:v>
                </c:pt>
                <c:pt idx="62">
                  <c:v>6.1707899159663935</c:v>
                </c:pt>
                <c:pt idx="63">
                  <c:v>6.2487058823529482</c:v>
                </c:pt>
                <c:pt idx="64">
                  <c:v>6.326621848739503</c:v>
                </c:pt>
                <c:pt idx="65">
                  <c:v>6.4045378151260577</c:v>
                </c:pt>
                <c:pt idx="66">
                  <c:v>6.4824537815126124</c:v>
                </c:pt>
                <c:pt idx="67">
                  <c:v>6.5603697478991672</c:v>
                </c:pt>
                <c:pt idx="68">
                  <c:v>6.6382857142857219</c:v>
                </c:pt>
                <c:pt idx="69">
                  <c:v>6.7162016806722766</c:v>
                </c:pt>
                <c:pt idx="70">
                  <c:v>6.7941176470588314</c:v>
                </c:pt>
                <c:pt idx="71">
                  <c:v>6.8720336134453861</c:v>
                </c:pt>
                <c:pt idx="72">
                  <c:v>6.9499495798319408</c:v>
                </c:pt>
                <c:pt idx="73">
                  <c:v>7.0278655462184956</c:v>
                </c:pt>
                <c:pt idx="74">
                  <c:v>7.1057815126050503</c:v>
                </c:pt>
                <c:pt idx="75">
                  <c:v>7.183697478991605</c:v>
                </c:pt>
                <c:pt idx="76">
                  <c:v>7.2616134453781598</c:v>
                </c:pt>
                <c:pt idx="77">
                  <c:v>7.3395294117647145</c:v>
                </c:pt>
                <c:pt idx="78">
                  <c:v>7.4174453781512693</c:v>
                </c:pt>
                <c:pt idx="79">
                  <c:v>7.495361344537824</c:v>
                </c:pt>
                <c:pt idx="80">
                  <c:v>7.5732773109243787</c:v>
                </c:pt>
                <c:pt idx="81">
                  <c:v>7.6511932773109335</c:v>
                </c:pt>
                <c:pt idx="82">
                  <c:v>7.7291092436974882</c:v>
                </c:pt>
                <c:pt idx="83">
                  <c:v>7.8070252100840429</c:v>
                </c:pt>
                <c:pt idx="84">
                  <c:v>7.8849411764705977</c:v>
                </c:pt>
                <c:pt idx="85">
                  <c:v>7.9628571428571524</c:v>
                </c:pt>
                <c:pt idx="86">
                  <c:v>8.0407731092437071</c:v>
                </c:pt>
                <c:pt idx="87">
                  <c:v>8.118689075630261</c:v>
                </c:pt>
                <c:pt idx="88">
                  <c:v>8.1966050420168148</c:v>
                </c:pt>
                <c:pt idx="89">
                  <c:v>8.2745210084033687</c:v>
                </c:pt>
                <c:pt idx="90">
                  <c:v>8.3524369747899225</c:v>
                </c:pt>
                <c:pt idx="91">
                  <c:v>8.4303529411764764</c:v>
                </c:pt>
                <c:pt idx="92">
                  <c:v>8.5082689075630302</c:v>
                </c:pt>
                <c:pt idx="93">
                  <c:v>8.5861848739495841</c:v>
                </c:pt>
                <c:pt idx="94">
                  <c:v>8.6641008403361379</c:v>
                </c:pt>
                <c:pt idx="95">
                  <c:v>8.7420168067226918</c:v>
                </c:pt>
                <c:pt idx="96">
                  <c:v>8.8199327731092456</c:v>
                </c:pt>
                <c:pt idx="97">
                  <c:v>8.8978487394957995</c:v>
                </c:pt>
                <c:pt idx="98">
                  <c:v>8.9757647058823533</c:v>
                </c:pt>
                <c:pt idx="99">
                  <c:v>9.0536806722689072</c:v>
                </c:pt>
                <c:pt idx="100">
                  <c:v>9.131596638655461</c:v>
                </c:pt>
                <c:pt idx="101">
                  <c:v>9.2095126050420149</c:v>
                </c:pt>
                <c:pt idx="102">
                  <c:v>9.2874285714285687</c:v>
                </c:pt>
                <c:pt idx="103">
                  <c:v>9.3653445378151225</c:v>
                </c:pt>
                <c:pt idx="104">
                  <c:v>9.4432605042016764</c:v>
                </c:pt>
                <c:pt idx="105">
                  <c:v>9.5211764705882302</c:v>
                </c:pt>
                <c:pt idx="106">
                  <c:v>9.5990924369747841</c:v>
                </c:pt>
                <c:pt idx="107">
                  <c:v>9.6770084033613379</c:v>
                </c:pt>
                <c:pt idx="108">
                  <c:v>9.7549243697478918</c:v>
                </c:pt>
                <c:pt idx="109">
                  <c:v>9.8328403361344456</c:v>
                </c:pt>
                <c:pt idx="110">
                  <c:v>9.9107563025209995</c:v>
                </c:pt>
                <c:pt idx="111">
                  <c:v>9.9886722689075533</c:v>
                </c:pt>
                <c:pt idx="112">
                  <c:v>10.066588235294107</c:v>
                </c:pt>
                <c:pt idx="113">
                  <c:v>10.144504201680661</c:v>
                </c:pt>
                <c:pt idx="114">
                  <c:v>10.222420168067215</c:v>
                </c:pt>
                <c:pt idx="115">
                  <c:v>10.300336134453769</c:v>
                </c:pt>
                <c:pt idx="116">
                  <c:v>10.378252100840323</c:v>
                </c:pt>
                <c:pt idx="117">
                  <c:v>10.456168067226876</c:v>
                </c:pt>
                <c:pt idx="118">
                  <c:v>10.53408403361343</c:v>
                </c:pt>
              </c:numCache>
            </c:numRef>
          </c:cat>
          <c:val>
            <c:numRef>
              <c:f>Statistics!$R$23:$R$141</c:f>
              <c:numCache>
                <c:formatCode>General</c:formatCode>
                <c:ptCount val="119"/>
                <c:pt idx="35">
                  <c:v>0.88878146297956973</c:v>
                </c:pt>
                <c:pt idx="51">
                  <c:v>0.59149612867381829</c:v>
                </c:pt>
                <c:pt idx="56">
                  <c:v>0.48794064944555438</c:v>
                </c:pt>
                <c:pt idx="59">
                  <c:v>0.42906233406068717</c:v>
                </c:pt>
                <c:pt idx="86">
                  <c:v>9.6740531059692048E-2</c:v>
                </c:pt>
              </c:numCache>
            </c:numRef>
          </c:val>
          <c:smooth val="0"/>
          <c:extLst xmlns:c16r2="http://schemas.microsoft.com/office/drawing/2015/06/chart">
            <c:ext xmlns:c16="http://schemas.microsoft.com/office/drawing/2014/chart" uri="{C3380CC4-5D6E-409C-BE32-E72D297353CC}">
              <c16:uniqueId val="{00000002-6948-457F-9073-1E671ACD8D98}"/>
            </c:ext>
          </c:extLst>
        </c:ser>
        <c:dLbls>
          <c:showLegendKey val="0"/>
          <c:showVal val="0"/>
          <c:showCatName val="0"/>
          <c:showSerName val="0"/>
          <c:showPercent val="0"/>
          <c:showBubbleSize val="0"/>
        </c:dLbls>
        <c:marker val="1"/>
        <c:smooth val="0"/>
        <c:axId val="825143376"/>
        <c:axId val="825143920"/>
      </c:lineChart>
      <c:catAx>
        <c:axId val="825143376"/>
        <c:scaling>
          <c:orientation val="minMax"/>
        </c:scaling>
        <c:delete val="0"/>
        <c:axPos val="b"/>
        <c:title>
          <c:tx>
            <c:rich>
              <a:bodyPr/>
              <a:lstStyle/>
              <a:p>
                <a:pPr>
                  <a:defRPr sz="1000"/>
                </a:pPr>
                <a:r>
                  <a:rPr lang="es-BO" sz="1000" b="1" i="0" baseline="0">
                    <a:effectLst/>
                  </a:rPr>
                  <a:t>Porosity, %</a:t>
                </a:r>
                <a:endParaRPr lang="es-BO" sz="1000">
                  <a:effectLst/>
                </a:endParaRP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43920"/>
        <c:crosses val="autoZero"/>
        <c:auto val="1"/>
        <c:lblAlgn val="ctr"/>
        <c:lblOffset val="100"/>
        <c:tickLblSkip val="10"/>
        <c:tickMarkSkip val="10"/>
        <c:noMultiLvlLbl val="0"/>
      </c:catAx>
      <c:valAx>
        <c:axId val="825143920"/>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4337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Statistics!$U$22</c:f>
              <c:strCache>
                <c:ptCount val="1"/>
                <c:pt idx="0">
                  <c:v>f(x)</c:v>
                </c:pt>
              </c:strCache>
            </c:strRef>
          </c:tx>
          <c:spPr>
            <a:solidFill>
              <a:schemeClr val="accent1">
                <a:alpha val="57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Statistics!$U$23:$U$141</c:f>
              <c:numCache>
                <c:formatCode>#,##0.0000000;\-0.0000000;"--"</c:formatCode>
                <c:ptCount val="119"/>
                <c:pt idx="0">
                  <c:v>9.675155167008216E-21</c:v>
                </c:pt>
                <c:pt idx="1">
                  <c:v>2.4772687218956602E-14</c:v>
                </c:pt>
                <c:pt idx="2">
                  <c:v>2.8524593350681858E-11</c:v>
                </c:pt>
                <c:pt idx="3">
                  <c:v>2.1887094634349275E-9</c:v>
                </c:pt>
                <c:pt idx="4">
                  <c:v>4.3933730167415614E-8</c:v>
                </c:pt>
                <c:pt idx="5">
                  <c:v>4.0295974044791299E-7</c:v>
                </c:pt>
                <c:pt idx="6">
                  <c:v>2.2296864182949636E-6</c:v>
                </c:pt>
                <c:pt idx="7">
                  <c:v>8.7051264021423072E-6</c:v>
                </c:pt>
                <c:pt idx="8">
                  <c:v>2.6400445823251239E-5</c:v>
                </c:pt>
                <c:pt idx="9">
                  <c:v>6.6225639281852685E-5</c:v>
                </c:pt>
                <c:pt idx="10">
                  <c:v>1.4345110441747744E-4</c:v>
                </c:pt>
                <c:pt idx="11">
                  <c:v>2.7665359242152131E-4</c:v>
                </c:pt>
                <c:pt idx="12">
                  <c:v>4.8581783079968186E-4</c:v>
                </c:pt>
                <c:pt idx="13">
                  <c:v>7.9004401695660761E-4</c:v>
                </c:pt>
                <c:pt idx="14">
                  <c:v>1.205338098011384E-3</c:v>
                </c:pt>
                <c:pt idx="15">
                  <c:v>1.7428535747813813E-3</c:v>
                </c:pt>
                <c:pt idx="16">
                  <c:v>2.4077896771449257E-3</c:v>
                </c:pt>
                <c:pt idx="17">
                  <c:v>3.1989930341368706E-3</c:v>
                </c:pt>
                <c:pt idx="18">
                  <c:v>4.1091917784955509E-3</c:v>
                </c:pt>
                <c:pt idx="19">
                  <c:v>5.1257216849356557E-3</c:v>
                </c:pt>
                <c:pt idx="20">
                  <c:v>6.2315779851788173E-3</c:v>
                </c:pt>
                <c:pt idx="21">
                  <c:v>7.4066321081615602E-3</c:v>
                </c:pt>
                <c:pt idx="22">
                  <c:v>8.6288771555981351E-3</c:v>
                </c:pt>
                <c:pt idx="23">
                  <c:v>9.8755989242043617E-3</c:v>
                </c:pt>
                <c:pt idx="24">
                  <c:v>1.1124403259598604E-2</c:v>
                </c:pt>
                <c:pt idx="25">
                  <c:v>1.2354060933521843E-2</c:v>
                </c:pt>
                <c:pt idx="26">
                  <c:v>1.3545155863391785E-2</c:v>
                </c:pt>
                <c:pt idx="27">
                  <c:v>1.4680540750058804E-2</c:v>
                </c:pt>
                <c:pt idx="28">
                  <c:v>1.5745616497562141E-2</c:v>
                </c:pt>
                <c:pt idx="29">
                  <c:v>1.6728459010945291E-2</c:v>
                </c:pt>
                <c:pt idx="30">
                  <c:v>1.7619820239556588E-2</c:v>
                </c:pt>
                <c:pt idx="31">
                  <c:v>1.8413030716759652E-2</c:v>
                </c:pt>
                <c:pt idx="32">
                  <c:v>1.9103829285022019E-2</c:v>
                </c:pt>
                <c:pt idx="33">
                  <c:v>1.9690142954930216E-2</c:v>
                </c:pt>
                <c:pt idx="34">
                  <c:v>2.0171836514125144E-2</c:v>
                </c:pt>
                <c:pt idx="35">
                  <c:v>2.0550447999712923E-2</c:v>
                </c:pt>
                <c:pt idx="36">
                  <c:v>2.082892275997919E-2</c:v>
                </c:pt>
                <c:pt idx="37">
                  <c:v>2.1011355734025124E-2</c:v>
                </c:pt>
                <c:pt idx="38">
                  <c:v>2.110274886540173E-2</c:v>
                </c:pt>
                <c:pt idx="39">
                  <c:v>2.110878827381165E-2</c:v>
                </c:pt>
                <c:pt idx="40">
                  <c:v>2.1035643934040955E-2</c:v>
                </c:pt>
                <c:pt idx="41">
                  <c:v>2.0889793125396738E-2</c:v>
                </c:pt>
                <c:pt idx="42">
                  <c:v>2.0677867776202247E-2</c:v>
                </c:pt>
                <c:pt idx="43">
                  <c:v>2.0406524988401134E-2</c:v>
                </c:pt>
                <c:pt idx="44">
                  <c:v>2.0082339438220756E-2</c:v>
                </c:pt>
                <c:pt idx="45">
                  <c:v>1.9711715963736814E-2</c:v>
                </c:pt>
                <c:pt idx="46">
                  <c:v>1.9300820426975715E-2</c:v>
                </c:pt>
                <c:pt idx="47">
                  <c:v>1.8855526840036232E-2</c:v>
                </c:pt>
                <c:pt idx="48">
                  <c:v>1.8381378740253584E-2</c:v>
                </c:pt>
                <c:pt idx="49">
                  <c:v>1.7883562862631226E-2</c:v>
                </c:pt>
                <c:pt idx="50">
                  <c:v>1.7366893267502768E-2</c:v>
                </c:pt>
                <c:pt idx="51">
                  <c:v>1.683580422087522E-2</c:v>
                </c:pt>
                <c:pt idx="52">
                  <c:v>1.629435028112014E-2</c:v>
                </c:pt>
                <c:pt idx="53">
                  <c:v>1.574621220875215E-2</c:v>
                </c:pt>
                <c:pt idx="54">
                  <c:v>1.5194707478701743E-2</c:v>
                </c:pt>
                <c:pt idx="55">
                  <c:v>1.4642804331598713E-2</c:v>
                </c:pt>
                <c:pt idx="56">
                  <c:v>1.4093138448653257E-2</c:v>
                </c:pt>
                <c:pt idx="57">
                  <c:v>1.3548031471580261E-2</c:v>
                </c:pt>
                <c:pt idx="58">
                  <c:v>1.3009510713481604E-2</c:v>
                </c:pt>
                <c:pt idx="59">
                  <c:v>1.2479329518242613E-2</c:v>
                </c:pt>
                <c:pt idx="60">
                  <c:v>1.1958987824920726E-2</c:v>
                </c:pt>
                <c:pt idx="61">
                  <c:v>1.1449752580283213E-2</c:v>
                </c:pt>
                <c:pt idx="62">
                  <c:v>1.0952677717816677E-2</c:v>
                </c:pt>
                <c:pt idx="63">
                  <c:v>1.0468623486067136E-2</c:v>
                </c:pt>
                <c:pt idx="64">
                  <c:v>9.9982749640341352E-3</c:v>
                </c:pt>
                <c:pt idx="65">
                  <c:v>9.5421596475214112E-3</c:v>
                </c:pt>
                <c:pt idx="66">
                  <c:v>9.1006640288123948E-3</c:v>
                </c:pt>
                <c:pt idx="67">
                  <c:v>8.6740491237204537E-3</c:v>
                </c:pt>
                <c:pt idx="68">
                  <c:v>8.2624649258352702E-3</c:v>
                </c:pt>
                <c:pt idx="69">
                  <c:v>7.8659637884532334E-3</c:v>
                </c:pt>
                <c:pt idx="70">
                  <c:v>7.4845127509724323E-3</c:v>
                </c:pt>
                <c:pt idx="71">
                  <c:v>7.1180048391100044E-3</c:v>
                </c:pt>
                <c:pt idx="72">
                  <c:v>6.7662693777470282E-3</c:v>
                </c:pt>
                <c:pt idx="73">
                  <c:v>6.4290813620358151E-3</c:v>
                </c:pt>
                <c:pt idx="74">
                  <c:v>6.1061699370724377E-3</c:v>
                </c:pt>
                <c:pt idx="75">
                  <c:v>5.7972260393292828E-3</c:v>
                </c:pt>
                <c:pt idx="76">
                  <c:v>5.5019092544971613E-3</c:v>
                </c:pt>
                <c:pt idx="77">
                  <c:v>5.2198539466923087E-3</c:v>
                </c:pt>
                <c:pt idx="78">
                  <c:v>4.9506747133827196E-3</c:v>
                </c:pt>
                <c:pt idx="79">
                  <c:v>4.6939712190878979E-3</c:v>
                </c:pt>
                <c:pt idx="80">
                  <c:v>4.4493324590792957E-3</c:v>
                </c:pt>
                <c:pt idx="81">
                  <c:v>4.2163405020964788E-3</c:v>
                </c:pt>
                <c:pt idx="82">
                  <c:v>3.9945737586164444E-3</c:v>
                </c:pt>
                <c:pt idx="83">
                  <c:v>3.7836098185659384E-3</c:v>
                </c:pt>
                <c:pt idx="84">
                  <c:v>3.5830278996268538E-3</c:v>
                </c:pt>
                <c:pt idx="85">
                  <c:v>3.3924109445150862E-3</c:v>
                </c:pt>
                <c:pt idx="86">
                  <c:v>3.2113474028625309E-3</c:v>
                </c:pt>
                <c:pt idx="87">
                  <c:v>3.0394327306381527E-3</c:v>
                </c:pt>
                <c:pt idx="88">
                  <c:v>2.8762706374351799E-3</c:v>
                </c:pt>
                <c:pt idx="89">
                  <c:v>2.7214741094493118E-3</c:v>
                </c:pt>
                <c:pt idx="90">
                  <c:v>2.5746662335913318E-3</c:v>
                </c:pt>
                <c:pt idx="91">
                  <c:v>2.4354808459261402E-3</c:v>
                </c:pt>
                <c:pt idx="92">
                  <c:v>2.3035630255154038E-3</c:v>
                </c:pt>
                <c:pt idx="93">
                  <c:v>2.1785694527633151E-3</c:v>
                </c:pt>
                <c:pt idx="94">
                  <c:v>2.0601686495252841E-3</c:v>
                </c:pt>
                <c:pt idx="95">
                  <c:v>1.9480411165345381E-3</c:v>
                </c:pt>
                <c:pt idx="96">
                  <c:v>1.8418793821280786E-3</c:v>
                </c:pt>
                <c:pt idx="97">
                  <c:v>1.7413879748054836E-3</c:v>
                </c:pt>
                <c:pt idx="98">
                  <c:v>1.6462833308269126E-3</c:v>
                </c:pt>
                <c:pt idx="99">
                  <c:v>1.556293646842464E-3</c:v>
                </c:pt>
                <c:pt idx="100">
                  <c:v>1.4711586864389269E-3</c:v>
                </c:pt>
                <c:pt idx="101">
                  <c:v>1.3906295484831333E-3</c:v>
                </c:pt>
                <c:pt idx="102">
                  <c:v>1.314468404228743E-3</c:v>
                </c:pt>
                <c:pt idx="103">
                  <c:v>1.242448209326749E-3</c:v>
                </c:pt>
                <c:pt idx="104">
                  <c:v>1.17435239613452E-3</c:v>
                </c:pt>
                <c:pt idx="105">
                  <c:v>1.1099745510461912E-3</c:v>
                </c:pt>
                <c:pt idx="106">
                  <c:v>1.0491180809631931E-3</c:v>
                </c:pt>
                <c:pt idx="107">
                  <c:v>9.9159587248241212E-4</c:v>
                </c:pt>
                <c:pt idx="108">
                  <c:v>9.3722994689437794E-4</c:v>
                </c:pt>
                <c:pt idx="109">
                  <c:v>8.8585111365140458E-4</c:v>
                </c:pt>
                <c:pt idx="110">
                  <c:v>8.3729862457966554E-4</c:v>
                </c:pt>
                <c:pt idx="111">
                  <c:v>7.9141983076669656E-4</c:v>
                </c:pt>
                <c:pt idx="112">
                  <c:v>7.4806984375144997E-4</c:v>
                </c:pt>
                <c:pt idx="113">
                  <c:v>7.0711120237543343E-4</c:v>
                </c:pt>
                <c:pt idx="114">
                  <c:v>6.6841354641574346E-4</c:v>
                </c:pt>
                <c:pt idx="115">
                  <c:v>6.3185329791228917E-4</c:v>
                </c:pt>
                <c:pt idx="116">
                  <c:v>5.9731335091793157E-4</c:v>
                </c:pt>
                <c:pt idx="117">
                  <c:v>5.6468277024012824E-4</c:v>
                </c:pt>
                <c:pt idx="118">
                  <c:v>5.338564996028055E-4</c:v>
                </c:pt>
              </c:numCache>
            </c:numRef>
          </c:val>
          <c:extLst xmlns:c16r2="http://schemas.microsoft.com/office/drawing/2015/06/chart">
            <c:ext xmlns:c16="http://schemas.microsoft.com/office/drawing/2014/chart" uri="{C3380CC4-5D6E-409C-BE32-E72D297353CC}">
              <c16:uniqueId val="{00000000-893D-4134-83F7-F03A297697BD}"/>
            </c:ext>
          </c:extLst>
        </c:ser>
        <c:dLbls>
          <c:showLegendKey val="0"/>
          <c:showVal val="0"/>
          <c:showCatName val="0"/>
          <c:showSerName val="0"/>
          <c:showPercent val="0"/>
          <c:showBubbleSize val="0"/>
        </c:dLbls>
        <c:axId val="825156432"/>
        <c:axId val="82514555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893D-4134-83F7-F03A297697BD}"/>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Statistics!$W$23:$W$141</c:f>
              <c:numCache>
                <c:formatCode>General</c:formatCode>
                <c:ptCount val="119"/>
                <c:pt idx="27">
                  <c:v>1.4680540750058804E-2</c:v>
                </c:pt>
                <c:pt idx="39">
                  <c:v>2.110878827381165E-2</c:v>
                </c:pt>
                <c:pt idx="46">
                  <c:v>1.9300820426975715E-2</c:v>
                </c:pt>
                <c:pt idx="50">
                  <c:v>1.7366893267502768E-2</c:v>
                </c:pt>
                <c:pt idx="78">
                  <c:v>4.9506747133827196E-3</c:v>
                </c:pt>
              </c:numCache>
            </c:numRef>
          </c:val>
          <c:smooth val="0"/>
          <c:extLst xmlns:c16r2="http://schemas.microsoft.com/office/drawing/2015/06/chart">
            <c:ext xmlns:c16="http://schemas.microsoft.com/office/drawing/2014/chart" uri="{C3380CC4-5D6E-409C-BE32-E72D297353CC}">
              <c16:uniqueId val="{00000002-893D-4134-83F7-F03A297697BD}"/>
            </c:ext>
          </c:extLst>
        </c:ser>
        <c:dLbls>
          <c:showLegendKey val="0"/>
          <c:showVal val="0"/>
          <c:showCatName val="0"/>
          <c:showSerName val="0"/>
          <c:showPercent val="0"/>
          <c:showBubbleSize val="0"/>
        </c:dLbls>
        <c:marker val="1"/>
        <c:smooth val="0"/>
        <c:axId val="825156432"/>
        <c:axId val="825145552"/>
      </c:lineChart>
      <c:catAx>
        <c:axId val="825156432"/>
        <c:scaling>
          <c:orientation val="minMax"/>
        </c:scaling>
        <c:delete val="0"/>
        <c:axPos val="b"/>
        <c:title>
          <c:tx>
            <c:rich>
              <a:bodyPr/>
              <a:lstStyle/>
              <a:p>
                <a:pPr>
                  <a:defRPr/>
                </a:pPr>
                <a:r>
                  <a:rPr lang="es-BO"/>
                  <a:t>Water</a:t>
                </a:r>
                <a:r>
                  <a:rPr lang="es-BO" baseline="0"/>
                  <a:t> Saturation, %</a:t>
                </a:r>
                <a:endParaRPr lang="es-BO"/>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5145552"/>
        <c:crosses val="autoZero"/>
        <c:auto val="1"/>
        <c:lblAlgn val="ctr"/>
        <c:lblOffset val="100"/>
        <c:tickLblSkip val="10"/>
        <c:tickMarkSkip val="10"/>
        <c:noMultiLvlLbl val="0"/>
      </c:catAx>
      <c:valAx>
        <c:axId val="825145552"/>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5156432"/>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F9CB-4FB5-A8C3-802BC32C306F}"/>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F9CB-4FB5-A8C3-802BC32C306F}"/>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F9CB-4FB5-A8C3-802BC32C306F}"/>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F9CB-4FB5-A8C3-802BC32C306F}"/>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F9CB-4FB5-A8C3-802BC32C306F}"/>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F9CB-4FB5-A8C3-802BC32C306F}"/>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F9CB-4FB5-A8C3-802BC32C306F}"/>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F9CB-4FB5-A8C3-802BC32C306F}"/>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F9CB-4FB5-A8C3-802BC32C306F}"/>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F9CB-4FB5-A8C3-802BC32C306F}"/>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F9CB-4FB5-A8C3-802BC32C306F}"/>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F9CB-4FB5-A8C3-802BC32C306F}"/>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F9CB-4FB5-A8C3-802BC32C306F}"/>
            </c:ext>
          </c:extLst>
        </c:ser>
        <c:dLbls>
          <c:showLegendKey val="0"/>
          <c:showVal val="0"/>
          <c:showCatName val="0"/>
          <c:showSerName val="0"/>
          <c:showPercent val="0"/>
          <c:showBubbleSize val="0"/>
        </c:dLbls>
        <c:axId val="827029312"/>
        <c:axId val="827044000"/>
      </c:scatterChart>
      <c:scatterChart>
        <c:scatterStyle val="lineMarker"/>
        <c:varyColors val="0"/>
        <c:ser>
          <c:idx val="1"/>
          <c:order val="1"/>
          <c:tx>
            <c:strRef>
              <c:f>Statistics!$H$10</c:f>
              <c:strCache>
                <c:ptCount val="1"/>
                <c:pt idx="0">
                  <c:v>Sw</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Statistics!$N$10:$O$10</c:f>
              <c:numCache>
                <c:formatCode>0.0;\-0.0;"--"</c:formatCode>
                <c:ptCount val="2"/>
                <c:pt idx="0">
                  <c:v>30</c:v>
                </c:pt>
                <c:pt idx="1">
                  <c:v>85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F9CB-4FB5-A8C3-802BC32C306F}"/>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Statistics!$K$10:$M$10</c:f>
              <c:numCache>
                <c:formatCode>0.00;\-0.00;"--"</c:formatCode>
                <c:ptCount val="3"/>
                <c:pt idx="0">
                  <c:v>19.622</c:v>
                </c:pt>
                <c:pt idx="1">
                  <c:v>50.497999999999998</c:v>
                </c:pt>
                <c:pt idx="2">
                  <c:v>129.95400000000001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F9CB-4FB5-A8C3-802BC32C306F}"/>
            </c:ext>
          </c:extLst>
        </c:ser>
        <c:dLbls>
          <c:showLegendKey val="0"/>
          <c:showVal val="0"/>
          <c:showCatName val="0"/>
          <c:showSerName val="0"/>
          <c:showPercent val="0"/>
          <c:showBubbleSize val="0"/>
        </c:dLbls>
        <c:axId val="827045088"/>
        <c:axId val="827049984"/>
      </c:scatterChart>
      <c:valAx>
        <c:axId val="827029312"/>
        <c:scaling>
          <c:orientation val="minMax"/>
          <c:max val="10000"/>
        </c:scaling>
        <c:delete val="0"/>
        <c:axPos val="t"/>
        <c:title>
          <c:tx>
            <c:rich>
              <a:bodyPr/>
              <a:lstStyle/>
              <a:p>
                <a:pPr>
                  <a:defRPr sz="1000"/>
                </a:pPr>
                <a:r>
                  <a:rPr lang="es-BO" sz="1000"/>
                  <a:t>Water Saturtion,</a:t>
                </a:r>
                <a:r>
                  <a:rPr lang="es-BO" sz="1000" baseline="0"/>
                  <a:t> %</a:t>
                </a:r>
                <a:endParaRPr lang="es-BO" sz="1000"/>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7044000"/>
        <c:crossesAt val="2.5"/>
        <c:crossBetween val="midCat"/>
      </c:valAx>
      <c:valAx>
        <c:axId val="827044000"/>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7029312"/>
        <c:crosses val="autoZero"/>
        <c:crossBetween val="midCat"/>
      </c:valAx>
      <c:valAx>
        <c:axId val="827049984"/>
        <c:scaling>
          <c:orientation val="maxMin"/>
          <c:max val="2.5"/>
          <c:min val="-2.5"/>
        </c:scaling>
        <c:delete val="0"/>
        <c:axPos val="r"/>
        <c:numFmt formatCode="0.0000" sourceLinked="1"/>
        <c:majorTickMark val="none"/>
        <c:minorTickMark val="none"/>
        <c:tickLblPos val="none"/>
        <c:spPr>
          <a:ln>
            <a:solidFill>
              <a:schemeClr val="tx1"/>
            </a:solidFill>
          </a:ln>
        </c:spPr>
        <c:crossAx val="827045088"/>
        <c:crosses val="max"/>
        <c:crossBetween val="midCat"/>
      </c:valAx>
      <c:valAx>
        <c:axId val="82704508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7049984"/>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Statistics!$V$22</c:f>
              <c:strCache>
                <c:ptCount val="1"/>
                <c:pt idx="0">
                  <c:v>CDF</c:v>
                </c:pt>
              </c:strCache>
            </c:strRef>
          </c:tx>
          <c:spPr>
            <a:solidFill>
              <a:schemeClr val="accent1">
                <a:alpha val="57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Statistics!$V$23:$V$141</c:f>
              <c:numCache>
                <c:formatCode>#,##0.0000000;\-0.0000000;"--"</c:formatCode>
                <c:ptCount val="119"/>
                <c:pt idx="0">
                  <c:v>1</c:v>
                </c:pt>
                <c:pt idx="1">
                  <c:v>0.99999999999999734</c:v>
                </c:pt>
                <c:pt idx="2">
                  <c:v>0.9999999999946716</c:v>
                </c:pt>
                <c:pt idx="3">
                  <c:v>0.99999999939040518</c:v>
                </c:pt>
                <c:pt idx="4">
                  <c:v>0.99999998320095507</c:v>
                </c:pt>
                <c:pt idx="5">
                  <c:v>0.9999997992430677</c:v>
                </c:pt>
                <c:pt idx="6">
                  <c:v>0.99999860404400687</c:v>
                </c:pt>
                <c:pt idx="7">
                  <c:v>0.99999333025879045</c:v>
                </c:pt>
                <c:pt idx="8">
                  <c:v>0.99997574241977705</c:v>
                </c:pt>
                <c:pt idx="9">
                  <c:v>0.99992818482513068</c:v>
                </c:pt>
                <c:pt idx="10">
                  <c:v>0.99981877148782516</c:v>
                </c:pt>
                <c:pt idx="11">
                  <c:v>0.99959714088743468</c:v>
                </c:pt>
                <c:pt idx="12">
                  <c:v>0.99919184425016505</c:v>
                </c:pt>
                <c:pt idx="13">
                  <c:v>0.99851004887808303</c:v>
                </c:pt>
                <c:pt idx="14">
                  <c:v>0.99743972019232996</c:v>
                </c:pt>
                <c:pt idx="15">
                  <c:v>0.99585397951217047</c:v>
                </c:pt>
                <c:pt idx="16">
                  <c:v>0.99361702208401492</c:v>
                </c:pt>
                <c:pt idx="17">
                  <c:v>0.99059084590529878</c:v>
                </c:pt>
                <c:pt idx="18">
                  <c:v>0.98664205916989756</c:v>
                </c:pt>
                <c:pt idx="19">
                  <c:v>0.98164815304569597</c:v>
                </c:pt>
                <c:pt idx="20">
                  <c:v>0.97550279610597213</c:v>
                </c:pt>
                <c:pt idx="21">
                  <c:v>0.96811988620145173</c:v>
                </c:pt>
                <c:pt idx="22">
                  <c:v>0.95943625761025519</c:v>
                </c:pt>
                <c:pt idx="23">
                  <c:v>0.94941307135368047</c:v>
                </c:pt>
                <c:pt idx="24">
                  <c:v>0.93803600980002155</c:v>
                </c:pt>
                <c:pt idx="25">
                  <c:v>0.9253144547432266</c:v>
                </c:pt>
                <c:pt idx="26">
                  <c:v>0.91127985627927999</c:v>
                </c:pt>
                <c:pt idx="27">
                  <c:v>0.89598350470844557</c:v>
                </c:pt>
                <c:pt idx="28">
                  <c:v>0.87949390611584966</c:v>
                </c:pt>
                <c:pt idx="29">
                  <c:v>0.86189394022756427</c:v>
                </c:pt>
                <c:pt idx="30">
                  <c:v>0.84327795149427454</c:v>
                </c:pt>
                <c:pt idx="31">
                  <c:v>0.82374889482176084</c:v>
                </c:pt>
                <c:pt idx="32">
                  <c:v>0.80341562855047854</c:v>
                </c:pt>
                <c:pt idx="33">
                  <c:v>0.78239042086124466</c:v>
                </c:pt>
                <c:pt idx="34">
                  <c:v>0.76078671269379372</c:v>
                </c:pt>
                <c:pt idx="35">
                  <c:v>0.73871716090886286</c:v>
                </c:pt>
                <c:pt idx="36">
                  <c:v>0.71629196982124577</c:v>
                </c:pt>
                <c:pt idx="37">
                  <c:v>0.69361750715288395</c:v>
                </c:pt>
                <c:pt idx="38">
                  <c:v>0.67079519152949807</c:v>
                </c:pt>
                <c:pt idx="39">
                  <c:v>0.64792063243097575</c:v>
                </c:pt>
                <c:pt idx="40">
                  <c:v>0.62508299954816426</c:v>
                </c:pt>
                <c:pt idx="41">
                  <c:v>0.6023645963584523</c:v>
                </c:pt>
                <c:pt idx="42">
                  <c:v>0.57984061200993198</c:v>
                </c:pt>
                <c:pt idx="43">
                  <c:v>0.55757902594856334</c:v>
                </c:pt>
                <c:pt idx="44">
                  <c:v>0.53564064083695906</c:v>
                </c:pt>
                <c:pt idx="45">
                  <c:v>0.51407922095134895</c:v>
                </c:pt>
                <c:pt idx="46">
                  <c:v>0.49294171520718222</c:v>
                </c:pt>
                <c:pt idx="47">
                  <c:v>0.47226854609874636</c:v>
                </c:pt>
                <c:pt idx="48">
                  <c:v>0.45209394802609426</c:v>
                </c:pt>
                <c:pt idx="49">
                  <c:v>0.43244634063655352</c:v>
                </c:pt>
                <c:pt idx="50">
                  <c:v>0.41334872486666652</c:v>
                </c:pt>
                <c:pt idx="51">
                  <c:v>0.39481909129266235</c:v>
                </c:pt>
                <c:pt idx="52">
                  <c:v>0.37687083215857775</c:v>
                </c:pt>
                <c:pt idx="53">
                  <c:v>0.35951315003843287</c:v>
                </c:pt>
                <c:pt idx="54">
                  <c:v>0.34275145749915559</c:v>
                </c:pt>
                <c:pt idx="55">
                  <c:v>0.32658776336760653</c:v>
                </c:pt>
                <c:pt idx="56">
                  <c:v>0.31102104227613792</c:v>
                </c:pt>
                <c:pt idx="57">
                  <c:v>0.29604758507771034</c:v>
                </c:pt>
                <c:pt idx="58">
                  <c:v>0.281661328496563</c:v>
                </c:pt>
                <c:pt idx="59">
                  <c:v>0.26785416302742293</c:v>
                </c:pt>
                <c:pt idx="60">
                  <c:v>0.25461621862926609</c:v>
                </c:pt>
                <c:pt idx="61">
                  <c:v>0.24193612819214394</c:v>
                </c:pt>
                <c:pt idx="62">
                  <c:v>0.22980126910045751</c:v>
                </c:pt>
                <c:pt idx="63">
                  <c:v>0.21819798348541675</c:v>
                </c:pt>
                <c:pt idx="64">
                  <c:v>0.20711177796409874</c:v>
                </c:pt>
                <c:pt idx="65">
                  <c:v>0.19652750381259165</c:v>
                </c:pt>
                <c:pt idx="66">
                  <c:v>0.18642951862501012</c:v>
                </c:pt>
                <c:pt idx="67">
                  <c:v>0.1768018305765402</c:v>
                </c:pt>
                <c:pt idx="68">
                  <c:v>0.16762822644399922</c:v>
                </c:pt>
                <c:pt idx="69">
                  <c:v>0.15889238454763577</c:v>
                </c:pt>
                <c:pt idx="70">
                  <c:v>0.15057797376817927</c:v>
                </c:pt>
                <c:pt idx="71">
                  <c:v>0.14266873976783834</c:v>
                </c:pt>
                <c:pt idx="72">
                  <c:v>0.1351485795067795</c:v>
                </c:pt>
                <c:pt idx="73">
                  <c:v>0.12800160510063963</c:v>
                </c:pt>
                <c:pt idx="74">
                  <c:v>0.12121219801248873</c:v>
                </c:pt>
                <c:pt idx="75">
                  <c:v>0.11476505451645003</c:v>
                </c:pt>
                <c:pt idx="76">
                  <c:v>0.10864522331163406</c:v>
                </c:pt>
                <c:pt idx="77">
                  <c:v>0.10283813610558867</c:v>
                </c:pt>
                <c:pt idx="78">
                  <c:v>9.7329631927172922E-2</c:v>
                </c:pt>
                <c:pt idx="79">
                  <c:v>9.2105975870517054E-2</c:v>
                </c:pt>
                <c:pt idx="80">
                  <c:v>8.7153872915209041E-2</c:v>
                </c:pt>
                <c:pt idx="81">
                  <c:v>8.2460477413507816E-2</c:v>
                </c:pt>
                <c:pt idx="82">
                  <c:v>7.801339878360003E-2</c:v>
                </c:pt>
                <c:pt idx="83">
                  <c:v>7.3800703898922349E-2</c:v>
                </c:pt>
                <c:pt idx="84">
                  <c:v>6.9810916617496943E-2</c:v>
                </c:pt>
                <c:pt idx="85">
                  <c:v>6.603301485214208E-2</c:v>
                </c:pt>
                <c:pt idx="86">
                  <c:v>6.2456425542330551E-2</c:v>
                </c:pt>
                <c:pt idx="87">
                  <c:v>5.9071017851332952E-2</c:v>
                </c:pt>
                <c:pt idx="88">
                  <c:v>5.5867094878017887E-2</c:v>
                </c:pt>
                <c:pt idx="89">
                  <c:v>5.2835384141191599E-2</c:v>
                </c:pt>
                <c:pt idx="90">
                  <c:v>4.9967027065512482E-2</c:v>
                </c:pt>
                <c:pt idx="91">
                  <c:v>4.7253567671679209E-2</c:v>
                </c:pt>
                <c:pt idx="92">
                  <c:v>4.468694064962786E-2</c:v>
                </c:pt>
                <c:pt idx="93">
                  <c:v>4.2259458971713348E-2</c:v>
                </c:pt>
                <c:pt idx="94">
                  <c:v>3.996380118317211E-2</c:v>
                </c:pt>
                <c:pt idx="95">
                  <c:v>3.7792998489393881E-2</c:v>
                </c:pt>
                <c:pt idx="96">
                  <c:v>3.5740421743545969E-2</c:v>
                </c:pt>
                <c:pt idx="97">
                  <c:v>3.3799768423735221E-2</c:v>
                </c:pt>
                <c:pt idx="98">
                  <c:v>3.1965049676048851E-2</c:v>
                </c:pt>
                <c:pt idx="99">
                  <c:v>3.0230577488336352E-2</c:v>
                </c:pt>
                <c:pt idx="100">
                  <c:v>2.8590952049380225E-2</c:v>
                </c:pt>
                <c:pt idx="101">
                  <c:v>2.70410493390284E-2</c:v>
                </c:pt>
                <c:pt idx="102">
                  <c:v>2.5576008986829435E-2</c:v>
                </c:pt>
                <c:pt idx="103">
                  <c:v>2.4191222429613135E-2</c:v>
                </c:pt>
                <c:pt idx="104">
                  <c:v>2.2882321392224458E-2</c:v>
                </c:pt>
                <c:pt idx="105">
                  <c:v>2.1645166710138386E-2</c:v>
                </c:pt>
                <c:pt idx="106">
                  <c:v>2.0475837507901162E-2</c:v>
                </c:pt>
                <c:pt idx="107">
                  <c:v>1.9370620743181299E-2</c:v>
                </c:pt>
                <c:pt idx="108">
                  <c:v>1.8326001122603186E-2</c:v>
                </c:pt>
                <c:pt idx="109">
                  <c:v>1.7338651392425075E-2</c:v>
                </c:pt>
                <c:pt idx="110">
                  <c:v>1.6405423004453357E-2</c:v>
                </c:pt>
                <c:pt idx="111">
                  <c:v>1.5523337155314954E-2</c:v>
                </c:pt>
                <c:pt idx="112">
                  <c:v>1.4689576195277221E-2</c:v>
                </c:pt>
                <c:pt idx="113">
                  <c:v>1.390147540119957E-2</c:v>
                </c:pt>
                <c:pt idx="114">
                  <c:v>1.315651510685234E-2</c:v>
                </c:pt>
                <c:pt idx="115">
                  <c:v>1.2452313182745423E-2</c:v>
                </c:pt>
                <c:pt idx="116">
                  <c:v>1.1786617856719528E-2</c:v>
                </c:pt>
                <c:pt idx="117">
                  <c:v>1.1157300865851982E-2</c:v>
                </c:pt>
                <c:pt idx="118">
                  <c:v>1.0562350929692821E-2</c:v>
                </c:pt>
              </c:numCache>
            </c:numRef>
          </c:val>
          <c:extLst xmlns:c16r2="http://schemas.microsoft.com/office/drawing/2015/06/chart">
            <c:ext xmlns:c16="http://schemas.microsoft.com/office/drawing/2014/chart" uri="{C3380CC4-5D6E-409C-BE32-E72D297353CC}">
              <c16:uniqueId val="{00000000-0EFC-4A09-8AAA-E813EEF9ABF2}"/>
            </c:ext>
          </c:extLst>
        </c:ser>
        <c:dLbls>
          <c:showLegendKey val="0"/>
          <c:showVal val="0"/>
          <c:showCatName val="0"/>
          <c:showSerName val="0"/>
          <c:showPercent val="0"/>
          <c:showBubbleSize val="0"/>
        </c:dLbls>
        <c:axId val="827023872"/>
        <c:axId val="827045632"/>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0EFC-4A09-8AAA-E813EEF9ABF2}"/>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8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Statistics!$X$23:$X$141</c:f>
              <c:numCache>
                <c:formatCode>General</c:formatCode>
                <c:ptCount val="119"/>
                <c:pt idx="27">
                  <c:v>0.89598350470844557</c:v>
                </c:pt>
                <c:pt idx="39">
                  <c:v>0.64792063243097575</c:v>
                </c:pt>
                <c:pt idx="46">
                  <c:v>0.49294171520718222</c:v>
                </c:pt>
                <c:pt idx="50">
                  <c:v>0.41334872486666652</c:v>
                </c:pt>
                <c:pt idx="78">
                  <c:v>9.7329631927172922E-2</c:v>
                </c:pt>
              </c:numCache>
            </c:numRef>
          </c:val>
          <c:smooth val="0"/>
          <c:extLst xmlns:c16r2="http://schemas.microsoft.com/office/drawing/2015/06/chart">
            <c:ext xmlns:c16="http://schemas.microsoft.com/office/drawing/2014/chart" uri="{C3380CC4-5D6E-409C-BE32-E72D297353CC}">
              <c16:uniqueId val="{00000002-0EFC-4A09-8AAA-E813EEF9ABF2}"/>
            </c:ext>
          </c:extLst>
        </c:ser>
        <c:dLbls>
          <c:showLegendKey val="0"/>
          <c:showVal val="0"/>
          <c:showCatName val="0"/>
          <c:showSerName val="0"/>
          <c:showPercent val="0"/>
          <c:showBubbleSize val="0"/>
        </c:dLbls>
        <c:marker val="1"/>
        <c:smooth val="0"/>
        <c:axId val="827023872"/>
        <c:axId val="827045632"/>
      </c:lineChart>
      <c:catAx>
        <c:axId val="827023872"/>
        <c:scaling>
          <c:orientation val="minMax"/>
        </c:scaling>
        <c:delete val="0"/>
        <c:axPos val="b"/>
        <c:title>
          <c:tx>
            <c:rich>
              <a:bodyPr/>
              <a:lstStyle/>
              <a:p>
                <a:pPr>
                  <a:defRPr/>
                </a:pPr>
                <a:r>
                  <a:rPr lang="es-BO"/>
                  <a:t>Water Saturation,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5632"/>
        <c:crosses val="autoZero"/>
        <c:auto val="1"/>
        <c:lblAlgn val="ctr"/>
        <c:lblOffset val="100"/>
        <c:tickLblSkip val="10"/>
        <c:tickMarkSkip val="10"/>
        <c:noMultiLvlLbl val="0"/>
      </c:catAx>
      <c:valAx>
        <c:axId val="827045632"/>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3872"/>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Statistics!$V$30</c:f>
              <c:strCache>
                <c:ptCount val="1"/>
                <c:pt idx="0">
                  <c:v>0.9999933</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Statistics!$AC$32:$AC$76</c:f>
              <c:numCache>
                <c:formatCode>General</c:formatCode>
                <c:ptCount val="45"/>
              </c:numCache>
            </c:numRef>
          </c:xVal>
          <c:yVal>
            <c:numRef>
              <c:f>Statistics!$AD$32:$AD$76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EBE8-4271-BB43-B763A66732B5}"/>
            </c:ext>
          </c:extLst>
        </c:ser>
        <c:ser>
          <c:idx val="1"/>
          <c:order val="1"/>
          <c:tx>
            <c:strRef>
              <c:f>Statistics!$AD$19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EBE8-4271-BB43-B763A66732B5}"/>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Statistics!$AD$21:$AD$22</c:f>
              <c:numCache>
                <c:formatCode>General</c:formatCode>
                <c:ptCount val="2"/>
              </c:numCache>
            </c:numRef>
          </c:xVal>
          <c:yVal>
            <c:numRef>
              <c:f>Statistics!$AD$24:$AD$25</c:f>
              <c:numCache>
                <c:formatCode>General</c:formatCode>
                <c:ptCount val="2"/>
              </c:numCache>
            </c:numRef>
          </c:yVal>
          <c:smooth val="0"/>
          <c:extLst xmlns:c16r2="http://schemas.microsoft.com/office/drawing/2015/06/chart">
            <c:ext xmlns:c16="http://schemas.microsoft.com/office/drawing/2014/chart" uri="{C3380CC4-5D6E-409C-BE32-E72D297353CC}">
              <c16:uniqueId val="{00000002-EBE8-4271-BB43-B763A66732B5}"/>
            </c:ext>
          </c:extLst>
        </c:ser>
        <c:dLbls>
          <c:showLegendKey val="0"/>
          <c:showVal val="0"/>
          <c:showCatName val="0"/>
          <c:showSerName val="0"/>
          <c:showPercent val="0"/>
          <c:showBubbleSize val="0"/>
        </c:dLbls>
        <c:axId val="827048896"/>
        <c:axId val="827032576"/>
      </c:scatterChart>
      <c:valAx>
        <c:axId val="827048896"/>
        <c:scaling>
          <c:orientation val="minMax"/>
        </c:scaling>
        <c:delete val="0"/>
        <c:axPos val="b"/>
        <c:title>
          <c:tx>
            <c:rich>
              <a:bodyPr/>
              <a:lstStyle/>
              <a:p>
                <a:pPr>
                  <a:defRPr/>
                </a:pPr>
                <a:r>
                  <a:rPr lang="es-BO"/>
                  <a:t>Gas</a:t>
                </a:r>
                <a:r>
                  <a:rPr lang="es-BO" baseline="0"/>
                  <a:t>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2576"/>
        <c:crosses val="autoZero"/>
        <c:crossBetween val="midCat"/>
      </c:valAx>
      <c:valAx>
        <c:axId val="827032576"/>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889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Statistics!$V$30</c:f>
              <c:strCache>
                <c:ptCount val="1"/>
                <c:pt idx="0">
                  <c:v>0.9999933</c:v>
                </c:pt>
              </c:strCache>
            </c:strRef>
          </c:tx>
          <c:spPr>
            <a:ln w="9525" cap="rnd">
              <a:solidFill>
                <a:srgbClr val="FF0000"/>
              </a:solidFill>
              <a:round/>
            </a:ln>
            <a:effectLst/>
          </c:spPr>
          <c:marker>
            <c:symbol val="circle"/>
            <c:size val="5"/>
            <c:spPr>
              <a:solidFill>
                <a:srgbClr val="FF0000"/>
              </a:solidFill>
              <a:ln w="9525">
                <a:solidFill>
                  <a:schemeClr val="tx1"/>
                </a:solidFill>
              </a:ln>
              <a:effectLst/>
            </c:spPr>
          </c:marker>
          <c:xVal>
            <c:numRef>
              <c:f>Statistics!$AC$32:$AC$76</c:f>
              <c:numCache>
                <c:formatCode>General</c:formatCode>
                <c:ptCount val="45"/>
              </c:numCache>
            </c:numRef>
          </c:xVal>
          <c:yVal>
            <c:numRef>
              <c:f>Statistics!$AE$32:$AE$76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499E-4B32-86A0-82FFD7A317BE}"/>
            </c:ext>
          </c:extLst>
        </c:ser>
        <c:ser>
          <c:idx val="1"/>
          <c:order val="1"/>
          <c:tx>
            <c:strRef>
              <c:f>Statistics!$AD$19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499E-4B32-86A0-82FFD7A317BE}"/>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Statistics!$AD$21:$AD$22</c:f>
              <c:numCache>
                <c:formatCode>General</c:formatCode>
                <c:ptCount val="2"/>
              </c:numCache>
            </c:numRef>
          </c:xVal>
          <c:yVal>
            <c:numRef>
              <c:f>Statistics!$AD$26:$AD$27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499E-4B32-86A0-82FFD7A317BE}"/>
            </c:ext>
          </c:extLst>
        </c:ser>
        <c:dLbls>
          <c:showLegendKey val="0"/>
          <c:showVal val="0"/>
          <c:showCatName val="0"/>
          <c:showSerName val="0"/>
          <c:showPercent val="0"/>
          <c:showBubbleSize val="0"/>
        </c:dLbls>
        <c:axId val="827028768"/>
        <c:axId val="827019520"/>
      </c:scatterChart>
      <c:valAx>
        <c:axId val="827028768"/>
        <c:scaling>
          <c:orientation val="minMax"/>
        </c:scaling>
        <c:delete val="0"/>
        <c:axPos val="b"/>
        <c:title>
          <c:tx>
            <c:rich>
              <a:bodyPr/>
              <a:lstStyle/>
              <a:p>
                <a:pPr>
                  <a:defRPr/>
                </a:pPr>
                <a:r>
                  <a:rPr lang="es-BO"/>
                  <a:t>Gas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19520"/>
        <c:crosses val="autoZero"/>
        <c:crossBetween val="midCat"/>
      </c:valAx>
      <c:valAx>
        <c:axId val="82701952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876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578683600734579"/>
          <c:y val="0.12396687761208948"/>
          <c:w val="0.83890330658687573"/>
          <c:h val="0.65585154898077747"/>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chemeClr val="accent1">
                  <a:lumMod val="40000"/>
                  <a:lumOff val="60000"/>
                </a:schemeClr>
              </a:solidFill>
              <a:ln w="9525">
                <a:solidFill>
                  <a:srgbClr val="0000FF"/>
                </a:solidFill>
              </a:ln>
              <a:effectLst/>
            </c:spPr>
          </c:marker>
          <c:xVal>
            <c:numRef>
              <c:f>Statistics!$AG$32:$AG$76</c:f>
              <c:numCache>
                <c:formatCode>General</c:formatCode>
                <c:ptCount val="45"/>
              </c:numCache>
            </c:numRef>
          </c:xVal>
          <c:yVal>
            <c:numRef>
              <c:f>Statistics!$AH$32:$AH$76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ADD5-448D-9E37-AF688A880479}"/>
            </c:ext>
          </c:extLst>
        </c:ser>
        <c:ser>
          <c:idx val="1"/>
          <c:order val="1"/>
          <c:tx>
            <c:strRef>
              <c:f>Statistics!$AH$19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ADD5-448D-9E37-AF688A880479}"/>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Statistics!$AH$21:$AH$22</c:f>
              <c:numCache>
                <c:formatCode>General</c:formatCode>
                <c:ptCount val="2"/>
              </c:numCache>
            </c:numRef>
          </c:xVal>
          <c:yVal>
            <c:numRef>
              <c:f>Statistics!$AH$24:$AH$25</c:f>
              <c:numCache>
                <c:formatCode>General</c:formatCode>
                <c:ptCount val="2"/>
              </c:numCache>
            </c:numRef>
          </c:yVal>
          <c:smooth val="0"/>
          <c:extLst xmlns:c16r2="http://schemas.microsoft.com/office/drawing/2015/06/chart">
            <c:ext xmlns:c16="http://schemas.microsoft.com/office/drawing/2014/chart" uri="{C3380CC4-5D6E-409C-BE32-E72D297353CC}">
              <c16:uniqueId val="{00000002-ADD5-448D-9E37-AF688A880479}"/>
            </c:ext>
          </c:extLst>
        </c:ser>
        <c:dLbls>
          <c:showLegendKey val="0"/>
          <c:showVal val="0"/>
          <c:showCatName val="0"/>
          <c:showSerName val="0"/>
          <c:showPercent val="0"/>
          <c:showBubbleSize val="0"/>
        </c:dLbls>
        <c:axId val="827048352"/>
        <c:axId val="827020064"/>
      </c:scatterChart>
      <c:valAx>
        <c:axId val="827048352"/>
        <c:scaling>
          <c:orientation val="minMax"/>
        </c:scaling>
        <c:delete val="0"/>
        <c:axPos val="b"/>
        <c:title>
          <c:tx>
            <c:rich>
              <a:bodyPr/>
              <a:lstStyle/>
              <a:p>
                <a:pPr>
                  <a:defRPr/>
                </a:pPr>
                <a:r>
                  <a:rPr lang="es-BO" baseline="0"/>
                  <a:t>Water Saturation</a:t>
                </a:r>
                <a:r>
                  <a:rPr lang="es-BO"/>
                  <a:t>,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0064"/>
        <c:crosses val="autoZero"/>
        <c:crossBetween val="midCat"/>
      </c:valAx>
      <c:valAx>
        <c:axId val="827020064"/>
        <c:scaling>
          <c:orientation val="minMax"/>
        </c:scaling>
        <c:delete val="0"/>
        <c:axPos val="l"/>
        <c:title>
          <c:tx>
            <c:rich>
              <a:bodyPr rot="0" vert="horz"/>
              <a:lstStyle/>
              <a:p>
                <a:pPr>
                  <a:defRPr/>
                </a:pPr>
                <a:r>
                  <a:rPr lang="es-BO"/>
                  <a:t>f(x)</a:t>
                </a:r>
              </a:p>
            </c:rich>
          </c:tx>
          <c:layout>
            <c:manualLayout>
              <c:xMode val="edge"/>
              <c:yMode val="edge"/>
              <c:x val="0.1219099302397622"/>
              <c:y val="2.2458893754724405E-2"/>
            </c:manualLayout>
          </c:layout>
          <c:overlay val="0"/>
        </c:title>
        <c:numFmt formatCode="#,##0.0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835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5.454542614931937E-2"/>
          <c:w val="0.83725244294821244"/>
          <c:h val="0.72527300044354759"/>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chemeClr val="accent1">
                  <a:lumMod val="20000"/>
                  <a:lumOff val="80000"/>
                </a:schemeClr>
              </a:solidFill>
              <a:ln w="9525">
                <a:solidFill>
                  <a:srgbClr val="0000FF"/>
                </a:solidFill>
              </a:ln>
              <a:effectLst/>
            </c:spPr>
          </c:marker>
          <c:xVal>
            <c:numRef>
              <c:f>Statistics!$AG$32:$AG$76</c:f>
              <c:numCache>
                <c:formatCode>General</c:formatCode>
                <c:ptCount val="45"/>
              </c:numCache>
            </c:numRef>
          </c:xVal>
          <c:yVal>
            <c:numRef>
              <c:f>Statistics!$AI$32:$AI$76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3FD2-4A98-92C7-DEBFEF7B78F8}"/>
            </c:ext>
          </c:extLst>
        </c:ser>
        <c:ser>
          <c:idx val="1"/>
          <c:order val="1"/>
          <c:tx>
            <c:strRef>
              <c:f>Statistics!$AH$19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3FD2-4A98-92C7-DEBFEF7B78F8}"/>
                </c:ext>
                <c:ext xmlns:c15="http://schemas.microsoft.com/office/drawing/2012/chart" uri="{CE6537A1-D6FC-4f65-9D91-7224C49458BB}"/>
              </c:extLst>
            </c:dLbl>
            <c:spPr>
              <a:noFill/>
              <a:ln>
                <a:noFill/>
              </a:ln>
              <a:effectLst/>
            </c:spPr>
            <c:dLblPos val="l"/>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Statistics!$AH$21:$AH$22</c:f>
              <c:numCache>
                <c:formatCode>General</c:formatCode>
                <c:ptCount val="2"/>
              </c:numCache>
            </c:numRef>
          </c:xVal>
          <c:yVal>
            <c:numRef>
              <c:f>Statistics!$AH$26:$AH$27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3FD2-4A98-92C7-DEBFEF7B78F8}"/>
            </c:ext>
          </c:extLst>
        </c:ser>
        <c:dLbls>
          <c:showLegendKey val="0"/>
          <c:showVal val="0"/>
          <c:showCatName val="0"/>
          <c:showSerName val="0"/>
          <c:showPercent val="0"/>
          <c:showBubbleSize val="0"/>
        </c:dLbls>
        <c:axId val="827049440"/>
        <c:axId val="827026592"/>
      </c:scatterChart>
      <c:valAx>
        <c:axId val="827049440"/>
        <c:scaling>
          <c:orientation val="minMax"/>
        </c:scaling>
        <c:delete val="0"/>
        <c:axPos val="b"/>
        <c:title>
          <c:tx>
            <c:rich>
              <a:bodyPr/>
              <a:lstStyle/>
              <a:p>
                <a:pPr>
                  <a:defRPr/>
                </a:pPr>
                <a:r>
                  <a:rPr lang="es-BO"/>
                  <a:t>Water Saturation, %</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6592"/>
        <c:crosses val="autoZero"/>
        <c:crossBetween val="midCat"/>
      </c:valAx>
      <c:valAx>
        <c:axId val="827026592"/>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4944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1900820250760591"/>
          <c:w val="0.83725244294821244"/>
          <c:h val="0.66081022408526113"/>
        </c:manualLayout>
      </c:layout>
      <c:scatterChart>
        <c:scatterStyle val="lineMarker"/>
        <c:varyColors val="0"/>
        <c:ser>
          <c:idx val="0"/>
          <c:order val="0"/>
          <c:tx>
            <c:strRef>
              <c:f>Statistics!$V$30</c:f>
              <c:strCache>
                <c:ptCount val="1"/>
                <c:pt idx="0">
                  <c:v>0.9999933</c:v>
                </c:pt>
              </c:strCache>
            </c:strRef>
          </c:tx>
          <c:spPr>
            <a:ln w="9525" cap="rnd">
              <a:solidFill>
                <a:srgbClr val="C00000"/>
              </a:solidFill>
              <a:round/>
            </a:ln>
            <a:effectLst/>
          </c:spPr>
          <c:marker>
            <c:symbol val="circle"/>
            <c:size val="5"/>
            <c:spPr>
              <a:solidFill>
                <a:srgbClr val="FFFF00"/>
              </a:solidFill>
              <a:ln w="9525">
                <a:solidFill>
                  <a:schemeClr val="tx1"/>
                </a:solidFill>
              </a:ln>
              <a:effectLst/>
            </c:spPr>
          </c:marker>
          <c:xVal>
            <c:numRef>
              <c:f>Statistics!$AJ$32:$AJ$76</c:f>
              <c:numCache>
                <c:formatCode>General</c:formatCode>
                <c:ptCount val="45"/>
              </c:numCache>
            </c:numRef>
          </c:xVal>
          <c:yVal>
            <c:numRef>
              <c:f>Statistics!$AM$32:$AM$76</c:f>
              <c:numCache>
                <c:formatCode>General</c:formatCode>
                <c:ptCount val="45"/>
              </c:numCache>
            </c:numRef>
          </c:yVal>
          <c:smooth val="0"/>
          <c:extLst xmlns:c16r2="http://schemas.microsoft.com/office/drawing/2015/06/chart">
            <c:ext xmlns:c16="http://schemas.microsoft.com/office/drawing/2014/chart" uri="{C3380CC4-5D6E-409C-BE32-E72D297353CC}">
              <c16:uniqueId val="{00000000-E4F5-43E0-AF6E-28F89245E0FD}"/>
            </c:ext>
          </c:extLst>
        </c:ser>
        <c:ser>
          <c:idx val="1"/>
          <c:order val="1"/>
          <c:tx>
            <c:strRef>
              <c:f>Statistics!$AK$19</c:f>
              <c:strCache>
                <c:ptCount val="1"/>
              </c:strCache>
            </c:strRef>
          </c:tx>
          <c:spPr>
            <a:ln>
              <a:solidFill>
                <a:schemeClr val="tx1"/>
              </a:solidFill>
              <a:prstDash val="dash"/>
            </a:ln>
          </c:spPr>
          <c:marker>
            <c:symbol val="square"/>
            <c:size val="5"/>
            <c:spPr>
              <a:solidFill>
                <a:schemeClr val="bg1">
                  <a:lumMod val="50000"/>
                </a:schemeClr>
              </a:solidFill>
              <a:ln>
                <a:solidFill>
                  <a:schemeClr val="tx1"/>
                </a:solidFill>
              </a:ln>
            </c:spPr>
          </c:marker>
          <c:dLbls>
            <c:dLbl>
              <c:idx val="0"/>
              <c:delete val="1"/>
              <c:extLst xmlns:c16r2="http://schemas.microsoft.com/office/drawing/2015/06/chart">
                <c:ext xmlns:c16="http://schemas.microsoft.com/office/drawing/2014/chart" uri="{C3380CC4-5D6E-409C-BE32-E72D297353CC}">
                  <c16:uniqueId val="{00000001-E4F5-43E0-AF6E-28F89245E0FD}"/>
                </c:ext>
                <c:ext xmlns:c15="http://schemas.microsoft.com/office/drawing/2012/chart" uri="{CE6537A1-D6FC-4f65-9D91-7224C49458BB}"/>
              </c:extLst>
            </c:dLbl>
            <c:spPr>
              <a:noFill/>
              <a:ln>
                <a:noFill/>
              </a:ln>
              <a:effectLst/>
            </c:spPr>
            <c:dLblPos val="t"/>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Statistics!$AK$21:$AK$22</c:f>
              <c:numCache>
                <c:formatCode>General</c:formatCode>
                <c:ptCount val="2"/>
              </c:numCache>
            </c:numRef>
          </c:xVal>
          <c:yVal>
            <c:numRef>
              <c:f>Statistics!$AK$26:$AK$27</c:f>
              <c:numCache>
                <c:formatCode>General</c:formatCode>
                <c:ptCount val="2"/>
              </c:numCache>
            </c:numRef>
          </c:yVal>
          <c:smooth val="0"/>
          <c:extLst xmlns:c16r2="http://schemas.microsoft.com/office/drawing/2015/06/chart">
            <c:ext xmlns:c16="http://schemas.microsoft.com/office/drawing/2014/chart" uri="{C3380CC4-5D6E-409C-BE32-E72D297353CC}">
              <c16:uniqueId val="{00000002-E4F5-43E0-AF6E-28F89245E0FD}"/>
            </c:ext>
          </c:extLst>
        </c:ser>
        <c:ser>
          <c:idx val="2"/>
          <c:order val="2"/>
          <c:tx>
            <c:strRef>
              <c:f>Statistics!$AJ$10</c:f>
              <c:strCache>
                <c:ptCount val="1"/>
              </c:strCache>
            </c:strRef>
          </c:tx>
          <c:spPr>
            <a:ln>
              <a:solidFill>
                <a:schemeClr val="tx1"/>
              </a:solidFill>
              <a:prstDash val="dash"/>
            </a:ln>
          </c:spPr>
          <c:marker>
            <c:symbol val="square"/>
            <c:size val="4"/>
            <c:spPr>
              <a:solidFill>
                <a:srgbClr val="0000FF"/>
              </a:solidFill>
              <a:ln>
                <a:solidFill>
                  <a:schemeClr val="tx1"/>
                </a:solidFill>
              </a:ln>
            </c:spPr>
          </c:marker>
          <c:dPt>
            <c:idx val="0"/>
            <c:marker>
              <c:symbol val="none"/>
            </c:marker>
            <c:bubble3D val="0"/>
            <c:extLst xmlns:c16r2="http://schemas.microsoft.com/office/drawing/2015/06/chart">
              <c:ext xmlns:c16="http://schemas.microsoft.com/office/drawing/2014/chart" uri="{C3380CC4-5D6E-409C-BE32-E72D297353CC}">
                <c16:uniqueId val="{00000003-E4F5-43E0-AF6E-28F89245E0FD}"/>
              </c:ext>
            </c:extLst>
          </c:dPt>
          <c:dPt>
            <c:idx val="1"/>
            <c:marker>
              <c:spPr>
                <a:solidFill>
                  <a:schemeClr val="accent1">
                    <a:lumMod val="40000"/>
                    <a:lumOff val="60000"/>
                  </a:schemeClr>
                </a:solidFill>
                <a:ln>
                  <a:solidFill>
                    <a:schemeClr val="tx1"/>
                  </a:solidFill>
                </a:ln>
              </c:spPr>
            </c:marker>
            <c:bubble3D val="0"/>
            <c:extLst xmlns:c16r2="http://schemas.microsoft.com/office/drawing/2015/06/chart">
              <c:ext xmlns:c16="http://schemas.microsoft.com/office/drawing/2014/chart" uri="{C3380CC4-5D6E-409C-BE32-E72D297353CC}">
                <c16:uniqueId val="{00000004-E4F5-43E0-AF6E-28F89245E0FD}"/>
              </c:ext>
            </c:extLst>
          </c:dPt>
          <c:dLbls>
            <c:dLbl>
              <c:idx val="1"/>
              <c:showLegendKey val="0"/>
              <c:showVal val="0"/>
              <c:showCatName val="0"/>
              <c:showSerName val="1"/>
              <c:showPercent val="0"/>
              <c:showBubbleSize val="0"/>
              <c:extLst xmlns:c16r2="http://schemas.microsoft.com/office/drawing/2015/06/chart">
                <c:ext xmlns:c16="http://schemas.microsoft.com/office/drawing/2014/chart" uri="{C3380CC4-5D6E-409C-BE32-E72D297353CC}">
                  <c16:uniqueId val="{00000004-E4F5-43E0-AF6E-28F89245E0FD}"/>
                </c:ext>
                <c:ext xmlns:c15="http://schemas.microsoft.com/office/drawing/2012/chart" uri="{CE6537A1-D6FC-4f65-9D91-7224C49458BB}"/>
              </c:extLst>
            </c:dLbl>
            <c:spPr>
              <a:noFill/>
              <a:ln>
                <a:noFill/>
              </a:ln>
              <a:effectLst/>
            </c:sp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xVal>
            <c:numRef>
              <c:f>Statistics!$AJ$14:$AJ$15</c:f>
              <c:numCache>
                <c:formatCode>General</c:formatCode>
                <c:ptCount val="2"/>
              </c:numCache>
            </c:numRef>
          </c:xVal>
          <c:yVal>
            <c:numRef>
              <c:f>Statistics!$AL$14:$AL$15</c:f>
              <c:numCache>
                <c:formatCode>General</c:formatCode>
                <c:ptCount val="2"/>
              </c:numCache>
            </c:numRef>
          </c:yVal>
          <c:smooth val="0"/>
          <c:extLst xmlns:c16r2="http://schemas.microsoft.com/office/drawing/2015/06/chart">
            <c:ext xmlns:c16="http://schemas.microsoft.com/office/drawing/2014/chart" uri="{C3380CC4-5D6E-409C-BE32-E72D297353CC}">
              <c16:uniqueId val="{00000005-E4F5-43E0-AF6E-28F89245E0FD}"/>
            </c:ext>
          </c:extLst>
        </c:ser>
        <c:ser>
          <c:idx val="3"/>
          <c:order val="3"/>
          <c:tx>
            <c:strRef>
              <c:f>Statistics!$AJ$11</c:f>
              <c:strCache>
                <c:ptCount val="1"/>
              </c:strCache>
            </c:strRef>
          </c:tx>
          <c:spPr>
            <a:ln>
              <a:solidFill>
                <a:schemeClr val="tx1"/>
              </a:solidFill>
              <a:prstDash val="dash"/>
            </a:ln>
          </c:spPr>
          <c:marker>
            <c:symbol val="square"/>
            <c:size val="4"/>
            <c:spPr>
              <a:solidFill>
                <a:schemeClr val="accent1">
                  <a:lumMod val="40000"/>
                  <a:lumOff val="60000"/>
                </a:schemeClr>
              </a:solidFill>
              <a:ln>
                <a:solidFill>
                  <a:schemeClr val="tx1"/>
                </a:solidFill>
              </a:ln>
            </c:spPr>
          </c:marker>
          <c:dPt>
            <c:idx val="1"/>
            <c:bubble3D val="0"/>
            <c:extLst xmlns:c16r2="http://schemas.microsoft.com/office/drawing/2015/06/chart">
              <c:ext xmlns:c16="http://schemas.microsoft.com/office/drawing/2014/chart" uri="{C3380CC4-5D6E-409C-BE32-E72D297353CC}">
                <c16:uniqueId val="{00000006-E4F5-43E0-AF6E-28F89245E0FD}"/>
              </c:ext>
            </c:extLst>
          </c:dPt>
          <c:dLbls>
            <c:dLbl>
              <c:idx val="0"/>
              <c:delete val="1"/>
              <c:extLst xmlns:c16r2="http://schemas.microsoft.com/office/drawing/2015/06/chart">
                <c:ext xmlns:c16="http://schemas.microsoft.com/office/drawing/2014/chart" uri="{C3380CC4-5D6E-409C-BE32-E72D297353CC}">
                  <c16:uniqueId val="{00000007-E4F5-43E0-AF6E-28F89245E0FD}"/>
                </c:ext>
                <c:ext xmlns:c15="http://schemas.microsoft.com/office/drawing/2012/chart" uri="{CE6537A1-D6FC-4f65-9D91-7224C49458BB}"/>
              </c:extLst>
            </c:dLbl>
            <c:dLbl>
              <c:idx val="2"/>
              <c:delete val="1"/>
              <c:extLst xmlns:c16r2="http://schemas.microsoft.com/office/drawing/2015/06/chart">
                <c:ext xmlns:c16="http://schemas.microsoft.com/office/drawing/2014/chart" uri="{C3380CC4-5D6E-409C-BE32-E72D297353CC}">
                  <c16:uniqueId val="{00000008-E4F5-43E0-AF6E-28F89245E0FD}"/>
                </c:ext>
                <c:ext xmlns:c15="http://schemas.microsoft.com/office/drawing/2012/chart" uri="{CE6537A1-D6FC-4f65-9D91-7224C49458BB}"/>
              </c:extLst>
            </c:dLbl>
            <c:spPr>
              <a:noFill/>
              <a:ln>
                <a:noFill/>
              </a:ln>
              <a:effectLst/>
            </c:spPr>
            <c:dLblPos val="r"/>
            <c:showLegendKey val="0"/>
            <c:showVal val="0"/>
            <c:showCatName val="0"/>
            <c:showSerName val="1"/>
            <c:showPercent val="0"/>
            <c:showBubbleSize val="0"/>
            <c:showLeaderLines val="0"/>
            <c:extLst xmlns:c16r2="http://schemas.microsoft.com/office/drawing/2015/06/chart">
              <c:ext xmlns:c15="http://schemas.microsoft.com/office/drawing/2012/chart" uri="{CE6537A1-D6FC-4f65-9D91-7224C49458BB}">
                <c15:showLeaderLines val="0"/>
              </c:ext>
            </c:extLst>
          </c:dLbls>
          <c:xVal>
            <c:numRef>
              <c:f>Statistics!$AK$14:$AK$16</c:f>
              <c:numCache>
                <c:formatCode>General</c:formatCode>
                <c:ptCount val="3"/>
              </c:numCache>
            </c:numRef>
          </c:xVal>
          <c:yVal>
            <c:numRef>
              <c:f>Statistics!$AM$14:$AM$15</c:f>
              <c:numCache>
                <c:formatCode>General</c:formatCode>
                <c:ptCount val="2"/>
              </c:numCache>
            </c:numRef>
          </c:yVal>
          <c:smooth val="0"/>
          <c:extLst xmlns:c16r2="http://schemas.microsoft.com/office/drawing/2015/06/chart">
            <c:ext xmlns:c16="http://schemas.microsoft.com/office/drawing/2014/chart" uri="{C3380CC4-5D6E-409C-BE32-E72D297353CC}">
              <c16:uniqueId val="{00000009-E4F5-43E0-AF6E-28F89245E0FD}"/>
            </c:ext>
          </c:extLst>
        </c:ser>
        <c:dLbls>
          <c:showLegendKey val="0"/>
          <c:showVal val="0"/>
          <c:showCatName val="0"/>
          <c:showSerName val="0"/>
          <c:showPercent val="0"/>
          <c:showBubbleSize val="0"/>
        </c:dLbls>
        <c:axId val="827026048"/>
        <c:axId val="827030400"/>
      </c:scatterChart>
      <c:valAx>
        <c:axId val="827026048"/>
        <c:scaling>
          <c:orientation val="minMax"/>
        </c:scaling>
        <c:delete val="0"/>
        <c:axPos val="b"/>
        <c:title>
          <c:tx>
            <c:rich>
              <a:bodyPr/>
              <a:lstStyle/>
              <a:p>
                <a:pPr>
                  <a:defRPr/>
                </a:pPr>
                <a:r>
                  <a:rPr lang="es-BO"/>
                  <a:t>Rock</a:t>
                </a:r>
                <a:r>
                  <a:rPr lang="es-BO" baseline="0"/>
                  <a:t> Volume, MM m</a:t>
                </a:r>
                <a:r>
                  <a:rPr lang="es-BO" baseline="30000"/>
                  <a:t>3</a:t>
                </a:r>
              </a:p>
            </c:rich>
          </c:tx>
          <c:overlay val="0"/>
        </c:title>
        <c:numFmt formatCode="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0400"/>
        <c:crosses val="autoZero"/>
        <c:crossBetween val="midCat"/>
      </c:valAx>
      <c:valAx>
        <c:axId val="827030400"/>
        <c:scaling>
          <c:orientation val="minMax"/>
          <c:max val="1"/>
        </c:scaling>
        <c:delete val="0"/>
        <c:axPos val="l"/>
        <c:numFmt formatCode="#,##0.0" sourceLinked="0"/>
        <c:majorTickMark val="out"/>
        <c:minorTickMark val="in"/>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604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211811638299311"/>
          <c:y val="8.6389201349831246E-2"/>
          <c:w val="0.80553996324229959"/>
          <c:h val="0.72088554148122785"/>
        </c:manualLayout>
      </c:layout>
      <c:areaChart>
        <c:grouping val="standard"/>
        <c:varyColors val="0"/>
        <c:ser>
          <c:idx val="0"/>
          <c:order val="0"/>
          <c:spPr>
            <a:pattFill prst="horzBrick">
              <a:fgClr>
                <a:schemeClr val="bg1">
                  <a:lumMod val="65000"/>
                </a:schemeClr>
              </a:fgClr>
              <a:bgClr>
                <a:srgbClr val="FFFF00"/>
              </a:bgClr>
            </a:pattFill>
            <a:ln>
              <a:solidFill>
                <a:schemeClr val="tx1"/>
              </a:solidFill>
            </a:ln>
          </c:spPr>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Statistics!$E$85:$E$105</c:f>
              <c:numCache>
                <c:formatCode>General</c:formatCode>
                <c:ptCount val="21"/>
                <c:pt idx="0">
                  <c:v>0</c:v>
                </c:pt>
                <c:pt idx="1">
                  <c:v>2.5851483228850259E-5</c:v>
                </c:pt>
                <c:pt idx="2">
                  <c:v>5.1702966457700511E-5</c:v>
                </c:pt>
                <c:pt idx="3">
                  <c:v>7.7554449686550769E-5</c:v>
                </c:pt>
                <c:pt idx="4">
                  <c:v>1.0340593291540104E-4</c:v>
                </c:pt>
                <c:pt idx="5">
                  <c:v>1.2925741614425125E-4</c:v>
                </c:pt>
                <c:pt idx="6">
                  <c:v>1.2064025506796784E-4</c:v>
                </c:pt>
                <c:pt idx="7">
                  <c:v>1.1202309399168444E-4</c:v>
                </c:pt>
                <c:pt idx="8">
                  <c:v>1.0340593291540102E-4</c:v>
                </c:pt>
                <c:pt idx="9">
                  <c:v>9.4788771839117604E-5</c:v>
                </c:pt>
                <c:pt idx="10">
                  <c:v>8.6171610762834187E-5</c:v>
                </c:pt>
                <c:pt idx="11">
                  <c:v>7.7554449686550769E-5</c:v>
                </c:pt>
                <c:pt idx="12">
                  <c:v>6.8937288610267366E-5</c:v>
                </c:pt>
                <c:pt idx="13">
                  <c:v>6.0320127533983948E-5</c:v>
                </c:pt>
                <c:pt idx="14">
                  <c:v>5.1702966457700531E-5</c:v>
                </c:pt>
                <c:pt idx="15">
                  <c:v>4.3085805381417127E-5</c:v>
                </c:pt>
                <c:pt idx="16">
                  <c:v>3.4468644305133696E-5</c:v>
                </c:pt>
                <c:pt idx="17">
                  <c:v>2.5851483228850293E-5</c:v>
                </c:pt>
                <c:pt idx="18">
                  <c:v>1.7234322152566889E-5</c:v>
                </c:pt>
                <c:pt idx="19">
                  <c:v>8.617161076283458E-6</c:v>
                </c:pt>
                <c:pt idx="20">
                  <c:v>0</c:v>
                </c:pt>
              </c:numCache>
            </c:numRef>
          </c:val>
          <c:extLst xmlns:c16r2="http://schemas.microsoft.com/office/drawing/2015/06/chart">
            <c:ext xmlns:c16="http://schemas.microsoft.com/office/drawing/2014/chart" uri="{C3380CC4-5D6E-409C-BE32-E72D297353CC}">
              <c16:uniqueId val="{00000000-D217-4CA2-A511-E16E9D6A764E}"/>
            </c:ext>
          </c:extLst>
        </c:ser>
        <c:dLbls>
          <c:showLegendKey val="0"/>
          <c:showVal val="0"/>
          <c:showCatName val="0"/>
          <c:showSerName val="0"/>
          <c:showPercent val="0"/>
          <c:showBubbleSize val="0"/>
        </c:dLbls>
        <c:axId val="827022240"/>
        <c:axId val="827047264"/>
      </c:areaChart>
      <c:lineChart>
        <c:grouping val="standard"/>
        <c:varyColors val="0"/>
        <c:ser>
          <c:idx val="1"/>
          <c:order val="1"/>
          <c:tx>
            <c:v>Likeliest</c:v>
          </c:tx>
          <c:marker>
            <c:symbol val="circle"/>
            <c:size val="5"/>
            <c:spPr>
              <a:solidFill>
                <a:schemeClr val="bg1">
                  <a:lumMod val="85000"/>
                </a:schemeClr>
              </a:solidFill>
              <a:ln>
                <a:solidFill>
                  <a:schemeClr val="tx1"/>
                </a:solidFill>
              </a:ln>
            </c:spPr>
          </c:marker>
          <c:dLbls>
            <c:spPr>
              <a:noFill/>
              <a:ln>
                <a:noFill/>
              </a:ln>
              <a:effectLst/>
            </c:sp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numRef>
              <c:f>Statistics!$B$85:$B$105</c:f>
              <c:numCache>
                <c:formatCode>#,##0.00;\-0.00;"--"</c:formatCode>
                <c:ptCount val="21"/>
                <c:pt idx="0">
                  <c:v>250</c:v>
                </c:pt>
                <c:pt idx="1">
                  <c:v>970.4</c:v>
                </c:pt>
                <c:pt idx="2">
                  <c:v>1690.8</c:v>
                </c:pt>
                <c:pt idx="3">
                  <c:v>2411.1999999999998</c:v>
                </c:pt>
                <c:pt idx="4">
                  <c:v>3131.6</c:v>
                </c:pt>
                <c:pt idx="5">
                  <c:v>3852</c:v>
                </c:pt>
                <c:pt idx="6">
                  <c:v>4643.3999999999996</c:v>
                </c:pt>
                <c:pt idx="7">
                  <c:v>5434.7999999999993</c:v>
                </c:pt>
                <c:pt idx="8">
                  <c:v>6226.1999999999989</c:v>
                </c:pt>
                <c:pt idx="9">
                  <c:v>7017.5999999999985</c:v>
                </c:pt>
                <c:pt idx="10">
                  <c:v>7808.9999999999982</c:v>
                </c:pt>
                <c:pt idx="11">
                  <c:v>8600.3999999999978</c:v>
                </c:pt>
                <c:pt idx="12">
                  <c:v>9391.7999999999975</c:v>
                </c:pt>
                <c:pt idx="13">
                  <c:v>10183.199999999997</c:v>
                </c:pt>
                <c:pt idx="14">
                  <c:v>10974.599999999997</c:v>
                </c:pt>
                <c:pt idx="15">
                  <c:v>11765.999999999996</c:v>
                </c:pt>
                <c:pt idx="16">
                  <c:v>12557.399999999996</c:v>
                </c:pt>
                <c:pt idx="17">
                  <c:v>13348.799999999996</c:v>
                </c:pt>
                <c:pt idx="18">
                  <c:v>14140.199999999995</c:v>
                </c:pt>
                <c:pt idx="19">
                  <c:v>14931.599999999995</c:v>
                </c:pt>
                <c:pt idx="20">
                  <c:v>15722.999999999995</c:v>
                </c:pt>
              </c:numCache>
            </c:numRef>
          </c:cat>
          <c:val>
            <c:numRef>
              <c:f>Statistics!$F$85:$F$105</c:f>
              <c:numCache>
                <c:formatCode>General</c:formatCode>
                <c:ptCount val="21"/>
                <c:pt idx="0">
                  <c:v>#N/A</c:v>
                </c:pt>
                <c:pt idx="1">
                  <c:v>#N/A</c:v>
                </c:pt>
                <c:pt idx="2">
                  <c:v>#N/A</c:v>
                </c:pt>
                <c:pt idx="3">
                  <c:v>#N/A</c:v>
                </c:pt>
                <c:pt idx="4">
                  <c:v>#N/A</c:v>
                </c:pt>
                <c:pt idx="5">
                  <c:v>1.2925741614425125E-4</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Cache>
            </c:numRef>
          </c:val>
          <c:smooth val="0"/>
          <c:extLst xmlns:c16r2="http://schemas.microsoft.com/office/drawing/2015/06/chart">
            <c:ext xmlns:c16="http://schemas.microsoft.com/office/drawing/2014/chart" uri="{C3380CC4-5D6E-409C-BE32-E72D297353CC}">
              <c16:uniqueId val="{00000003-D217-4CA2-A511-E16E9D6A764E}"/>
            </c:ext>
          </c:extLst>
        </c:ser>
        <c:dLbls>
          <c:showLegendKey val="0"/>
          <c:showVal val="0"/>
          <c:showCatName val="0"/>
          <c:showSerName val="0"/>
          <c:showPercent val="0"/>
          <c:showBubbleSize val="0"/>
        </c:dLbls>
        <c:marker val="1"/>
        <c:smooth val="0"/>
        <c:axId val="827039104"/>
        <c:axId val="827021152"/>
      </c:lineChart>
      <c:catAx>
        <c:axId val="827022240"/>
        <c:scaling>
          <c:orientation val="minMax"/>
        </c:scaling>
        <c:delete val="0"/>
        <c:axPos val="b"/>
        <c:title>
          <c:tx>
            <c:rich>
              <a:bodyPr/>
              <a:lstStyle/>
              <a:p>
                <a:pPr>
                  <a:defRPr/>
                </a:pPr>
                <a:r>
                  <a:rPr lang="es-BO"/>
                  <a:t>Rock Volume, MM m</a:t>
                </a:r>
                <a:r>
                  <a:rPr lang="es-BO" baseline="30000"/>
                  <a:t>3</a:t>
                </a:r>
              </a:p>
            </c:rich>
          </c:tx>
          <c:layout>
            <c:manualLayout>
              <c:xMode val="edge"/>
              <c:yMode val="edge"/>
              <c:x val="0.36101618445235334"/>
              <c:y val="0.92040462333512663"/>
            </c:manualLayout>
          </c:layout>
          <c:overlay val="0"/>
        </c:title>
        <c:numFmt formatCode="#,##0" sourceLinked="0"/>
        <c:majorTickMark val="out"/>
        <c:minorTickMark val="none"/>
        <c:tickLblPos val="nextTo"/>
        <c:spPr>
          <a:ln>
            <a:solidFill>
              <a:schemeClr val="tx1"/>
            </a:solidFill>
          </a:ln>
        </c:spPr>
        <c:txPr>
          <a:bodyPr/>
          <a:lstStyle/>
          <a:p>
            <a:pPr>
              <a:defRPr sz="800" b="1"/>
            </a:pPr>
            <a:endParaRPr lang="es-BO"/>
          </a:p>
        </c:txPr>
        <c:crossAx val="827047264"/>
        <c:crosses val="autoZero"/>
        <c:auto val="1"/>
        <c:lblAlgn val="ctr"/>
        <c:lblOffset val="50"/>
        <c:tickLblSkip val="2"/>
        <c:tickMarkSkip val="1"/>
        <c:noMultiLvlLbl val="0"/>
      </c:catAx>
      <c:valAx>
        <c:axId val="827047264"/>
        <c:scaling>
          <c:orientation val="minMax"/>
        </c:scaling>
        <c:delete val="0"/>
        <c:axPos val="l"/>
        <c:title>
          <c:tx>
            <c:rich>
              <a:bodyPr rot="0" vert="horz"/>
              <a:lstStyle/>
              <a:p>
                <a:pPr>
                  <a:defRPr b="1"/>
                </a:pPr>
                <a:r>
                  <a:rPr lang="es-BO" b="1"/>
                  <a:t>f(x)</a:t>
                </a:r>
              </a:p>
            </c:rich>
          </c:tx>
          <c:layout>
            <c:manualLayout>
              <c:xMode val="edge"/>
              <c:yMode val="edge"/>
              <c:x val="7.8064012490242002E-2"/>
              <c:y val="1.1624851241420917E-2"/>
            </c:manualLayout>
          </c:layout>
          <c:overlay val="0"/>
        </c:title>
        <c:numFmt formatCode="#,##0.00000" sourceLinked="0"/>
        <c:majorTickMark val="out"/>
        <c:minorTickMark val="none"/>
        <c:tickLblPos val="nextTo"/>
        <c:spPr>
          <a:ln>
            <a:solidFill>
              <a:schemeClr val="tx1"/>
            </a:solidFill>
          </a:ln>
        </c:spPr>
        <c:txPr>
          <a:bodyPr/>
          <a:lstStyle/>
          <a:p>
            <a:pPr>
              <a:defRPr sz="800">
                <a:solidFill>
                  <a:schemeClr val="tx1"/>
                </a:solidFill>
              </a:defRPr>
            </a:pPr>
            <a:endParaRPr lang="es-BO"/>
          </a:p>
        </c:txPr>
        <c:crossAx val="827022240"/>
        <c:crosses val="autoZero"/>
        <c:crossBetween val="between"/>
      </c:valAx>
      <c:valAx>
        <c:axId val="827021152"/>
        <c:scaling>
          <c:orientation val="minMax"/>
        </c:scaling>
        <c:delete val="0"/>
        <c:axPos val="r"/>
        <c:numFmt formatCode="General" sourceLinked="1"/>
        <c:majorTickMark val="out"/>
        <c:minorTickMark val="none"/>
        <c:tickLblPos val="nextTo"/>
        <c:txPr>
          <a:bodyPr/>
          <a:lstStyle/>
          <a:p>
            <a:pPr>
              <a:defRPr sz="800"/>
            </a:pPr>
            <a:endParaRPr lang="es-BO"/>
          </a:p>
        </c:txPr>
        <c:crossAx val="827039104"/>
        <c:crosses val="max"/>
        <c:crossBetween val="between"/>
      </c:valAx>
      <c:catAx>
        <c:axId val="827039104"/>
        <c:scaling>
          <c:orientation val="minMax"/>
        </c:scaling>
        <c:delete val="1"/>
        <c:axPos val="b"/>
        <c:numFmt formatCode="#,##0.00;\-0.00;&quot;--&quot;" sourceLinked="1"/>
        <c:majorTickMark val="out"/>
        <c:minorTickMark val="none"/>
        <c:tickLblPos val="nextTo"/>
        <c:crossAx val="827021152"/>
        <c:crosses val="autoZero"/>
        <c:auto val="1"/>
        <c:lblAlgn val="ctr"/>
        <c:lblOffset val="100"/>
        <c:noMultiLvlLbl val="0"/>
      </c:catAx>
    </c:plotArea>
    <c:plotVisOnly val="1"/>
    <c:dispBlanksAs val="zero"/>
    <c:showDLblsOverMax val="0"/>
  </c:chart>
  <c:spPr>
    <a:ln>
      <a:solidFill>
        <a:schemeClr val="bg1">
          <a:lumMod val="85000"/>
        </a:schemeClr>
      </a:solidFill>
    </a:ln>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Statistics!$U$22</c:f>
              <c:strCache>
                <c:ptCount val="1"/>
                <c:pt idx="0">
                  <c:v>f(x)</c:v>
                </c:pt>
              </c:strCache>
            </c:strRef>
          </c:tx>
          <c:spPr>
            <a:solidFill>
              <a:srgbClr val="FFC000"/>
            </a:solidFill>
            <a:ln w="9525" cap="rnd">
              <a:solidFill>
                <a:srgbClr val="C00000"/>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Statistics!$U$23:$U$141</c:f>
              <c:numCache>
                <c:formatCode>#,##0.0000000;\-0.0000000;"--"</c:formatCode>
                <c:ptCount val="119"/>
                <c:pt idx="0">
                  <c:v>9.675155167008216E-21</c:v>
                </c:pt>
                <c:pt idx="1">
                  <c:v>2.4772687218956602E-14</c:v>
                </c:pt>
                <c:pt idx="2">
                  <c:v>2.8524593350681858E-11</c:v>
                </c:pt>
                <c:pt idx="3">
                  <c:v>2.1887094634349275E-9</c:v>
                </c:pt>
                <c:pt idx="4">
                  <c:v>4.3933730167415614E-8</c:v>
                </c:pt>
                <c:pt idx="5">
                  <c:v>4.0295974044791299E-7</c:v>
                </c:pt>
                <c:pt idx="6">
                  <c:v>2.2296864182949636E-6</c:v>
                </c:pt>
                <c:pt idx="7">
                  <c:v>8.7051264021423072E-6</c:v>
                </c:pt>
                <c:pt idx="8">
                  <c:v>2.6400445823251239E-5</c:v>
                </c:pt>
                <c:pt idx="9">
                  <c:v>6.6225639281852685E-5</c:v>
                </c:pt>
                <c:pt idx="10">
                  <c:v>1.4345110441747744E-4</c:v>
                </c:pt>
                <c:pt idx="11">
                  <c:v>2.7665359242152131E-4</c:v>
                </c:pt>
                <c:pt idx="12">
                  <c:v>4.8581783079968186E-4</c:v>
                </c:pt>
                <c:pt idx="13">
                  <c:v>7.9004401695660761E-4</c:v>
                </c:pt>
                <c:pt idx="14">
                  <c:v>1.205338098011384E-3</c:v>
                </c:pt>
                <c:pt idx="15">
                  <c:v>1.7428535747813813E-3</c:v>
                </c:pt>
                <c:pt idx="16">
                  <c:v>2.4077896771449257E-3</c:v>
                </c:pt>
                <c:pt idx="17">
                  <c:v>3.1989930341368706E-3</c:v>
                </c:pt>
                <c:pt idx="18">
                  <c:v>4.1091917784955509E-3</c:v>
                </c:pt>
                <c:pt idx="19">
                  <c:v>5.1257216849356557E-3</c:v>
                </c:pt>
                <c:pt idx="20">
                  <c:v>6.2315779851788173E-3</c:v>
                </c:pt>
                <c:pt idx="21">
                  <c:v>7.4066321081615602E-3</c:v>
                </c:pt>
                <c:pt idx="22">
                  <c:v>8.6288771555981351E-3</c:v>
                </c:pt>
                <c:pt idx="23">
                  <c:v>9.8755989242043617E-3</c:v>
                </c:pt>
                <c:pt idx="24">
                  <c:v>1.1124403259598604E-2</c:v>
                </c:pt>
                <c:pt idx="25">
                  <c:v>1.2354060933521843E-2</c:v>
                </c:pt>
                <c:pt idx="26">
                  <c:v>1.3545155863391785E-2</c:v>
                </c:pt>
                <c:pt idx="27">
                  <c:v>1.4680540750058804E-2</c:v>
                </c:pt>
                <c:pt idx="28">
                  <c:v>1.5745616497562141E-2</c:v>
                </c:pt>
                <c:pt idx="29">
                  <c:v>1.6728459010945291E-2</c:v>
                </c:pt>
                <c:pt idx="30">
                  <c:v>1.7619820239556588E-2</c:v>
                </c:pt>
                <c:pt idx="31">
                  <c:v>1.8413030716759652E-2</c:v>
                </c:pt>
                <c:pt idx="32">
                  <c:v>1.9103829285022019E-2</c:v>
                </c:pt>
                <c:pt idx="33">
                  <c:v>1.9690142954930216E-2</c:v>
                </c:pt>
                <c:pt idx="34">
                  <c:v>2.0171836514125144E-2</c:v>
                </c:pt>
                <c:pt idx="35">
                  <c:v>2.0550447999712923E-2</c:v>
                </c:pt>
                <c:pt idx="36">
                  <c:v>2.082892275997919E-2</c:v>
                </c:pt>
                <c:pt idx="37">
                  <c:v>2.1011355734025124E-2</c:v>
                </c:pt>
                <c:pt idx="38">
                  <c:v>2.110274886540173E-2</c:v>
                </c:pt>
                <c:pt idx="39">
                  <c:v>2.110878827381165E-2</c:v>
                </c:pt>
                <c:pt idx="40">
                  <c:v>2.1035643934040955E-2</c:v>
                </c:pt>
                <c:pt idx="41">
                  <c:v>2.0889793125396738E-2</c:v>
                </c:pt>
                <c:pt idx="42">
                  <c:v>2.0677867776202247E-2</c:v>
                </c:pt>
                <c:pt idx="43">
                  <c:v>2.0406524988401134E-2</c:v>
                </c:pt>
                <c:pt idx="44">
                  <c:v>2.0082339438220756E-2</c:v>
                </c:pt>
                <c:pt idx="45">
                  <c:v>1.9711715963736814E-2</c:v>
                </c:pt>
                <c:pt idx="46">
                  <c:v>1.9300820426975715E-2</c:v>
                </c:pt>
                <c:pt idx="47">
                  <c:v>1.8855526840036232E-2</c:v>
                </c:pt>
                <c:pt idx="48">
                  <c:v>1.8381378740253584E-2</c:v>
                </c:pt>
                <c:pt idx="49">
                  <c:v>1.7883562862631226E-2</c:v>
                </c:pt>
                <c:pt idx="50">
                  <c:v>1.7366893267502768E-2</c:v>
                </c:pt>
                <c:pt idx="51">
                  <c:v>1.683580422087522E-2</c:v>
                </c:pt>
                <c:pt idx="52">
                  <c:v>1.629435028112014E-2</c:v>
                </c:pt>
                <c:pt idx="53">
                  <c:v>1.574621220875215E-2</c:v>
                </c:pt>
                <c:pt idx="54">
                  <c:v>1.5194707478701743E-2</c:v>
                </c:pt>
                <c:pt idx="55">
                  <c:v>1.4642804331598713E-2</c:v>
                </c:pt>
                <c:pt idx="56">
                  <c:v>1.4093138448653257E-2</c:v>
                </c:pt>
                <c:pt idx="57">
                  <c:v>1.3548031471580261E-2</c:v>
                </c:pt>
                <c:pt idx="58">
                  <c:v>1.3009510713481604E-2</c:v>
                </c:pt>
                <c:pt idx="59">
                  <c:v>1.2479329518242613E-2</c:v>
                </c:pt>
                <c:pt idx="60">
                  <c:v>1.1958987824920726E-2</c:v>
                </c:pt>
                <c:pt idx="61">
                  <c:v>1.1449752580283213E-2</c:v>
                </c:pt>
                <c:pt idx="62">
                  <c:v>1.0952677717816677E-2</c:v>
                </c:pt>
                <c:pt idx="63">
                  <c:v>1.0468623486067136E-2</c:v>
                </c:pt>
                <c:pt idx="64">
                  <c:v>9.9982749640341352E-3</c:v>
                </c:pt>
                <c:pt idx="65">
                  <c:v>9.5421596475214112E-3</c:v>
                </c:pt>
                <c:pt idx="66">
                  <c:v>9.1006640288123948E-3</c:v>
                </c:pt>
                <c:pt idx="67">
                  <c:v>8.6740491237204537E-3</c:v>
                </c:pt>
                <c:pt idx="68">
                  <c:v>8.2624649258352702E-3</c:v>
                </c:pt>
                <c:pt idx="69">
                  <c:v>7.8659637884532334E-3</c:v>
                </c:pt>
                <c:pt idx="70">
                  <c:v>7.4845127509724323E-3</c:v>
                </c:pt>
                <c:pt idx="71">
                  <c:v>7.1180048391100044E-3</c:v>
                </c:pt>
                <c:pt idx="72">
                  <c:v>6.7662693777470282E-3</c:v>
                </c:pt>
                <c:pt idx="73">
                  <c:v>6.4290813620358151E-3</c:v>
                </c:pt>
                <c:pt idx="74">
                  <c:v>6.1061699370724377E-3</c:v>
                </c:pt>
                <c:pt idx="75">
                  <c:v>5.7972260393292828E-3</c:v>
                </c:pt>
                <c:pt idx="76">
                  <c:v>5.5019092544971613E-3</c:v>
                </c:pt>
                <c:pt idx="77">
                  <c:v>5.2198539466923087E-3</c:v>
                </c:pt>
                <c:pt idx="78">
                  <c:v>4.9506747133827196E-3</c:v>
                </c:pt>
                <c:pt idx="79">
                  <c:v>4.6939712190878979E-3</c:v>
                </c:pt>
                <c:pt idx="80">
                  <c:v>4.4493324590792957E-3</c:v>
                </c:pt>
                <c:pt idx="81">
                  <c:v>4.2163405020964788E-3</c:v>
                </c:pt>
                <c:pt idx="82">
                  <c:v>3.9945737586164444E-3</c:v>
                </c:pt>
                <c:pt idx="83">
                  <c:v>3.7836098185659384E-3</c:v>
                </c:pt>
                <c:pt idx="84">
                  <c:v>3.5830278996268538E-3</c:v>
                </c:pt>
                <c:pt idx="85">
                  <c:v>3.3924109445150862E-3</c:v>
                </c:pt>
                <c:pt idx="86">
                  <c:v>3.2113474028625309E-3</c:v>
                </c:pt>
                <c:pt idx="87">
                  <c:v>3.0394327306381527E-3</c:v>
                </c:pt>
                <c:pt idx="88">
                  <c:v>2.8762706374351799E-3</c:v>
                </c:pt>
                <c:pt idx="89">
                  <c:v>2.7214741094493118E-3</c:v>
                </c:pt>
                <c:pt idx="90">
                  <c:v>2.5746662335913318E-3</c:v>
                </c:pt>
                <c:pt idx="91">
                  <c:v>2.4354808459261402E-3</c:v>
                </c:pt>
                <c:pt idx="92">
                  <c:v>2.3035630255154038E-3</c:v>
                </c:pt>
                <c:pt idx="93">
                  <c:v>2.1785694527633151E-3</c:v>
                </c:pt>
                <c:pt idx="94">
                  <c:v>2.0601686495252841E-3</c:v>
                </c:pt>
                <c:pt idx="95">
                  <c:v>1.9480411165345381E-3</c:v>
                </c:pt>
                <c:pt idx="96">
                  <c:v>1.8418793821280786E-3</c:v>
                </c:pt>
                <c:pt idx="97">
                  <c:v>1.7413879748054836E-3</c:v>
                </c:pt>
                <c:pt idx="98">
                  <c:v>1.6462833308269126E-3</c:v>
                </c:pt>
                <c:pt idx="99">
                  <c:v>1.556293646842464E-3</c:v>
                </c:pt>
                <c:pt idx="100">
                  <c:v>1.4711586864389269E-3</c:v>
                </c:pt>
                <c:pt idx="101">
                  <c:v>1.3906295484831333E-3</c:v>
                </c:pt>
                <c:pt idx="102">
                  <c:v>1.314468404228743E-3</c:v>
                </c:pt>
                <c:pt idx="103">
                  <c:v>1.242448209326749E-3</c:v>
                </c:pt>
                <c:pt idx="104">
                  <c:v>1.17435239613452E-3</c:v>
                </c:pt>
                <c:pt idx="105">
                  <c:v>1.1099745510461912E-3</c:v>
                </c:pt>
                <c:pt idx="106">
                  <c:v>1.0491180809631931E-3</c:v>
                </c:pt>
                <c:pt idx="107">
                  <c:v>9.9159587248241212E-4</c:v>
                </c:pt>
                <c:pt idx="108">
                  <c:v>9.3722994689437794E-4</c:v>
                </c:pt>
                <c:pt idx="109">
                  <c:v>8.8585111365140458E-4</c:v>
                </c:pt>
                <c:pt idx="110">
                  <c:v>8.3729862457966554E-4</c:v>
                </c:pt>
                <c:pt idx="111">
                  <c:v>7.9141983076669656E-4</c:v>
                </c:pt>
                <c:pt idx="112">
                  <c:v>7.4806984375144997E-4</c:v>
                </c:pt>
                <c:pt idx="113">
                  <c:v>7.0711120237543343E-4</c:v>
                </c:pt>
                <c:pt idx="114">
                  <c:v>6.6841354641574346E-4</c:v>
                </c:pt>
                <c:pt idx="115">
                  <c:v>6.3185329791228917E-4</c:v>
                </c:pt>
                <c:pt idx="116">
                  <c:v>5.9731335091793157E-4</c:v>
                </c:pt>
                <c:pt idx="117">
                  <c:v>5.6468277024012824E-4</c:v>
                </c:pt>
                <c:pt idx="118">
                  <c:v>5.338564996028055E-4</c:v>
                </c:pt>
              </c:numCache>
            </c:numRef>
          </c:val>
          <c:extLst xmlns:c16r2="http://schemas.microsoft.com/office/drawing/2015/06/chart">
            <c:ext xmlns:c16="http://schemas.microsoft.com/office/drawing/2014/chart" uri="{C3380CC4-5D6E-409C-BE32-E72D297353CC}">
              <c16:uniqueId val="{00000000-3218-4376-951E-AC89C1A1BAFE}"/>
            </c:ext>
          </c:extLst>
        </c:ser>
        <c:dLbls>
          <c:showLegendKey val="0"/>
          <c:showVal val="0"/>
          <c:showCatName val="0"/>
          <c:showSerName val="0"/>
          <c:showPercent val="0"/>
          <c:showBubbleSize val="0"/>
        </c:dLbls>
        <c:axId val="827024416"/>
        <c:axId val="827023328"/>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3218-4376-951E-AC89C1A1BAFE}"/>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9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Statistics!$W$23:$W$141</c:f>
              <c:numCache>
                <c:formatCode>General</c:formatCode>
                <c:ptCount val="119"/>
                <c:pt idx="27">
                  <c:v>1.4680540750058804E-2</c:v>
                </c:pt>
                <c:pt idx="39">
                  <c:v>2.110878827381165E-2</c:v>
                </c:pt>
                <c:pt idx="46">
                  <c:v>1.9300820426975715E-2</c:v>
                </c:pt>
                <c:pt idx="50">
                  <c:v>1.7366893267502768E-2</c:v>
                </c:pt>
                <c:pt idx="78">
                  <c:v>4.9506747133827196E-3</c:v>
                </c:pt>
              </c:numCache>
            </c:numRef>
          </c:val>
          <c:smooth val="0"/>
          <c:extLst xmlns:c16r2="http://schemas.microsoft.com/office/drawing/2015/06/chart">
            <c:ext xmlns:c16="http://schemas.microsoft.com/office/drawing/2014/chart" uri="{C3380CC4-5D6E-409C-BE32-E72D297353CC}">
              <c16:uniqueId val="{00000002-3218-4376-951E-AC89C1A1BAFE}"/>
            </c:ext>
          </c:extLst>
        </c:ser>
        <c:dLbls>
          <c:showLegendKey val="0"/>
          <c:showVal val="0"/>
          <c:showCatName val="0"/>
          <c:showSerName val="0"/>
          <c:showPercent val="0"/>
          <c:showBubbleSize val="0"/>
        </c:dLbls>
        <c:marker val="1"/>
        <c:smooth val="0"/>
        <c:axId val="827024416"/>
        <c:axId val="827023328"/>
      </c:lineChart>
      <c:catAx>
        <c:axId val="827024416"/>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23328"/>
        <c:crosses val="autoZero"/>
        <c:auto val="1"/>
        <c:lblAlgn val="ctr"/>
        <c:lblOffset val="100"/>
        <c:tickLblSkip val="10"/>
        <c:tickMarkSkip val="10"/>
        <c:noMultiLvlLbl val="0"/>
      </c:catAx>
      <c:valAx>
        <c:axId val="827023328"/>
        <c:scaling>
          <c:orientation val="minMax"/>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4416"/>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921216815111227"/>
          <c:y val="6.6052588021091943E-2"/>
          <c:w val="0.79836495847855093"/>
          <c:h val="0.76922761293904984"/>
        </c:manualLayout>
      </c:layout>
      <c:scatterChart>
        <c:scatterStyle val="lineMarker"/>
        <c:varyColors val="0"/>
        <c:ser>
          <c:idx val="0"/>
          <c:order val="0"/>
          <c:tx>
            <c:v>Dummy</c:v>
          </c:tx>
          <c:spPr>
            <a:ln w="28575">
              <a:noFill/>
            </a:ln>
          </c:spPr>
          <c:marker>
            <c:symbol val="dash"/>
            <c:size val="5"/>
            <c:spPr>
              <a:solidFill>
                <a:srgbClr val="0000FF"/>
              </a:solidFill>
              <a:ln>
                <a:solidFill>
                  <a:schemeClr val="tx1"/>
                </a:solidFill>
              </a:ln>
            </c:spPr>
          </c:marker>
          <c:dLbls>
            <c:dLbl>
              <c:idx val="0"/>
              <c:layout/>
              <c:tx>
                <c:rich>
                  <a:bodyPr/>
                  <a:lstStyle/>
                  <a:p>
                    <a:r>
                      <a:rPr lang="en-US"/>
                      <a:t>99</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5384-42AF-9AF9-0C3370E80550}"/>
                </c:ext>
                <c:ext xmlns:c15="http://schemas.microsoft.com/office/drawing/2012/chart" uri="{CE6537A1-D6FC-4f65-9D91-7224C49458BB}">
                  <c15:layout/>
                </c:ext>
              </c:extLst>
            </c:dLbl>
            <c:dLbl>
              <c:idx val="1"/>
              <c:layout/>
              <c:tx>
                <c:rich>
                  <a:bodyPr/>
                  <a:lstStyle/>
                  <a:p>
                    <a:r>
                      <a:rPr lang="en-US"/>
                      <a:t>90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5384-42AF-9AF9-0C3370E80550}"/>
                </c:ext>
                <c:ext xmlns:c15="http://schemas.microsoft.com/office/drawing/2012/chart" uri="{CE6537A1-D6FC-4f65-9D91-7224C49458BB}">
                  <c15:layout/>
                </c:ext>
              </c:extLst>
            </c:dLbl>
            <c:dLbl>
              <c:idx val="2"/>
              <c:layout/>
              <c:tx>
                <c:rich>
                  <a:bodyPr/>
                  <a:lstStyle/>
                  <a:p>
                    <a:r>
                      <a:rPr lang="en-US"/>
                      <a:t>80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5384-42AF-9AF9-0C3370E80550}"/>
                </c:ext>
                <c:ext xmlns:c15="http://schemas.microsoft.com/office/drawing/2012/chart" uri="{CE6537A1-D6FC-4f65-9D91-7224C49458BB}">
                  <c15:layout/>
                </c:ext>
              </c:extLst>
            </c:dLbl>
            <c:dLbl>
              <c:idx val="3"/>
              <c:layout/>
              <c:tx>
                <c:rich>
                  <a:bodyPr/>
                  <a:lstStyle/>
                  <a:p>
                    <a:r>
                      <a:rPr lang="en-US"/>
                      <a:t>70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5384-42AF-9AF9-0C3370E80550}"/>
                </c:ext>
                <c:ext xmlns:c15="http://schemas.microsoft.com/office/drawing/2012/chart" uri="{CE6537A1-D6FC-4f65-9D91-7224C49458BB}">
                  <c15:layout/>
                </c:ext>
              </c:extLst>
            </c:dLbl>
            <c:dLbl>
              <c:idx val="4"/>
              <c:layout/>
              <c:tx>
                <c:rich>
                  <a:bodyPr/>
                  <a:lstStyle/>
                  <a:p>
                    <a:r>
                      <a:rPr lang="en-US"/>
                      <a:t>60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5384-42AF-9AF9-0C3370E80550}"/>
                </c:ext>
                <c:ext xmlns:c15="http://schemas.microsoft.com/office/drawing/2012/chart" uri="{CE6537A1-D6FC-4f65-9D91-7224C49458BB}">
                  <c15:layout/>
                </c:ext>
              </c:extLst>
            </c:dLbl>
            <c:dLbl>
              <c:idx val="5"/>
              <c:layout/>
              <c:tx>
                <c:rich>
                  <a:bodyPr/>
                  <a:lstStyle/>
                  <a:p>
                    <a:r>
                      <a:rPr lang="en-US"/>
                      <a:t>50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5384-42AF-9AF9-0C3370E80550}"/>
                </c:ext>
                <c:ext xmlns:c15="http://schemas.microsoft.com/office/drawing/2012/chart" uri="{CE6537A1-D6FC-4f65-9D91-7224C49458BB}">
                  <c15:layout/>
                </c:ext>
              </c:extLst>
            </c:dLbl>
            <c:dLbl>
              <c:idx val="6"/>
              <c:layout/>
              <c:tx>
                <c:rich>
                  <a:bodyPr/>
                  <a:lstStyle/>
                  <a:p>
                    <a:r>
                      <a:rPr lang="en-US"/>
                      <a:t>40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5384-42AF-9AF9-0C3370E80550}"/>
                </c:ext>
                <c:ext xmlns:c15="http://schemas.microsoft.com/office/drawing/2012/chart" uri="{CE6537A1-D6FC-4f65-9D91-7224C49458BB}">
                  <c15:layout/>
                </c:ext>
              </c:extLst>
            </c:dLbl>
            <c:dLbl>
              <c:idx val="7"/>
              <c:layout/>
              <c:tx>
                <c:rich>
                  <a:bodyPr/>
                  <a:lstStyle/>
                  <a:p>
                    <a:r>
                      <a:rPr lang="en-US"/>
                      <a:t>30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5384-42AF-9AF9-0C3370E80550}"/>
                </c:ext>
                <c:ext xmlns:c15="http://schemas.microsoft.com/office/drawing/2012/chart" uri="{CE6537A1-D6FC-4f65-9D91-7224C49458BB}">
                  <c15:layout/>
                </c:ext>
              </c:extLst>
            </c:dLbl>
            <c:dLbl>
              <c:idx val="8"/>
              <c:layout/>
              <c:tx>
                <c:rich>
                  <a:bodyPr/>
                  <a:lstStyle/>
                  <a:p>
                    <a:r>
                      <a:rPr lang="en-US"/>
                      <a:t>20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5384-42AF-9AF9-0C3370E80550}"/>
                </c:ext>
                <c:ext xmlns:c15="http://schemas.microsoft.com/office/drawing/2012/chart" uri="{CE6537A1-D6FC-4f65-9D91-7224C49458BB}">
                  <c15:layout/>
                </c:ext>
              </c:extLst>
            </c:dLbl>
            <c:dLbl>
              <c:idx val="9"/>
              <c:layout/>
              <c:tx>
                <c:rich>
                  <a:bodyPr/>
                  <a:lstStyle/>
                  <a:p>
                    <a:r>
                      <a:rPr lang="en-US"/>
                      <a:t>10</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5384-42AF-9AF9-0C3370E80550}"/>
                </c:ext>
                <c:ext xmlns:c15="http://schemas.microsoft.com/office/drawing/2012/chart" uri="{CE6537A1-D6FC-4f65-9D91-7224C49458BB}">
                  <c15:layout/>
                </c:ext>
              </c:extLst>
            </c:dLbl>
            <c:dLbl>
              <c:idx val="10"/>
              <c:layout/>
              <c:tx>
                <c:rich>
                  <a:bodyPr/>
                  <a:lstStyle/>
                  <a:p>
                    <a:r>
                      <a:rPr lang="en-US"/>
                      <a:t>5</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5384-42AF-9AF9-0C3370E80550}"/>
                </c:ext>
                <c:ext xmlns:c15="http://schemas.microsoft.com/office/drawing/2012/chart" uri="{CE6537A1-D6FC-4f65-9D91-7224C49458BB}">
                  <c15:layout/>
                </c:ext>
              </c:extLst>
            </c:dLbl>
            <c:dLbl>
              <c:idx val="11"/>
              <c:layout/>
              <c:tx>
                <c:rich>
                  <a:bodyPr/>
                  <a:lstStyle/>
                  <a:p>
                    <a:r>
                      <a:rPr lang="en-US"/>
                      <a:t>1</a:t>
                    </a:r>
                  </a:p>
                </c:rich>
              </c:tx>
              <c:dLblPos val="l"/>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5384-42AF-9AF9-0C3370E80550}"/>
                </c:ext>
                <c:ext xmlns:c15="http://schemas.microsoft.com/office/drawing/2012/chart" uri="{CE6537A1-D6FC-4f65-9D91-7224C49458BB}">
                  <c15:layout/>
                </c:ext>
              </c:extLst>
            </c:dLbl>
            <c:spPr>
              <a:noFill/>
              <a:ln>
                <a:noFill/>
              </a:ln>
              <a:effectLst/>
            </c:spPr>
            <c:txPr>
              <a:bodyPr wrap="square" lIns="38100" tIns="19050" rIns="38100" bIns="19050" anchor="ctr">
                <a:spAutoFit/>
              </a:bodyPr>
              <a:lstStyle/>
              <a:p>
                <a:pPr>
                  <a:defRPr sz="800"/>
                </a:pPr>
                <a:endParaRPr lang="es-BO"/>
              </a:p>
            </c:txPr>
            <c:showLegendKey val="0"/>
            <c:showVal val="0"/>
            <c:showCatName val="0"/>
            <c:showSerName val="0"/>
            <c:showPercent val="0"/>
            <c:showBubbleSize val="0"/>
            <c:extLst xmlns:c16r2="http://schemas.microsoft.com/office/drawing/2015/06/chart">
              <c:ext xmlns:c15="http://schemas.microsoft.com/office/drawing/2012/chart" uri="{CE6537A1-D6FC-4f65-9D91-7224C49458BB}">
                <c15:showLeaderLines val="0"/>
              </c:ext>
            </c:extLst>
          </c:dLbls>
          <c:errBars>
            <c:errDir val="y"/>
            <c:errBarType val="plus"/>
            <c:errValType val="fixedVal"/>
            <c:noEndCap val="1"/>
            <c:val val="0"/>
          </c:errBars>
          <c:errBars>
            <c:errDir val="x"/>
            <c:errBarType val="plus"/>
            <c:errValType val="fixedVal"/>
            <c:noEndCap val="0"/>
            <c:val val="10000"/>
            <c:spPr>
              <a:ln>
                <a:solidFill>
                  <a:schemeClr val="bg1">
                    <a:lumMod val="75000"/>
                  </a:schemeClr>
                </a:solidFill>
                <a:prstDash val="dash"/>
              </a:ln>
            </c:spPr>
          </c:errBars>
          <c:xVal>
            <c:numRef>
              <c:f>Statistics!$C$5:$C$16</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xVal>
          <c:yVal>
            <c:numRef>
              <c:f>Statistics!$D$5:$D$16</c:f>
              <c:numCache>
                <c:formatCode>0.0000</c:formatCode>
                <c:ptCount val="12"/>
                <c:pt idx="0">
                  <c:v>2.3263478740408408</c:v>
                </c:pt>
                <c:pt idx="1">
                  <c:v>1.2815515655446006</c:v>
                </c:pt>
                <c:pt idx="2">
                  <c:v>0.84162123357291474</c:v>
                </c:pt>
                <c:pt idx="3">
                  <c:v>0.52440051270804078</c:v>
                </c:pt>
                <c:pt idx="4">
                  <c:v>0.25334710313579978</c:v>
                </c:pt>
                <c:pt idx="5">
                  <c:v>0</c:v>
                </c:pt>
                <c:pt idx="6">
                  <c:v>-0.25334710313579978</c:v>
                </c:pt>
                <c:pt idx="7">
                  <c:v>-0.52440051270804089</c:v>
                </c:pt>
                <c:pt idx="8">
                  <c:v>-0.84162123357291452</c:v>
                </c:pt>
                <c:pt idx="9">
                  <c:v>-1.2815515655446006</c:v>
                </c:pt>
                <c:pt idx="10">
                  <c:v>-1.6448536269514726</c:v>
                </c:pt>
                <c:pt idx="11">
                  <c:v>-2.3263478740408408</c:v>
                </c:pt>
              </c:numCache>
            </c:numRef>
          </c:yVal>
          <c:smooth val="0"/>
          <c:extLst xmlns:c16r2="http://schemas.microsoft.com/office/drawing/2015/06/chart">
            <c:ext xmlns:c16="http://schemas.microsoft.com/office/drawing/2014/chart" uri="{C3380CC4-5D6E-409C-BE32-E72D297353CC}">
              <c16:uniqueId val="{0000000C-5384-42AF-9AF9-0C3370E80550}"/>
            </c:ext>
          </c:extLst>
        </c:ser>
        <c:dLbls>
          <c:showLegendKey val="0"/>
          <c:showVal val="0"/>
          <c:showCatName val="0"/>
          <c:showSerName val="0"/>
          <c:showPercent val="0"/>
          <c:showBubbleSize val="0"/>
        </c:dLbls>
        <c:axId val="827042912"/>
        <c:axId val="827027136"/>
      </c:scatterChart>
      <c:scatterChart>
        <c:scatterStyle val="lineMarker"/>
        <c:varyColors val="0"/>
        <c:ser>
          <c:idx val="1"/>
          <c:order val="1"/>
          <c:tx>
            <c:strRef>
              <c:f>Statistics!$H$10</c:f>
              <c:strCache>
                <c:ptCount val="1"/>
                <c:pt idx="0">
                  <c:v>Sw</c:v>
                </c:pt>
              </c:strCache>
            </c:strRef>
          </c:tx>
          <c:spPr>
            <a:ln w="28575">
              <a:noFill/>
            </a:ln>
          </c:spPr>
          <c:marker>
            <c:symbol val="circle"/>
            <c:size val="8"/>
            <c:spPr>
              <a:solidFill>
                <a:srgbClr val="FFC000"/>
              </a:solidFill>
              <a:ln>
                <a:solidFill>
                  <a:schemeClr val="tx1"/>
                </a:solidFill>
              </a:ln>
            </c:spPr>
          </c:marker>
          <c:dLbls>
            <c:spPr>
              <a:gradFill rotWithShape="1">
                <a:gsLst>
                  <a:gs pos="0">
                    <a:schemeClr val="accent5">
                      <a:tint val="50000"/>
                      <a:satMod val="300000"/>
                    </a:schemeClr>
                  </a:gs>
                  <a:gs pos="35000">
                    <a:schemeClr val="accent5">
                      <a:tint val="37000"/>
                      <a:satMod val="300000"/>
                    </a:schemeClr>
                  </a:gs>
                  <a:gs pos="100000">
                    <a:schemeClr val="accent5">
                      <a:tint val="15000"/>
                      <a:satMod val="350000"/>
                    </a:schemeClr>
                  </a:gs>
                </a:gsLst>
                <a:lin ang="16200000" scaled="1"/>
              </a:gradFill>
              <a:ln w="9525" cap="flat" cmpd="sng" algn="ctr">
                <a:solidFill>
                  <a:schemeClr val="accent5">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Statistics!$N$10:$O$10</c:f>
              <c:numCache>
                <c:formatCode>0.0;\-0.0;"--"</c:formatCode>
                <c:ptCount val="2"/>
                <c:pt idx="0">
                  <c:v>30</c:v>
                </c:pt>
                <c:pt idx="1">
                  <c:v>85</c:v>
                </c:pt>
              </c:numCache>
            </c:numRef>
          </c:xVal>
          <c:yVal>
            <c:numRef>
              <c:f>Statistics!$N$5:$O$5</c:f>
              <c:numCache>
                <c:formatCode>0.0000</c:formatCode>
                <c:ptCount val="2"/>
                <c:pt idx="0">
                  <c:v>-1.2815515655446006</c:v>
                </c:pt>
                <c:pt idx="1">
                  <c:v>1.2815515655446006</c:v>
                </c:pt>
              </c:numCache>
            </c:numRef>
          </c:yVal>
          <c:smooth val="0"/>
          <c:extLst xmlns:c16r2="http://schemas.microsoft.com/office/drawing/2015/06/chart">
            <c:ext xmlns:c16="http://schemas.microsoft.com/office/drawing/2014/chart" uri="{C3380CC4-5D6E-409C-BE32-E72D297353CC}">
              <c16:uniqueId val="{0000000D-5384-42AF-9AF9-0C3370E80550}"/>
            </c:ext>
          </c:extLst>
        </c:ser>
        <c:ser>
          <c:idx val="2"/>
          <c:order val="2"/>
          <c:spPr>
            <a:ln w="19050">
              <a:solidFill>
                <a:srgbClr val="FF0000"/>
              </a:solidFill>
            </a:ln>
          </c:spPr>
          <c:marker>
            <c:symbol val="square"/>
            <c:size val="7"/>
            <c:spPr>
              <a:solidFill>
                <a:srgbClr val="FF0000"/>
              </a:solidFill>
              <a:ln>
                <a:solidFill>
                  <a:schemeClr val="tx1"/>
                </a:solidFill>
              </a:ln>
            </c:spPr>
          </c:marker>
          <c:dLbls>
            <c:spPr>
              <a:gradFill rotWithShape="1">
                <a:gsLst>
                  <a:gs pos="0">
                    <a:schemeClr val="accent3">
                      <a:tint val="50000"/>
                      <a:satMod val="300000"/>
                    </a:schemeClr>
                  </a:gs>
                  <a:gs pos="35000">
                    <a:schemeClr val="accent3">
                      <a:tint val="37000"/>
                      <a:satMod val="300000"/>
                    </a:schemeClr>
                  </a:gs>
                  <a:gs pos="100000">
                    <a:schemeClr val="accent3">
                      <a:tint val="15000"/>
                      <a:satMod val="350000"/>
                    </a:schemeClr>
                  </a:gs>
                </a:gsLst>
                <a:lin ang="16200000" scaled="1"/>
              </a:gradFill>
              <a:ln w="9525" cap="flat" cmpd="sng" algn="ctr">
                <a:solidFill>
                  <a:schemeClr val="accent3">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xVal>
            <c:numRef>
              <c:f>Statistics!$K$10:$M$10</c:f>
              <c:numCache>
                <c:formatCode>0.00;\-0.00;"--"</c:formatCode>
                <c:ptCount val="3"/>
                <c:pt idx="0">
                  <c:v>19.622</c:v>
                </c:pt>
                <c:pt idx="1">
                  <c:v>50.497999999999998</c:v>
                </c:pt>
                <c:pt idx="2">
                  <c:v>129.95400000000001</c:v>
                </c:pt>
              </c:numCache>
            </c:numRef>
          </c:xVal>
          <c:yVal>
            <c:numRef>
              <c:f>Statistics!$K$5:$M$5</c:f>
              <c:numCache>
                <c:formatCode>0.0000</c:formatCode>
                <c:ptCount val="3"/>
                <c:pt idx="0">
                  <c:v>-2.3263478740408408</c:v>
                </c:pt>
                <c:pt idx="1">
                  <c:v>0</c:v>
                </c:pt>
                <c:pt idx="2">
                  <c:v>2.3263478740408408</c:v>
                </c:pt>
              </c:numCache>
            </c:numRef>
          </c:yVal>
          <c:smooth val="0"/>
          <c:extLst xmlns:c16r2="http://schemas.microsoft.com/office/drawing/2015/06/chart">
            <c:ext xmlns:c16="http://schemas.microsoft.com/office/drawing/2014/chart" uri="{C3380CC4-5D6E-409C-BE32-E72D297353CC}">
              <c16:uniqueId val="{0000000E-5384-42AF-9AF9-0C3370E80550}"/>
            </c:ext>
          </c:extLst>
        </c:ser>
        <c:dLbls>
          <c:showLegendKey val="0"/>
          <c:showVal val="0"/>
          <c:showCatName val="0"/>
          <c:showSerName val="0"/>
          <c:showPercent val="0"/>
          <c:showBubbleSize val="0"/>
        </c:dLbls>
        <c:axId val="827039648"/>
        <c:axId val="827024960"/>
      </c:scatterChart>
      <c:valAx>
        <c:axId val="827042912"/>
        <c:scaling>
          <c:orientation val="minMax"/>
          <c:max val="10000"/>
        </c:scaling>
        <c:delete val="0"/>
        <c:axPos val="t"/>
        <c:title>
          <c:tx>
            <c:rich>
              <a:bodyPr/>
              <a:lstStyle/>
              <a:p>
                <a:pPr>
                  <a:defRPr sz="1000"/>
                </a:pPr>
                <a:r>
                  <a:rPr lang="es-BO" sz="1000"/>
                  <a:t>Net to Gross, decimal</a:t>
                </a:r>
              </a:p>
            </c:rich>
          </c:tx>
          <c:layout>
            <c:manualLayout>
              <c:xMode val="edge"/>
              <c:yMode val="edge"/>
              <c:x val="0.44518030536838238"/>
              <c:y val="0.93630772504788262"/>
            </c:manualLayout>
          </c:layout>
          <c:overlay val="0"/>
        </c:title>
        <c:numFmt formatCode="General" sourceLinked="1"/>
        <c:majorTickMark val="none"/>
        <c:minorTickMark val="none"/>
        <c:tickLblPos val="none"/>
        <c:spPr>
          <a:ln>
            <a:solidFill>
              <a:schemeClr val="tx1"/>
            </a:solidFill>
          </a:ln>
        </c:spPr>
        <c:crossAx val="827027136"/>
        <c:crossesAt val="2.5"/>
        <c:crossBetween val="midCat"/>
      </c:valAx>
      <c:valAx>
        <c:axId val="827027136"/>
        <c:scaling>
          <c:orientation val="maxMin"/>
          <c:max val="2.5"/>
          <c:min val="-2.5"/>
        </c:scaling>
        <c:delete val="0"/>
        <c:axPos val="l"/>
        <c:title>
          <c:tx>
            <c:rich>
              <a:bodyPr rot="-5400000" vert="horz"/>
              <a:lstStyle/>
              <a:p>
                <a:pPr>
                  <a:defRPr sz="800">
                    <a:latin typeface="+mn-lt"/>
                    <a:cs typeface="Arial" pitchFamily="34" charset="0"/>
                  </a:defRPr>
                </a:pPr>
                <a:r>
                  <a:rPr lang="es-BO" sz="800">
                    <a:latin typeface="+mn-lt"/>
                    <a:cs typeface="Arial" pitchFamily="34" charset="0"/>
                  </a:rPr>
                  <a:t>Cumulative Probability</a:t>
                </a:r>
              </a:p>
            </c:rich>
          </c:tx>
          <c:layout>
            <c:manualLayout>
              <c:xMode val="edge"/>
              <c:yMode val="edge"/>
              <c:x val="1.6019267550617153E-2"/>
              <c:y val="0.22648283912392911"/>
            </c:manualLayout>
          </c:layout>
          <c:overlay val="0"/>
        </c:title>
        <c:numFmt formatCode="0.0000" sourceLinked="1"/>
        <c:majorTickMark val="none"/>
        <c:minorTickMark val="none"/>
        <c:tickLblPos val="none"/>
        <c:spPr>
          <a:ln>
            <a:solidFill>
              <a:schemeClr val="tx1"/>
            </a:solidFill>
          </a:ln>
        </c:spPr>
        <c:crossAx val="827042912"/>
        <c:crosses val="autoZero"/>
        <c:crossBetween val="midCat"/>
      </c:valAx>
      <c:valAx>
        <c:axId val="827024960"/>
        <c:scaling>
          <c:orientation val="maxMin"/>
          <c:max val="2.5"/>
          <c:min val="-2.5"/>
        </c:scaling>
        <c:delete val="0"/>
        <c:axPos val="r"/>
        <c:numFmt formatCode="0.0000" sourceLinked="1"/>
        <c:majorTickMark val="none"/>
        <c:minorTickMark val="none"/>
        <c:tickLblPos val="none"/>
        <c:spPr>
          <a:ln>
            <a:solidFill>
              <a:schemeClr val="tx1"/>
            </a:solidFill>
          </a:ln>
        </c:spPr>
        <c:crossAx val="827039648"/>
        <c:crosses val="max"/>
        <c:crossBetween val="midCat"/>
      </c:valAx>
      <c:valAx>
        <c:axId val="827039648"/>
        <c:scaling>
          <c:logBase val="10"/>
          <c:orientation val="minMax"/>
        </c:scaling>
        <c:delete val="0"/>
        <c:axPos val="b"/>
        <c:majorGridlines/>
        <c:minorGridlines>
          <c:spPr>
            <a:ln>
              <a:solidFill>
                <a:schemeClr val="bg1">
                  <a:lumMod val="75000"/>
                </a:schemeClr>
              </a:solidFill>
              <a:prstDash val="dash"/>
            </a:ln>
          </c:spPr>
        </c:minorGridlines>
        <c:numFmt formatCode="General" sourceLinked="0"/>
        <c:majorTickMark val="out"/>
        <c:minorTickMark val="in"/>
        <c:tickLblPos val="nextTo"/>
        <c:spPr>
          <a:ln w="12700">
            <a:solidFill>
              <a:schemeClr val="tx1"/>
            </a:solidFill>
          </a:ln>
        </c:spPr>
        <c:txPr>
          <a:bodyPr/>
          <a:lstStyle/>
          <a:p>
            <a:pPr>
              <a:defRPr sz="800"/>
            </a:pPr>
            <a:endParaRPr lang="es-BO"/>
          </a:p>
        </c:txPr>
        <c:crossAx val="827024960"/>
        <c:crosses val="max"/>
        <c:crossBetween val="midCat"/>
      </c:valAx>
      <c:spPr>
        <a:ln>
          <a:solidFill>
            <a:schemeClr val="tx1"/>
          </a:solidFill>
        </a:ln>
      </c:spPr>
    </c:plotArea>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43769964600927"/>
          <c:y val="0.10160410634426238"/>
          <c:w val="0.83725244294821244"/>
          <c:h val="0.67821408732002864"/>
        </c:manualLayout>
      </c:layout>
      <c:areaChart>
        <c:grouping val="standard"/>
        <c:varyColors val="0"/>
        <c:ser>
          <c:idx val="0"/>
          <c:order val="0"/>
          <c:tx>
            <c:strRef>
              <c:f>Statistics!$V$22</c:f>
              <c:strCache>
                <c:ptCount val="1"/>
                <c:pt idx="0">
                  <c:v>CDF</c:v>
                </c:pt>
              </c:strCache>
            </c:strRef>
          </c:tx>
          <c:spPr>
            <a:solidFill>
              <a:schemeClr val="accent1">
                <a:lumMod val="20000"/>
                <a:lumOff val="80000"/>
              </a:schemeClr>
            </a:solidFill>
            <a:ln w="9525" cap="rnd">
              <a:solidFill>
                <a:srgbClr val="0000FF"/>
              </a:solidFill>
              <a:round/>
            </a:ln>
            <a:effectLst/>
          </c:spPr>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Statistics!$V$23:$V$141</c:f>
              <c:numCache>
                <c:formatCode>#,##0.0000000;\-0.0000000;"--"</c:formatCode>
                <c:ptCount val="119"/>
                <c:pt idx="0">
                  <c:v>1</c:v>
                </c:pt>
                <c:pt idx="1">
                  <c:v>0.99999999999999734</c:v>
                </c:pt>
                <c:pt idx="2">
                  <c:v>0.9999999999946716</c:v>
                </c:pt>
                <c:pt idx="3">
                  <c:v>0.99999999939040518</c:v>
                </c:pt>
                <c:pt idx="4">
                  <c:v>0.99999998320095507</c:v>
                </c:pt>
                <c:pt idx="5">
                  <c:v>0.9999997992430677</c:v>
                </c:pt>
                <c:pt idx="6">
                  <c:v>0.99999860404400687</c:v>
                </c:pt>
                <c:pt idx="7">
                  <c:v>0.99999333025879045</c:v>
                </c:pt>
                <c:pt idx="8">
                  <c:v>0.99997574241977705</c:v>
                </c:pt>
                <c:pt idx="9">
                  <c:v>0.99992818482513068</c:v>
                </c:pt>
                <c:pt idx="10">
                  <c:v>0.99981877148782516</c:v>
                </c:pt>
                <c:pt idx="11">
                  <c:v>0.99959714088743468</c:v>
                </c:pt>
                <c:pt idx="12">
                  <c:v>0.99919184425016505</c:v>
                </c:pt>
                <c:pt idx="13">
                  <c:v>0.99851004887808303</c:v>
                </c:pt>
                <c:pt idx="14">
                  <c:v>0.99743972019232996</c:v>
                </c:pt>
                <c:pt idx="15">
                  <c:v>0.99585397951217047</c:v>
                </c:pt>
                <c:pt idx="16">
                  <c:v>0.99361702208401492</c:v>
                </c:pt>
                <c:pt idx="17">
                  <c:v>0.99059084590529878</c:v>
                </c:pt>
                <c:pt idx="18">
                  <c:v>0.98664205916989756</c:v>
                </c:pt>
                <c:pt idx="19">
                  <c:v>0.98164815304569597</c:v>
                </c:pt>
                <c:pt idx="20">
                  <c:v>0.97550279610597213</c:v>
                </c:pt>
                <c:pt idx="21">
                  <c:v>0.96811988620145173</c:v>
                </c:pt>
                <c:pt idx="22">
                  <c:v>0.95943625761025519</c:v>
                </c:pt>
                <c:pt idx="23">
                  <c:v>0.94941307135368047</c:v>
                </c:pt>
                <c:pt idx="24">
                  <c:v>0.93803600980002155</c:v>
                </c:pt>
                <c:pt idx="25">
                  <c:v>0.9253144547432266</c:v>
                </c:pt>
                <c:pt idx="26">
                  <c:v>0.91127985627927999</c:v>
                </c:pt>
                <c:pt idx="27">
                  <c:v>0.89598350470844557</c:v>
                </c:pt>
                <c:pt idx="28">
                  <c:v>0.87949390611584966</c:v>
                </c:pt>
                <c:pt idx="29">
                  <c:v>0.86189394022756427</c:v>
                </c:pt>
                <c:pt idx="30">
                  <c:v>0.84327795149427454</c:v>
                </c:pt>
                <c:pt idx="31">
                  <c:v>0.82374889482176084</c:v>
                </c:pt>
                <c:pt idx="32">
                  <c:v>0.80341562855047854</c:v>
                </c:pt>
                <c:pt idx="33">
                  <c:v>0.78239042086124466</c:v>
                </c:pt>
                <c:pt idx="34">
                  <c:v>0.76078671269379372</c:v>
                </c:pt>
                <c:pt idx="35">
                  <c:v>0.73871716090886286</c:v>
                </c:pt>
                <c:pt idx="36">
                  <c:v>0.71629196982124577</c:v>
                </c:pt>
                <c:pt idx="37">
                  <c:v>0.69361750715288395</c:v>
                </c:pt>
                <c:pt idx="38">
                  <c:v>0.67079519152949807</c:v>
                </c:pt>
                <c:pt idx="39">
                  <c:v>0.64792063243097575</c:v>
                </c:pt>
                <c:pt idx="40">
                  <c:v>0.62508299954816426</c:v>
                </c:pt>
                <c:pt idx="41">
                  <c:v>0.6023645963584523</c:v>
                </c:pt>
                <c:pt idx="42">
                  <c:v>0.57984061200993198</c:v>
                </c:pt>
                <c:pt idx="43">
                  <c:v>0.55757902594856334</c:v>
                </c:pt>
                <c:pt idx="44">
                  <c:v>0.53564064083695906</c:v>
                </c:pt>
                <c:pt idx="45">
                  <c:v>0.51407922095134895</c:v>
                </c:pt>
                <c:pt idx="46">
                  <c:v>0.49294171520718222</c:v>
                </c:pt>
                <c:pt idx="47">
                  <c:v>0.47226854609874636</c:v>
                </c:pt>
                <c:pt idx="48">
                  <c:v>0.45209394802609426</c:v>
                </c:pt>
                <c:pt idx="49">
                  <c:v>0.43244634063655352</c:v>
                </c:pt>
                <c:pt idx="50">
                  <c:v>0.41334872486666652</c:v>
                </c:pt>
                <c:pt idx="51">
                  <c:v>0.39481909129266235</c:v>
                </c:pt>
                <c:pt idx="52">
                  <c:v>0.37687083215857775</c:v>
                </c:pt>
                <c:pt idx="53">
                  <c:v>0.35951315003843287</c:v>
                </c:pt>
                <c:pt idx="54">
                  <c:v>0.34275145749915559</c:v>
                </c:pt>
                <c:pt idx="55">
                  <c:v>0.32658776336760653</c:v>
                </c:pt>
                <c:pt idx="56">
                  <c:v>0.31102104227613792</c:v>
                </c:pt>
                <c:pt idx="57">
                  <c:v>0.29604758507771034</c:v>
                </c:pt>
                <c:pt idx="58">
                  <c:v>0.281661328496563</c:v>
                </c:pt>
                <c:pt idx="59">
                  <c:v>0.26785416302742293</c:v>
                </c:pt>
                <c:pt idx="60">
                  <c:v>0.25461621862926609</c:v>
                </c:pt>
                <c:pt idx="61">
                  <c:v>0.24193612819214394</c:v>
                </c:pt>
                <c:pt idx="62">
                  <c:v>0.22980126910045751</c:v>
                </c:pt>
                <c:pt idx="63">
                  <c:v>0.21819798348541675</c:v>
                </c:pt>
                <c:pt idx="64">
                  <c:v>0.20711177796409874</c:v>
                </c:pt>
                <c:pt idx="65">
                  <c:v>0.19652750381259165</c:v>
                </c:pt>
                <c:pt idx="66">
                  <c:v>0.18642951862501012</c:v>
                </c:pt>
                <c:pt idx="67">
                  <c:v>0.1768018305765402</c:v>
                </c:pt>
                <c:pt idx="68">
                  <c:v>0.16762822644399922</c:v>
                </c:pt>
                <c:pt idx="69">
                  <c:v>0.15889238454763577</c:v>
                </c:pt>
                <c:pt idx="70">
                  <c:v>0.15057797376817927</c:v>
                </c:pt>
                <c:pt idx="71">
                  <c:v>0.14266873976783834</c:v>
                </c:pt>
                <c:pt idx="72">
                  <c:v>0.1351485795067795</c:v>
                </c:pt>
                <c:pt idx="73">
                  <c:v>0.12800160510063963</c:v>
                </c:pt>
                <c:pt idx="74">
                  <c:v>0.12121219801248873</c:v>
                </c:pt>
                <c:pt idx="75">
                  <c:v>0.11476505451645003</c:v>
                </c:pt>
                <c:pt idx="76">
                  <c:v>0.10864522331163406</c:v>
                </c:pt>
                <c:pt idx="77">
                  <c:v>0.10283813610558867</c:v>
                </c:pt>
                <c:pt idx="78">
                  <c:v>9.7329631927172922E-2</c:v>
                </c:pt>
                <c:pt idx="79">
                  <c:v>9.2105975870517054E-2</c:v>
                </c:pt>
                <c:pt idx="80">
                  <c:v>8.7153872915209041E-2</c:v>
                </c:pt>
                <c:pt idx="81">
                  <c:v>8.2460477413507816E-2</c:v>
                </c:pt>
                <c:pt idx="82">
                  <c:v>7.801339878360003E-2</c:v>
                </c:pt>
                <c:pt idx="83">
                  <c:v>7.3800703898922349E-2</c:v>
                </c:pt>
                <c:pt idx="84">
                  <c:v>6.9810916617496943E-2</c:v>
                </c:pt>
                <c:pt idx="85">
                  <c:v>6.603301485214208E-2</c:v>
                </c:pt>
                <c:pt idx="86">
                  <c:v>6.2456425542330551E-2</c:v>
                </c:pt>
                <c:pt idx="87">
                  <c:v>5.9071017851332952E-2</c:v>
                </c:pt>
                <c:pt idx="88">
                  <c:v>5.5867094878017887E-2</c:v>
                </c:pt>
                <c:pt idx="89">
                  <c:v>5.2835384141191599E-2</c:v>
                </c:pt>
                <c:pt idx="90">
                  <c:v>4.9967027065512482E-2</c:v>
                </c:pt>
                <c:pt idx="91">
                  <c:v>4.7253567671679209E-2</c:v>
                </c:pt>
                <c:pt idx="92">
                  <c:v>4.468694064962786E-2</c:v>
                </c:pt>
                <c:pt idx="93">
                  <c:v>4.2259458971713348E-2</c:v>
                </c:pt>
                <c:pt idx="94">
                  <c:v>3.996380118317211E-2</c:v>
                </c:pt>
                <c:pt idx="95">
                  <c:v>3.7792998489393881E-2</c:v>
                </c:pt>
                <c:pt idx="96">
                  <c:v>3.5740421743545969E-2</c:v>
                </c:pt>
                <c:pt idx="97">
                  <c:v>3.3799768423735221E-2</c:v>
                </c:pt>
                <c:pt idx="98">
                  <c:v>3.1965049676048851E-2</c:v>
                </c:pt>
                <c:pt idx="99">
                  <c:v>3.0230577488336352E-2</c:v>
                </c:pt>
                <c:pt idx="100">
                  <c:v>2.8590952049380225E-2</c:v>
                </c:pt>
                <c:pt idx="101">
                  <c:v>2.70410493390284E-2</c:v>
                </c:pt>
                <c:pt idx="102">
                  <c:v>2.5576008986829435E-2</c:v>
                </c:pt>
                <c:pt idx="103">
                  <c:v>2.4191222429613135E-2</c:v>
                </c:pt>
                <c:pt idx="104">
                  <c:v>2.2882321392224458E-2</c:v>
                </c:pt>
                <c:pt idx="105">
                  <c:v>2.1645166710138386E-2</c:v>
                </c:pt>
                <c:pt idx="106">
                  <c:v>2.0475837507901162E-2</c:v>
                </c:pt>
                <c:pt idx="107">
                  <c:v>1.9370620743181299E-2</c:v>
                </c:pt>
                <c:pt idx="108">
                  <c:v>1.8326001122603186E-2</c:v>
                </c:pt>
                <c:pt idx="109">
                  <c:v>1.7338651392425075E-2</c:v>
                </c:pt>
                <c:pt idx="110">
                  <c:v>1.6405423004453357E-2</c:v>
                </c:pt>
                <c:pt idx="111">
                  <c:v>1.5523337155314954E-2</c:v>
                </c:pt>
                <c:pt idx="112">
                  <c:v>1.4689576195277221E-2</c:v>
                </c:pt>
                <c:pt idx="113">
                  <c:v>1.390147540119957E-2</c:v>
                </c:pt>
                <c:pt idx="114">
                  <c:v>1.315651510685234E-2</c:v>
                </c:pt>
                <c:pt idx="115">
                  <c:v>1.2452313182745423E-2</c:v>
                </c:pt>
                <c:pt idx="116">
                  <c:v>1.1786617856719528E-2</c:v>
                </c:pt>
                <c:pt idx="117">
                  <c:v>1.1157300865851982E-2</c:v>
                </c:pt>
                <c:pt idx="118">
                  <c:v>1.0562350929692821E-2</c:v>
                </c:pt>
              </c:numCache>
            </c:numRef>
          </c:val>
          <c:extLst xmlns:c16r2="http://schemas.microsoft.com/office/drawing/2015/06/chart">
            <c:ext xmlns:c16="http://schemas.microsoft.com/office/drawing/2014/chart" uri="{C3380CC4-5D6E-409C-BE32-E72D297353CC}">
              <c16:uniqueId val="{00000000-BE47-4D20-8155-9BCD2633DE7D}"/>
            </c:ext>
          </c:extLst>
        </c:ser>
        <c:dLbls>
          <c:showLegendKey val="0"/>
          <c:showVal val="0"/>
          <c:showCatName val="0"/>
          <c:showSerName val="0"/>
          <c:showPercent val="0"/>
          <c:showBubbleSize val="0"/>
        </c:dLbls>
        <c:axId val="827028224"/>
        <c:axId val="827030944"/>
      </c:areaChart>
      <c:lineChart>
        <c:grouping val="standard"/>
        <c:varyColors val="0"/>
        <c:ser>
          <c:idx val="1"/>
          <c:order val="1"/>
          <c:tx>
            <c:strRef>
              <c:f>Statistics!$T$7</c:f>
              <c:strCache>
                <c:ptCount val="1"/>
                <c:pt idx="0">
                  <c:v> 48.92 </c:v>
                </c:pt>
              </c:strCache>
            </c:strRef>
          </c:tx>
          <c:spPr>
            <a:ln w="19050">
              <a:solidFill>
                <a:schemeClr val="tx1"/>
              </a:solidFill>
              <a:prstDash val="dash"/>
            </a:ln>
          </c:spPr>
          <c:marker>
            <c:symbol val="circle"/>
            <c:size val="8"/>
            <c:spPr>
              <a:solidFill>
                <a:schemeClr val="bg1">
                  <a:lumMod val="85000"/>
                </a:schemeClr>
              </a:solidFill>
              <a:ln>
                <a:solidFill>
                  <a:schemeClr val="tx1"/>
                </a:solidFill>
              </a:ln>
            </c:spPr>
          </c:marker>
          <c:dLbls>
            <c:dLbl>
              <c:idx val="0"/>
              <c:showLegendKey val="0"/>
              <c:showVal val="0"/>
              <c:showCatName val="1"/>
              <c:showSerName val="0"/>
              <c:showPercent val="0"/>
              <c:showBubbleSize val="0"/>
              <c:extLst xmlns:c16r2="http://schemas.microsoft.com/office/drawing/2015/06/chart">
                <c:ext xmlns:c16="http://schemas.microsoft.com/office/drawing/2014/chart" uri="{C3380CC4-5D6E-409C-BE32-E72D297353CC}">
                  <c16:uniqueId val="{00000001-BE47-4D20-8155-9BCD2633DE7D}"/>
                </c:ext>
                <c:ext xmlns:c15="http://schemas.microsoft.com/office/drawing/2012/chart" uri="{CE6537A1-D6FC-4f65-9D91-7224C49458BB}"/>
              </c:extLst>
            </c:dLbl>
            <c:numFmt formatCode="#,##0.0" sourceLinked="0"/>
            <c:spPr>
              <a:noFill/>
              <a:ln>
                <a:noFill/>
              </a:ln>
              <a:effectLst/>
            </c:spPr>
            <c:txPr>
              <a:bodyPr wrap="square" lIns="38100" tIns="19050" rIns="38100" bIns="19050" anchor="ctr">
                <a:spAutoFit/>
              </a:bodyPr>
              <a:lstStyle/>
              <a:p>
                <a:pPr>
                  <a:defRPr sz="900"/>
                </a:pPr>
                <a:endParaRPr lang="es-BO"/>
              </a:p>
            </c:txPr>
            <c:dLblPos val="r"/>
            <c:showLegendKey val="0"/>
            <c:showVal val="0"/>
            <c:showCatName val="1"/>
            <c:showSerName val="0"/>
            <c:showPercent val="0"/>
            <c:showBubbleSize val="0"/>
            <c:showLeaderLines val="0"/>
            <c:extLst xmlns:c16r2="http://schemas.microsoft.com/office/drawing/2015/06/chart">
              <c:ext xmlns:c15="http://schemas.microsoft.com/office/drawing/2012/chart" uri="{CE6537A1-D6FC-4f65-9D91-7224C49458BB}">
                <c15:layout/>
                <c15:showLeaderLines val="0"/>
              </c:ext>
            </c:extLst>
          </c:dLbls>
          <c:cat>
            <c:numRef>
              <c:f>Statistics!$T$23:$T$141</c:f>
              <c:numCache>
                <c:formatCode>0.00;\-0.00;"--"</c:formatCode>
                <c:ptCount val="119"/>
                <c:pt idx="0">
                  <c:v>1.0229999999999999</c:v>
                </c:pt>
                <c:pt idx="1">
                  <c:v>2.106453781512605</c:v>
                </c:pt>
                <c:pt idx="2">
                  <c:v>3.1899075630252103</c:v>
                </c:pt>
                <c:pt idx="3">
                  <c:v>4.2733613445378156</c:v>
                </c:pt>
                <c:pt idx="4">
                  <c:v>5.3568151260504209</c:v>
                </c:pt>
                <c:pt idx="5">
                  <c:v>6.4402689075630262</c:v>
                </c:pt>
                <c:pt idx="6">
                  <c:v>7.5237226890756315</c:v>
                </c:pt>
                <c:pt idx="7">
                  <c:v>8.6071764705882359</c:v>
                </c:pt>
                <c:pt idx="8">
                  <c:v>9.6906302521008403</c:v>
                </c:pt>
                <c:pt idx="9">
                  <c:v>10.774084033613445</c:v>
                </c:pt>
                <c:pt idx="10">
                  <c:v>11.857537815126049</c:v>
                </c:pt>
                <c:pt idx="11">
                  <c:v>12.940991596638654</c:v>
                </c:pt>
                <c:pt idx="12">
                  <c:v>14.024445378151258</c:v>
                </c:pt>
                <c:pt idx="13">
                  <c:v>15.107899159663862</c:v>
                </c:pt>
                <c:pt idx="14">
                  <c:v>16.191352941176469</c:v>
                </c:pt>
                <c:pt idx="15">
                  <c:v>17.274806722689075</c:v>
                </c:pt>
                <c:pt idx="16">
                  <c:v>18.358260504201681</c:v>
                </c:pt>
                <c:pt idx="17">
                  <c:v>19.441714285714287</c:v>
                </c:pt>
                <c:pt idx="18">
                  <c:v>20.525168067226893</c:v>
                </c:pt>
                <c:pt idx="19">
                  <c:v>21.608621848739499</c:v>
                </c:pt>
                <c:pt idx="20">
                  <c:v>22.692075630252106</c:v>
                </c:pt>
                <c:pt idx="21">
                  <c:v>23.775529411764712</c:v>
                </c:pt>
                <c:pt idx="22">
                  <c:v>24.858983193277318</c:v>
                </c:pt>
                <c:pt idx="23">
                  <c:v>25.942436974789924</c:v>
                </c:pt>
                <c:pt idx="24">
                  <c:v>27.02589075630253</c:v>
                </c:pt>
                <c:pt idx="25">
                  <c:v>28.109344537815137</c:v>
                </c:pt>
                <c:pt idx="26">
                  <c:v>29.192798319327743</c:v>
                </c:pt>
                <c:pt idx="27">
                  <c:v>30.276252100840349</c:v>
                </c:pt>
                <c:pt idx="28">
                  <c:v>31.359705882352955</c:v>
                </c:pt>
                <c:pt idx="29">
                  <c:v>32.443159663865558</c:v>
                </c:pt>
                <c:pt idx="30">
                  <c:v>33.52661344537816</c:v>
                </c:pt>
                <c:pt idx="31">
                  <c:v>34.610067226890763</c:v>
                </c:pt>
                <c:pt idx="32">
                  <c:v>35.693521008403366</c:v>
                </c:pt>
                <c:pt idx="33">
                  <c:v>36.776974789915968</c:v>
                </c:pt>
                <c:pt idx="34">
                  <c:v>37.860428571428571</c:v>
                </c:pt>
                <c:pt idx="35">
                  <c:v>38.943882352941174</c:v>
                </c:pt>
                <c:pt idx="36">
                  <c:v>40.027336134453776</c:v>
                </c:pt>
                <c:pt idx="37">
                  <c:v>41.110789915966379</c:v>
                </c:pt>
                <c:pt idx="38">
                  <c:v>42.194243697478981</c:v>
                </c:pt>
                <c:pt idx="39">
                  <c:v>43.277697478991584</c:v>
                </c:pt>
                <c:pt idx="40">
                  <c:v>44.361151260504187</c:v>
                </c:pt>
                <c:pt idx="41">
                  <c:v>45.444605042016789</c:v>
                </c:pt>
                <c:pt idx="42">
                  <c:v>46.528058823529392</c:v>
                </c:pt>
                <c:pt idx="43">
                  <c:v>47.611512605041995</c:v>
                </c:pt>
                <c:pt idx="44">
                  <c:v>48.694966386554597</c:v>
                </c:pt>
                <c:pt idx="45">
                  <c:v>49.7784201680672</c:v>
                </c:pt>
                <c:pt idx="46">
                  <c:v>50.861873949579802</c:v>
                </c:pt>
                <c:pt idx="47">
                  <c:v>51.945327731092405</c:v>
                </c:pt>
                <c:pt idx="48">
                  <c:v>53.028781512605008</c:v>
                </c:pt>
                <c:pt idx="49">
                  <c:v>54.11223529411761</c:v>
                </c:pt>
                <c:pt idx="50">
                  <c:v>55.195689075630213</c:v>
                </c:pt>
                <c:pt idx="51">
                  <c:v>56.279142857142816</c:v>
                </c:pt>
                <c:pt idx="52">
                  <c:v>57.362596638655418</c:v>
                </c:pt>
                <c:pt idx="53">
                  <c:v>58.446050420168021</c:v>
                </c:pt>
                <c:pt idx="54">
                  <c:v>59.529504201680624</c:v>
                </c:pt>
                <c:pt idx="55">
                  <c:v>60.612957983193226</c:v>
                </c:pt>
                <c:pt idx="56">
                  <c:v>61.696411764705829</c:v>
                </c:pt>
                <c:pt idx="57">
                  <c:v>62.779865546218431</c:v>
                </c:pt>
                <c:pt idx="58">
                  <c:v>63.863319327731034</c:v>
                </c:pt>
                <c:pt idx="59">
                  <c:v>64.946773109243637</c:v>
                </c:pt>
                <c:pt idx="60">
                  <c:v>66.030226890756239</c:v>
                </c:pt>
                <c:pt idx="61">
                  <c:v>67.113680672268842</c:v>
                </c:pt>
                <c:pt idx="62">
                  <c:v>68.197134453781445</c:v>
                </c:pt>
                <c:pt idx="63">
                  <c:v>69.280588235294047</c:v>
                </c:pt>
                <c:pt idx="64">
                  <c:v>70.36404201680665</c:v>
                </c:pt>
                <c:pt idx="65">
                  <c:v>71.447495798319252</c:v>
                </c:pt>
                <c:pt idx="66">
                  <c:v>72.530949579831855</c:v>
                </c:pt>
                <c:pt idx="67">
                  <c:v>73.614403361344458</c:v>
                </c:pt>
                <c:pt idx="68">
                  <c:v>74.69785714285706</c:v>
                </c:pt>
                <c:pt idx="69">
                  <c:v>75.781310924369663</c:v>
                </c:pt>
                <c:pt idx="70">
                  <c:v>76.864764705882266</c:v>
                </c:pt>
                <c:pt idx="71">
                  <c:v>77.948218487394868</c:v>
                </c:pt>
                <c:pt idx="72">
                  <c:v>79.031672268907471</c:v>
                </c:pt>
                <c:pt idx="73">
                  <c:v>80.115126050420074</c:v>
                </c:pt>
                <c:pt idx="74">
                  <c:v>81.198579831932676</c:v>
                </c:pt>
                <c:pt idx="75">
                  <c:v>82.282033613445279</c:v>
                </c:pt>
                <c:pt idx="76">
                  <c:v>83.365487394957881</c:v>
                </c:pt>
                <c:pt idx="77">
                  <c:v>84.448941176470484</c:v>
                </c:pt>
                <c:pt idx="78">
                  <c:v>85.532394957983087</c:v>
                </c:pt>
                <c:pt idx="79">
                  <c:v>86.615848739495689</c:v>
                </c:pt>
                <c:pt idx="80">
                  <c:v>87.699302521008292</c:v>
                </c:pt>
                <c:pt idx="81">
                  <c:v>88.782756302520895</c:v>
                </c:pt>
                <c:pt idx="82">
                  <c:v>89.866210084033497</c:v>
                </c:pt>
                <c:pt idx="83">
                  <c:v>90.9496638655461</c:v>
                </c:pt>
                <c:pt idx="84">
                  <c:v>92.033117647058702</c:v>
                </c:pt>
                <c:pt idx="85">
                  <c:v>93.116571428571305</c:v>
                </c:pt>
                <c:pt idx="86">
                  <c:v>94.200025210083908</c:v>
                </c:pt>
                <c:pt idx="87">
                  <c:v>95.28347899159651</c:v>
                </c:pt>
                <c:pt idx="88">
                  <c:v>96.366932773109113</c:v>
                </c:pt>
                <c:pt idx="89">
                  <c:v>97.450386554621716</c:v>
                </c:pt>
                <c:pt idx="90">
                  <c:v>98.533840336134318</c:v>
                </c:pt>
                <c:pt idx="91">
                  <c:v>99.617294117646921</c:v>
                </c:pt>
                <c:pt idx="92">
                  <c:v>100.70074789915952</c:v>
                </c:pt>
                <c:pt idx="93">
                  <c:v>101.78420168067213</c:v>
                </c:pt>
                <c:pt idx="94">
                  <c:v>102.86765546218473</c:v>
                </c:pt>
                <c:pt idx="95">
                  <c:v>103.95110924369733</c:v>
                </c:pt>
                <c:pt idx="96">
                  <c:v>105.03456302520993</c:v>
                </c:pt>
                <c:pt idx="97">
                  <c:v>106.11801680672254</c:v>
                </c:pt>
                <c:pt idx="98">
                  <c:v>107.20147058823514</c:v>
                </c:pt>
                <c:pt idx="99">
                  <c:v>108.28492436974774</c:v>
                </c:pt>
                <c:pt idx="100">
                  <c:v>109.36837815126034</c:v>
                </c:pt>
                <c:pt idx="101">
                  <c:v>110.45183193277295</c:v>
                </c:pt>
                <c:pt idx="102">
                  <c:v>111.53528571428555</c:v>
                </c:pt>
                <c:pt idx="103">
                  <c:v>112.61873949579815</c:v>
                </c:pt>
                <c:pt idx="104">
                  <c:v>113.70219327731076</c:v>
                </c:pt>
                <c:pt idx="105">
                  <c:v>114.78564705882336</c:v>
                </c:pt>
                <c:pt idx="106">
                  <c:v>115.86910084033596</c:v>
                </c:pt>
                <c:pt idx="107">
                  <c:v>116.95255462184856</c:v>
                </c:pt>
                <c:pt idx="108">
                  <c:v>118.03600840336117</c:v>
                </c:pt>
                <c:pt idx="109">
                  <c:v>119.11946218487377</c:v>
                </c:pt>
                <c:pt idx="110">
                  <c:v>120.20291596638637</c:v>
                </c:pt>
                <c:pt idx="111">
                  <c:v>121.28636974789897</c:v>
                </c:pt>
                <c:pt idx="112">
                  <c:v>122.36982352941158</c:v>
                </c:pt>
                <c:pt idx="113">
                  <c:v>123.45327731092418</c:v>
                </c:pt>
                <c:pt idx="114">
                  <c:v>124.53673109243678</c:v>
                </c:pt>
                <c:pt idx="115">
                  <c:v>125.62018487394938</c:v>
                </c:pt>
                <c:pt idx="116">
                  <c:v>126.70363865546199</c:v>
                </c:pt>
                <c:pt idx="117">
                  <c:v>127.78709243697459</c:v>
                </c:pt>
                <c:pt idx="118">
                  <c:v>128.87054621848719</c:v>
                </c:pt>
              </c:numCache>
            </c:numRef>
          </c:cat>
          <c:val>
            <c:numRef>
              <c:f>Statistics!$X$23:$X$141</c:f>
              <c:numCache>
                <c:formatCode>General</c:formatCode>
                <c:ptCount val="119"/>
                <c:pt idx="27">
                  <c:v>0.89598350470844557</c:v>
                </c:pt>
                <c:pt idx="39">
                  <c:v>0.64792063243097575</c:v>
                </c:pt>
                <c:pt idx="46">
                  <c:v>0.49294171520718222</c:v>
                </c:pt>
                <c:pt idx="50">
                  <c:v>0.41334872486666652</c:v>
                </c:pt>
                <c:pt idx="78">
                  <c:v>9.7329631927172922E-2</c:v>
                </c:pt>
              </c:numCache>
            </c:numRef>
          </c:val>
          <c:smooth val="0"/>
          <c:extLst xmlns:c16r2="http://schemas.microsoft.com/office/drawing/2015/06/chart">
            <c:ext xmlns:c16="http://schemas.microsoft.com/office/drawing/2014/chart" uri="{C3380CC4-5D6E-409C-BE32-E72D297353CC}">
              <c16:uniqueId val="{00000002-BE47-4D20-8155-9BCD2633DE7D}"/>
            </c:ext>
          </c:extLst>
        </c:ser>
        <c:dLbls>
          <c:showLegendKey val="0"/>
          <c:showVal val="0"/>
          <c:showCatName val="0"/>
          <c:showSerName val="0"/>
          <c:showPercent val="0"/>
          <c:showBubbleSize val="0"/>
        </c:dLbls>
        <c:marker val="1"/>
        <c:smooth val="0"/>
        <c:axId val="827028224"/>
        <c:axId val="827030944"/>
      </c:lineChart>
      <c:catAx>
        <c:axId val="827028224"/>
        <c:scaling>
          <c:orientation val="minMax"/>
        </c:scaling>
        <c:delete val="0"/>
        <c:axPos val="b"/>
        <c:title>
          <c:tx>
            <c:rich>
              <a:bodyPr/>
              <a:lstStyle/>
              <a:p>
                <a:pPr>
                  <a:defRPr/>
                </a:pPr>
                <a:r>
                  <a:rPr lang="es-BO"/>
                  <a:t>Net to Gross, %</a:t>
                </a:r>
              </a:p>
            </c:rich>
          </c:tx>
          <c:layout/>
          <c:overlay val="0"/>
        </c:title>
        <c:numFmt formatCode="#,##0.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827030944"/>
        <c:crosses val="autoZero"/>
        <c:auto val="1"/>
        <c:lblAlgn val="ctr"/>
        <c:lblOffset val="100"/>
        <c:tickLblSkip val="10"/>
        <c:tickMarkSkip val="10"/>
        <c:noMultiLvlLbl val="0"/>
      </c:catAx>
      <c:valAx>
        <c:axId val="827030944"/>
        <c:scaling>
          <c:orientation val="minMax"/>
          <c:max val="1"/>
        </c:scaling>
        <c:delete val="0"/>
        <c:axPos val="l"/>
        <c:numFmt formatCode="#,##0.0000" sourceLinked="0"/>
        <c:majorTickMark val="none"/>
        <c:minorTickMark val="none"/>
        <c:tickLblPos val="nextTo"/>
        <c:spPr>
          <a:noFill/>
          <a:ln w="12700" cap="flat" cmpd="sng" algn="ctr">
            <a:solidFill>
              <a:schemeClr val="bg1">
                <a:lumMod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mn-lt"/>
                <a:ea typeface="+mn-ea"/>
                <a:cs typeface="+mn-cs"/>
              </a:defRPr>
            </a:pPr>
            <a:endParaRPr lang="es-BO"/>
          </a:p>
        </c:txPr>
        <c:crossAx val="827028224"/>
        <c:crosses val="autoZero"/>
        <c:crossBetween val="between"/>
      </c:valAx>
      <c:spPr>
        <a:noFill/>
        <a:ln>
          <a:solidFill>
            <a:schemeClr val="bg1">
              <a:lumMod val="75000"/>
            </a:schemeClr>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orientation="portrait"/>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xVal>
            <c:numRef>
              <c:f>'PHI_Sw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'PHI_Sw Corr'!$O$10:$O$210</c:f>
              <c:numCache>
                <c:formatCode>#,##0.00;\-0.00;"--"</c:formatCode>
                <c:ptCount val="201"/>
                <c:pt idx="1">
                  <c:v>0.5</c:v>
                </c:pt>
                <c:pt idx="2">
                  <c:v>1</c:v>
                </c:pt>
                <c:pt idx="3">
                  <c:v>1.5</c:v>
                </c:pt>
                <c:pt idx="4">
                  <c:v>0.40000000000000036</c:v>
                </c:pt>
                <c:pt idx="5">
                  <c:v>0.90000000000000036</c:v>
                </c:pt>
                <c:pt idx="6">
                  <c:v>4.5999999999999996</c:v>
                </c:pt>
                <c:pt idx="7">
                  <c:v>5.0999999999999996</c:v>
                </c:pt>
                <c:pt idx="8">
                  <c:v>7.1999999999999993</c:v>
                </c:pt>
                <c:pt idx="9">
                  <c:v>1.3000000000000007</c:v>
                </c:pt>
                <c:pt idx="10">
                  <c:v>8.1999999999999993</c:v>
                </c:pt>
                <c:pt idx="11">
                  <c:v>3.9000000000000004</c:v>
                </c:pt>
                <c:pt idx="12">
                  <c:v>6</c:v>
                </c:pt>
                <c:pt idx="13">
                  <c:v>9.6999999999999993</c:v>
                </c:pt>
                <c:pt idx="14">
                  <c:v>8.6</c:v>
                </c:pt>
                <c:pt idx="15">
                  <c:v>2.7000000000000011</c:v>
                </c:pt>
                <c:pt idx="16">
                  <c:v>12.799999999999999</c:v>
                </c:pt>
                <c:pt idx="17">
                  <c:v>13.299999999999999</c:v>
                </c:pt>
                <c:pt idx="18">
                  <c:v>9</c:v>
                </c:pt>
                <c:pt idx="19">
                  <c:v>3.1000000000000014</c:v>
                </c:pt>
                <c:pt idx="20">
                  <c:v>8.4</c:v>
                </c:pt>
                <c:pt idx="21">
                  <c:v>10.5</c:v>
                </c:pt>
                <c:pt idx="22">
                  <c:v>3.0000000000000018</c:v>
                </c:pt>
                <c:pt idx="23">
                  <c:v>17.899999999999999</c:v>
                </c:pt>
                <c:pt idx="24">
                  <c:v>10.4</c:v>
                </c:pt>
                <c:pt idx="25">
                  <c:v>10.9</c:v>
                </c:pt>
                <c:pt idx="26">
                  <c:v>8.2000000000000011</c:v>
                </c:pt>
                <c:pt idx="27">
                  <c:v>15.1</c:v>
                </c:pt>
                <c:pt idx="28">
                  <c:v>20.399999999999999</c:v>
                </c:pt>
                <c:pt idx="29">
                  <c:v>9.7000000000000011</c:v>
                </c:pt>
                <c:pt idx="30">
                  <c:v>24.599999999999998</c:v>
                </c:pt>
                <c:pt idx="31">
                  <c:v>18.7</c:v>
                </c:pt>
                <c:pt idx="32">
                  <c:v>20.799999999999997</c:v>
                </c:pt>
                <c:pt idx="33">
                  <c:v>8.5000000000000018</c:v>
                </c:pt>
                <c:pt idx="34">
                  <c:v>17</c:v>
                </c:pt>
                <c:pt idx="35">
                  <c:v>30.299999999999997</c:v>
                </c:pt>
                <c:pt idx="36">
                  <c:v>32.4</c:v>
                </c:pt>
                <c:pt idx="37">
                  <c:v>16.899999999999999</c:v>
                </c:pt>
                <c:pt idx="38">
                  <c:v>4.6000000000000032</c:v>
                </c:pt>
                <c:pt idx="39">
                  <c:v>33.9</c:v>
                </c:pt>
                <c:pt idx="40">
                  <c:v>7.2000000000000028</c:v>
                </c:pt>
                <c:pt idx="41">
                  <c:v>36.5</c:v>
                </c:pt>
                <c:pt idx="42">
                  <c:v>37</c:v>
                </c:pt>
                <c:pt idx="43">
                  <c:v>5.5000000000000036</c:v>
                </c:pt>
                <c:pt idx="44">
                  <c:v>23.6</c:v>
                </c:pt>
                <c:pt idx="45">
                  <c:v>35.299999999999997</c:v>
                </c:pt>
                <c:pt idx="46">
                  <c:v>34.199999999999996</c:v>
                </c:pt>
                <c:pt idx="47">
                  <c:v>9.1000000000000032</c:v>
                </c:pt>
                <c:pt idx="48">
                  <c:v>9.6000000000000032</c:v>
                </c:pt>
                <c:pt idx="49">
                  <c:v>30.9</c:v>
                </c:pt>
                <c:pt idx="50">
                  <c:v>44.199999999999996</c:v>
                </c:pt>
                <c:pt idx="51">
                  <c:v>39.9</c:v>
                </c:pt>
                <c:pt idx="52">
                  <c:v>35.599999999999994</c:v>
                </c:pt>
                <c:pt idx="53">
                  <c:v>34.5</c:v>
                </c:pt>
                <c:pt idx="54">
                  <c:v>14.200000000000003</c:v>
                </c:pt>
                <c:pt idx="55">
                  <c:v>21.1</c:v>
                </c:pt>
                <c:pt idx="56">
                  <c:v>44</c:v>
                </c:pt>
                <c:pt idx="57">
                  <c:v>38.099999999999994</c:v>
                </c:pt>
                <c:pt idx="58">
                  <c:v>6.600000000000005</c:v>
                </c:pt>
                <c:pt idx="59">
                  <c:v>48.699999999999996</c:v>
                </c:pt>
                <c:pt idx="60">
                  <c:v>15.600000000000003</c:v>
                </c:pt>
                <c:pt idx="61">
                  <c:v>35.299999999999997</c:v>
                </c:pt>
                <c:pt idx="62">
                  <c:v>45.4</c:v>
                </c:pt>
                <c:pt idx="63">
                  <c:v>21.900000000000002</c:v>
                </c:pt>
                <c:pt idx="64">
                  <c:v>16.000000000000004</c:v>
                </c:pt>
                <c:pt idx="65">
                  <c:v>43.699999999999996</c:v>
                </c:pt>
                <c:pt idx="66">
                  <c:v>13.800000000000004</c:v>
                </c:pt>
                <c:pt idx="67">
                  <c:v>30.3</c:v>
                </c:pt>
                <c:pt idx="68">
                  <c:v>53.199999999999996</c:v>
                </c:pt>
                <c:pt idx="69">
                  <c:v>56.899999999999991</c:v>
                </c:pt>
                <c:pt idx="70">
                  <c:v>7.8000000000000043</c:v>
                </c:pt>
                <c:pt idx="71">
                  <c:v>33.9</c:v>
                </c:pt>
                <c:pt idx="72">
                  <c:v>31.200000000000003</c:v>
                </c:pt>
                <c:pt idx="73">
                  <c:v>7.7000000000000064</c:v>
                </c:pt>
                <c:pt idx="74">
                  <c:v>16.200000000000003</c:v>
                </c:pt>
                <c:pt idx="75">
                  <c:v>27.900000000000002</c:v>
                </c:pt>
                <c:pt idx="76">
                  <c:v>31.6</c:v>
                </c:pt>
                <c:pt idx="77">
                  <c:v>35.299999999999997</c:v>
                </c:pt>
                <c:pt idx="78">
                  <c:v>45.4</c:v>
                </c:pt>
                <c:pt idx="79">
                  <c:v>57.099999999999994</c:v>
                </c:pt>
                <c:pt idx="80">
                  <c:v>22.400000000000006</c:v>
                </c:pt>
                <c:pt idx="81">
                  <c:v>38.9</c:v>
                </c:pt>
                <c:pt idx="82">
                  <c:v>31.400000000000002</c:v>
                </c:pt>
                <c:pt idx="83">
                  <c:v>62.3</c:v>
                </c:pt>
                <c:pt idx="84">
                  <c:v>24.400000000000006</c:v>
                </c:pt>
                <c:pt idx="85">
                  <c:v>63.3</c:v>
                </c:pt>
                <c:pt idx="86">
                  <c:v>54.199999999999996</c:v>
                </c:pt>
                <c:pt idx="87">
                  <c:v>19.500000000000007</c:v>
                </c:pt>
                <c:pt idx="88">
                  <c:v>26.400000000000006</c:v>
                </c:pt>
                <c:pt idx="89">
                  <c:v>38.1</c:v>
                </c:pt>
                <c:pt idx="90">
                  <c:v>33.800000000000004</c:v>
                </c:pt>
                <c:pt idx="91">
                  <c:v>53.5</c:v>
                </c:pt>
                <c:pt idx="92">
                  <c:v>36.400000000000006</c:v>
                </c:pt>
                <c:pt idx="93">
                  <c:v>32.1</c:v>
                </c:pt>
                <c:pt idx="94">
                  <c:v>35.800000000000004</c:v>
                </c:pt>
                <c:pt idx="95">
                  <c:v>23.500000000000007</c:v>
                </c:pt>
                <c:pt idx="96">
                  <c:v>70.399999999999991</c:v>
                </c:pt>
                <c:pt idx="97">
                  <c:v>22.900000000000006</c:v>
                </c:pt>
                <c:pt idx="98">
                  <c:v>45.8</c:v>
                </c:pt>
                <c:pt idx="99">
                  <c:v>52.7</c:v>
                </c:pt>
                <c:pt idx="100">
                  <c:v>13.20000000000001</c:v>
                </c:pt>
                <c:pt idx="101">
                  <c:v>47.3</c:v>
                </c:pt>
                <c:pt idx="102">
                  <c:v>89.399999999999991</c:v>
                </c:pt>
                <c:pt idx="103">
                  <c:v>70.699999999999989</c:v>
                </c:pt>
                <c:pt idx="104">
                  <c:v>47.2</c:v>
                </c:pt>
                <c:pt idx="105">
                  <c:v>62.099999999999994</c:v>
                </c:pt>
                <c:pt idx="106">
                  <c:v>89.799999999999983</c:v>
                </c:pt>
                <c:pt idx="107">
                  <c:v>75.899999999999991</c:v>
                </c:pt>
                <c:pt idx="108">
                  <c:v>23.600000000000009</c:v>
                </c:pt>
                <c:pt idx="109">
                  <c:v>24.100000000000009</c:v>
                </c:pt>
                <c:pt idx="110">
                  <c:v>67.8</c:v>
                </c:pt>
                <c:pt idx="111">
                  <c:v>71.5</c:v>
                </c:pt>
                <c:pt idx="112">
                  <c:v>33.600000000000009</c:v>
                </c:pt>
                <c:pt idx="113">
                  <c:v>46.900000000000006</c:v>
                </c:pt>
                <c:pt idx="114">
                  <c:v>61.8</c:v>
                </c:pt>
                <c:pt idx="115">
                  <c:v>30.300000000000004</c:v>
                </c:pt>
                <c:pt idx="116">
                  <c:v>78.8</c:v>
                </c:pt>
                <c:pt idx="117">
                  <c:v>88.899999999999991</c:v>
                </c:pt>
                <c:pt idx="118">
                  <c:v>76.599999999999994</c:v>
                </c:pt>
                <c:pt idx="119">
                  <c:v>46.7</c:v>
                </c:pt>
                <c:pt idx="120">
                  <c:v>92</c:v>
                </c:pt>
                <c:pt idx="121">
                  <c:v>76.5</c:v>
                </c:pt>
                <c:pt idx="122">
                  <c:v>88.199999999999989</c:v>
                </c:pt>
                <c:pt idx="123">
                  <c:v>91.899999999999991</c:v>
                </c:pt>
                <c:pt idx="124">
                  <c:v>42.800000000000004</c:v>
                </c:pt>
                <c:pt idx="125">
                  <c:v>65.7</c:v>
                </c:pt>
                <c:pt idx="126">
                  <c:v>58.2</c:v>
                </c:pt>
                <c:pt idx="127">
                  <c:v>71.5</c:v>
                </c:pt>
                <c:pt idx="128">
                  <c:v>76.8</c:v>
                </c:pt>
                <c:pt idx="129">
                  <c:v>64.5</c:v>
                </c:pt>
                <c:pt idx="130">
                  <c:v>58.6</c:v>
                </c:pt>
                <c:pt idx="131">
                  <c:v>78.3</c:v>
                </c:pt>
                <c:pt idx="132">
                  <c:v>66</c:v>
                </c:pt>
                <c:pt idx="133">
                  <c:v>48.900000000000006</c:v>
                </c:pt>
                <c:pt idx="134">
                  <c:v>65.400000000000006</c:v>
                </c:pt>
                <c:pt idx="135">
                  <c:v>57.900000000000006</c:v>
                </c:pt>
                <c:pt idx="136">
                  <c:v>47.2</c:v>
                </c:pt>
                <c:pt idx="137">
                  <c:v>66.900000000000006</c:v>
                </c:pt>
                <c:pt idx="138">
                  <c:v>78.599999999999994</c:v>
                </c:pt>
                <c:pt idx="139">
                  <c:v>63.1</c:v>
                </c:pt>
                <c:pt idx="140">
                  <c:v>50.800000000000004</c:v>
                </c:pt>
                <c:pt idx="141">
                  <c:v>56.1</c:v>
                </c:pt>
                <c:pt idx="142">
                  <c:v>56.6</c:v>
                </c:pt>
                <c:pt idx="143">
                  <c:v>81.099999999999994</c:v>
                </c:pt>
                <c:pt idx="144">
                  <c:v>83.2</c:v>
                </c:pt>
                <c:pt idx="145">
                  <c:v>67.7</c:v>
                </c:pt>
                <c:pt idx="146">
                  <c:v>53.800000000000004</c:v>
                </c:pt>
                <c:pt idx="147">
                  <c:v>63.900000000000006</c:v>
                </c:pt>
                <c:pt idx="148">
                  <c:v>78.8</c:v>
                </c:pt>
                <c:pt idx="149">
                  <c:v>76.099999999999994</c:v>
                </c:pt>
                <c:pt idx="150">
                  <c:v>78.2</c:v>
                </c:pt>
                <c:pt idx="151">
                  <c:v>69.099999999999994</c:v>
                </c:pt>
                <c:pt idx="152">
                  <c:v>85.6</c:v>
                </c:pt>
                <c:pt idx="153">
                  <c:v>84.5</c:v>
                </c:pt>
                <c:pt idx="154">
                  <c:v>78.599999999999994</c:v>
                </c:pt>
                <c:pt idx="155">
                  <c:v>71.099999999999994</c:v>
                </c:pt>
                <c:pt idx="156">
                  <c:v>65.2</c:v>
                </c:pt>
                <c:pt idx="157">
                  <c:v>80.099999999999994</c:v>
                </c:pt>
                <c:pt idx="158">
                  <c:v>63</c:v>
                </c:pt>
                <c:pt idx="159">
                  <c:v>71.5</c:v>
                </c:pt>
                <c:pt idx="160">
                  <c:v>65.600000000000009</c:v>
                </c:pt>
                <c:pt idx="161">
                  <c:v>70.900000000000006</c:v>
                </c:pt>
                <c:pt idx="162">
                  <c:v>84.2</c:v>
                </c:pt>
                <c:pt idx="163">
                  <c:v>89.5</c:v>
                </c:pt>
                <c:pt idx="164">
                  <c:v>72.400000000000006</c:v>
                </c:pt>
                <c:pt idx="165">
                  <c:v>74.5</c:v>
                </c:pt>
                <c:pt idx="166">
                  <c:v>95.8</c:v>
                </c:pt>
                <c:pt idx="167">
                  <c:v>88.3</c:v>
                </c:pt>
                <c:pt idx="168">
                  <c:v>95.2</c:v>
                </c:pt>
                <c:pt idx="169">
                  <c:v>76.5</c:v>
                </c:pt>
                <c:pt idx="170">
                  <c:v>88.2</c:v>
                </c:pt>
                <c:pt idx="171">
                  <c:v>87.1</c:v>
                </c:pt>
                <c:pt idx="172">
                  <c:v>97.2</c:v>
                </c:pt>
                <c:pt idx="173">
                  <c:v>86.5</c:v>
                </c:pt>
                <c:pt idx="174">
                  <c:v>90.2</c:v>
                </c:pt>
                <c:pt idx="175">
                  <c:v>85.9</c:v>
                </c:pt>
                <c:pt idx="176">
                  <c:v>88</c:v>
                </c:pt>
                <c:pt idx="177">
                  <c:v>94.9</c:v>
                </c:pt>
                <c:pt idx="178">
                  <c:v>81</c:v>
                </c:pt>
                <c:pt idx="179">
                  <c:v>91.1</c:v>
                </c:pt>
                <c:pt idx="180">
                  <c:v>82</c:v>
                </c:pt>
                <c:pt idx="181">
                  <c:v>88.9</c:v>
                </c:pt>
                <c:pt idx="182">
                  <c:v>91</c:v>
                </c:pt>
                <c:pt idx="183">
                  <c:v>88.3</c:v>
                </c:pt>
                <c:pt idx="184">
                  <c:v>93.6</c:v>
                </c:pt>
                <c:pt idx="185">
                  <c:v>95.7</c:v>
                </c:pt>
                <c:pt idx="186">
                  <c:v>94.6</c:v>
                </c:pt>
                <c:pt idx="187">
                  <c:v>90.3</c:v>
                </c:pt>
                <c:pt idx="188">
                  <c:v>98.8</c:v>
                </c:pt>
                <c:pt idx="189">
                  <c:v>94.5</c:v>
                </c:pt>
                <c:pt idx="190">
                  <c:v>95</c:v>
                </c:pt>
                <c:pt idx="191">
                  <c:v>95.5</c:v>
                </c:pt>
                <c:pt idx="192">
                  <c:v>94.4</c:v>
                </c:pt>
                <c:pt idx="193">
                  <c:v>96.5</c:v>
                </c:pt>
                <c:pt idx="194">
                  <c:v>98.6</c:v>
                </c:pt>
                <c:pt idx="195">
                  <c:v>99.1</c:v>
                </c:pt>
                <c:pt idx="196">
                  <c:v>96.4</c:v>
                </c:pt>
                <c:pt idx="197">
                  <c:v>98.5</c:v>
                </c:pt>
                <c:pt idx="198">
                  <c:v>99</c:v>
                </c:pt>
                <c:pt idx="199">
                  <c:v>99.5</c:v>
                </c:pt>
                <c:pt idx="200">
                  <c:v>100</c:v>
                </c:pt>
              </c:numCache>
            </c:numRef>
          </c:yVal>
          <c:smooth val="0"/>
          <c:extLst xmlns:c16r2="http://schemas.microsoft.com/office/drawing/2015/06/chart">
            <c:ext xmlns:c16="http://schemas.microsoft.com/office/drawing/2014/chart" uri="{C3380CC4-5D6E-409C-BE32-E72D297353CC}">
              <c16:uniqueId val="{00000000-E134-4B63-95F6-236057BA4710}"/>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E134-4B63-95F6-236057BA4710}"/>
            </c:ext>
          </c:extLst>
        </c:ser>
        <c:dLbls>
          <c:showLegendKey val="0"/>
          <c:showVal val="0"/>
          <c:showCatName val="0"/>
          <c:showSerName val="0"/>
          <c:showPercent val="0"/>
          <c:showBubbleSize val="0"/>
        </c:dLbls>
        <c:axId val="827035840"/>
        <c:axId val="827036384"/>
      </c:scatterChart>
      <c:valAx>
        <c:axId val="827035840"/>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7036384"/>
        <c:crosses val="autoZero"/>
        <c:crossBetween val="midCat"/>
      </c:valAx>
      <c:valAx>
        <c:axId val="827036384"/>
        <c:scaling>
          <c:orientation val="minMax"/>
          <c:max val="100"/>
          <c:min val="0"/>
        </c:scaling>
        <c:delete val="0"/>
        <c:axPos val="l"/>
        <c:title>
          <c:tx>
            <c:rich>
              <a:bodyPr rot="0" vert="horz"/>
              <a:lstStyle/>
              <a:p>
                <a:pPr>
                  <a:defRPr/>
                </a:pPr>
                <a:r>
                  <a:rPr lang="es-BO"/>
                  <a:t>Sg, %</a:t>
                </a:r>
              </a:p>
            </c:rich>
          </c:tx>
          <c:layout>
            <c:manualLayout>
              <c:xMode val="edge"/>
              <c:yMode val="edge"/>
              <c:x val="2.7272727272727271E-2"/>
              <c:y val="1.2745406824146991E-2"/>
            </c:manualLayout>
          </c:layout>
          <c:overlay val="0"/>
        </c:title>
        <c:numFmt formatCode="General" sourceLinked="0"/>
        <c:majorTickMark val="out"/>
        <c:minorTickMark val="none"/>
        <c:tickLblPos val="nextTo"/>
        <c:crossAx val="827035840"/>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Simulated Data</a:t>
            </a:r>
          </a:p>
        </c:rich>
      </c:tx>
      <c:layout>
        <c:manualLayout>
          <c:xMode val="edge"/>
          <c:yMode val="edge"/>
          <c:x val="0.62854545454545452"/>
          <c:y val="2.1052631578947368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xVal>
            <c:numRef>
              <c:f>'PHI_Sw Corr'!$N$10:$N$210</c:f>
              <c:numCache>
                <c:formatCode>#,##0.00;\-0.00;"--"</c:formatCode>
                <c:ptCount val="201"/>
                <c:pt idx="0">
                  <c:v>0</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pt idx="121">
                  <c:v>30.25</c:v>
                </c:pt>
                <c:pt idx="122">
                  <c:v>30.5</c:v>
                </c:pt>
                <c:pt idx="123">
                  <c:v>30.75</c:v>
                </c:pt>
                <c:pt idx="124">
                  <c:v>31</c:v>
                </c:pt>
                <c:pt idx="125">
                  <c:v>31.25</c:v>
                </c:pt>
                <c:pt idx="126">
                  <c:v>31.5</c:v>
                </c:pt>
                <c:pt idx="127">
                  <c:v>31.75</c:v>
                </c:pt>
                <c:pt idx="128">
                  <c:v>32</c:v>
                </c:pt>
                <c:pt idx="129">
                  <c:v>32.25</c:v>
                </c:pt>
                <c:pt idx="130">
                  <c:v>32.5</c:v>
                </c:pt>
                <c:pt idx="131">
                  <c:v>32.75</c:v>
                </c:pt>
                <c:pt idx="132">
                  <c:v>33</c:v>
                </c:pt>
                <c:pt idx="133">
                  <c:v>33.25</c:v>
                </c:pt>
                <c:pt idx="134">
                  <c:v>33.5</c:v>
                </c:pt>
                <c:pt idx="135">
                  <c:v>33.75</c:v>
                </c:pt>
                <c:pt idx="136">
                  <c:v>34</c:v>
                </c:pt>
                <c:pt idx="137">
                  <c:v>34.25</c:v>
                </c:pt>
                <c:pt idx="138">
                  <c:v>34.5</c:v>
                </c:pt>
                <c:pt idx="139">
                  <c:v>34.75</c:v>
                </c:pt>
                <c:pt idx="140">
                  <c:v>35</c:v>
                </c:pt>
                <c:pt idx="141">
                  <c:v>35.25</c:v>
                </c:pt>
                <c:pt idx="142">
                  <c:v>35.5</c:v>
                </c:pt>
                <c:pt idx="143">
                  <c:v>35.75</c:v>
                </c:pt>
                <c:pt idx="144">
                  <c:v>36</c:v>
                </c:pt>
                <c:pt idx="145">
                  <c:v>36.25</c:v>
                </c:pt>
                <c:pt idx="146">
                  <c:v>36.5</c:v>
                </c:pt>
                <c:pt idx="147">
                  <c:v>36.75</c:v>
                </c:pt>
                <c:pt idx="148">
                  <c:v>37</c:v>
                </c:pt>
                <c:pt idx="149">
                  <c:v>37.25</c:v>
                </c:pt>
                <c:pt idx="150">
                  <c:v>37.5</c:v>
                </c:pt>
                <c:pt idx="151">
                  <c:v>37.75</c:v>
                </c:pt>
                <c:pt idx="152">
                  <c:v>38</c:v>
                </c:pt>
                <c:pt idx="153">
                  <c:v>38.25</c:v>
                </c:pt>
                <c:pt idx="154">
                  <c:v>38.5</c:v>
                </c:pt>
                <c:pt idx="155">
                  <c:v>38.75</c:v>
                </c:pt>
                <c:pt idx="156">
                  <c:v>39</c:v>
                </c:pt>
                <c:pt idx="157">
                  <c:v>39.25</c:v>
                </c:pt>
                <c:pt idx="158">
                  <c:v>39.5</c:v>
                </c:pt>
                <c:pt idx="159">
                  <c:v>39.75</c:v>
                </c:pt>
                <c:pt idx="160">
                  <c:v>40</c:v>
                </c:pt>
                <c:pt idx="161">
                  <c:v>40.25</c:v>
                </c:pt>
                <c:pt idx="162">
                  <c:v>40.5</c:v>
                </c:pt>
                <c:pt idx="163">
                  <c:v>40.75</c:v>
                </c:pt>
                <c:pt idx="164">
                  <c:v>41</c:v>
                </c:pt>
                <c:pt idx="165">
                  <c:v>41.25</c:v>
                </c:pt>
                <c:pt idx="166">
                  <c:v>41.5</c:v>
                </c:pt>
                <c:pt idx="167">
                  <c:v>41.75</c:v>
                </c:pt>
                <c:pt idx="168">
                  <c:v>42</c:v>
                </c:pt>
                <c:pt idx="169">
                  <c:v>42.25</c:v>
                </c:pt>
                <c:pt idx="170">
                  <c:v>42.5</c:v>
                </c:pt>
                <c:pt idx="171">
                  <c:v>42.75</c:v>
                </c:pt>
                <c:pt idx="172">
                  <c:v>43</c:v>
                </c:pt>
                <c:pt idx="173">
                  <c:v>43.25</c:v>
                </c:pt>
                <c:pt idx="174">
                  <c:v>43.5</c:v>
                </c:pt>
                <c:pt idx="175">
                  <c:v>43.75</c:v>
                </c:pt>
                <c:pt idx="176">
                  <c:v>44</c:v>
                </c:pt>
                <c:pt idx="177">
                  <c:v>44.25</c:v>
                </c:pt>
                <c:pt idx="178">
                  <c:v>44.5</c:v>
                </c:pt>
                <c:pt idx="179">
                  <c:v>44.75</c:v>
                </c:pt>
                <c:pt idx="180">
                  <c:v>45</c:v>
                </c:pt>
                <c:pt idx="181">
                  <c:v>45.25</c:v>
                </c:pt>
                <c:pt idx="182">
                  <c:v>45.5</c:v>
                </c:pt>
                <c:pt idx="183">
                  <c:v>45.75</c:v>
                </c:pt>
                <c:pt idx="184">
                  <c:v>46</c:v>
                </c:pt>
                <c:pt idx="185">
                  <c:v>46.25</c:v>
                </c:pt>
                <c:pt idx="186">
                  <c:v>46.5</c:v>
                </c:pt>
                <c:pt idx="187">
                  <c:v>46.75</c:v>
                </c:pt>
                <c:pt idx="188">
                  <c:v>47</c:v>
                </c:pt>
                <c:pt idx="189">
                  <c:v>47.25</c:v>
                </c:pt>
                <c:pt idx="190">
                  <c:v>47.5</c:v>
                </c:pt>
                <c:pt idx="191">
                  <c:v>47.75</c:v>
                </c:pt>
                <c:pt idx="192">
                  <c:v>48</c:v>
                </c:pt>
                <c:pt idx="193">
                  <c:v>48.25</c:v>
                </c:pt>
                <c:pt idx="194">
                  <c:v>48.5</c:v>
                </c:pt>
                <c:pt idx="195">
                  <c:v>48.75</c:v>
                </c:pt>
                <c:pt idx="196">
                  <c:v>49</c:v>
                </c:pt>
                <c:pt idx="197">
                  <c:v>49.25</c:v>
                </c:pt>
                <c:pt idx="198">
                  <c:v>49.5</c:v>
                </c:pt>
                <c:pt idx="199">
                  <c:v>49.75</c:v>
                </c:pt>
                <c:pt idx="200">
                  <c:v>50</c:v>
                </c:pt>
              </c:numCache>
            </c:numRef>
          </c:xVal>
          <c:yVal>
            <c:numRef>
              <c:f>'PHI_Sw Corr'!$P$10:$P$210</c:f>
              <c:numCache>
                <c:formatCode>#,##0.00;\-0.00;"--"</c:formatCode>
                <c:ptCount val="201"/>
                <c:pt idx="1">
                  <c:v>99.5</c:v>
                </c:pt>
                <c:pt idx="2">
                  <c:v>99</c:v>
                </c:pt>
                <c:pt idx="3">
                  <c:v>98.5</c:v>
                </c:pt>
                <c:pt idx="4">
                  <c:v>99.6</c:v>
                </c:pt>
                <c:pt idx="5">
                  <c:v>99.1</c:v>
                </c:pt>
                <c:pt idx="6">
                  <c:v>95.4</c:v>
                </c:pt>
                <c:pt idx="7">
                  <c:v>94.9</c:v>
                </c:pt>
                <c:pt idx="8">
                  <c:v>92.8</c:v>
                </c:pt>
                <c:pt idx="9">
                  <c:v>98.7</c:v>
                </c:pt>
                <c:pt idx="10">
                  <c:v>91.8</c:v>
                </c:pt>
                <c:pt idx="11">
                  <c:v>96.1</c:v>
                </c:pt>
                <c:pt idx="12">
                  <c:v>94</c:v>
                </c:pt>
                <c:pt idx="13">
                  <c:v>90.3</c:v>
                </c:pt>
                <c:pt idx="14">
                  <c:v>91.4</c:v>
                </c:pt>
                <c:pt idx="15">
                  <c:v>97.3</c:v>
                </c:pt>
                <c:pt idx="16">
                  <c:v>87.2</c:v>
                </c:pt>
                <c:pt idx="17">
                  <c:v>86.7</c:v>
                </c:pt>
                <c:pt idx="18">
                  <c:v>91</c:v>
                </c:pt>
                <c:pt idx="19">
                  <c:v>96.9</c:v>
                </c:pt>
                <c:pt idx="20">
                  <c:v>91.6</c:v>
                </c:pt>
                <c:pt idx="21">
                  <c:v>89.5</c:v>
                </c:pt>
                <c:pt idx="22">
                  <c:v>97</c:v>
                </c:pt>
                <c:pt idx="23">
                  <c:v>82.1</c:v>
                </c:pt>
                <c:pt idx="24">
                  <c:v>89.6</c:v>
                </c:pt>
                <c:pt idx="25">
                  <c:v>89.1</c:v>
                </c:pt>
                <c:pt idx="26">
                  <c:v>91.8</c:v>
                </c:pt>
                <c:pt idx="27">
                  <c:v>84.9</c:v>
                </c:pt>
                <c:pt idx="28">
                  <c:v>79.599999999999994</c:v>
                </c:pt>
                <c:pt idx="29">
                  <c:v>90.3</c:v>
                </c:pt>
                <c:pt idx="30">
                  <c:v>75.400000000000006</c:v>
                </c:pt>
                <c:pt idx="31">
                  <c:v>81.3</c:v>
                </c:pt>
                <c:pt idx="32">
                  <c:v>79.2</c:v>
                </c:pt>
                <c:pt idx="33">
                  <c:v>91.5</c:v>
                </c:pt>
                <c:pt idx="34">
                  <c:v>83</c:v>
                </c:pt>
                <c:pt idx="35">
                  <c:v>69.7</c:v>
                </c:pt>
                <c:pt idx="36">
                  <c:v>67.599999999999994</c:v>
                </c:pt>
                <c:pt idx="37">
                  <c:v>83.1</c:v>
                </c:pt>
                <c:pt idx="38">
                  <c:v>95.399999999999991</c:v>
                </c:pt>
                <c:pt idx="39">
                  <c:v>66.099999999999994</c:v>
                </c:pt>
                <c:pt idx="40">
                  <c:v>92.8</c:v>
                </c:pt>
                <c:pt idx="41">
                  <c:v>63.5</c:v>
                </c:pt>
                <c:pt idx="42">
                  <c:v>63</c:v>
                </c:pt>
                <c:pt idx="43">
                  <c:v>94.5</c:v>
                </c:pt>
                <c:pt idx="44">
                  <c:v>76.400000000000006</c:v>
                </c:pt>
                <c:pt idx="45">
                  <c:v>64.7</c:v>
                </c:pt>
                <c:pt idx="46">
                  <c:v>65.800000000000011</c:v>
                </c:pt>
                <c:pt idx="47">
                  <c:v>90.899999999999991</c:v>
                </c:pt>
                <c:pt idx="48">
                  <c:v>90.399999999999991</c:v>
                </c:pt>
                <c:pt idx="49">
                  <c:v>69.099999999999994</c:v>
                </c:pt>
                <c:pt idx="50">
                  <c:v>55.800000000000004</c:v>
                </c:pt>
                <c:pt idx="51">
                  <c:v>60.1</c:v>
                </c:pt>
                <c:pt idx="52">
                  <c:v>64.400000000000006</c:v>
                </c:pt>
                <c:pt idx="53">
                  <c:v>65.5</c:v>
                </c:pt>
                <c:pt idx="54">
                  <c:v>85.8</c:v>
                </c:pt>
                <c:pt idx="55">
                  <c:v>78.900000000000006</c:v>
                </c:pt>
                <c:pt idx="56">
                  <c:v>56</c:v>
                </c:pt>
                <c:pt idx="57">
                  <c:v>61.900000000000006</c:v>
                </c:pt>
                <c:pt idx="58">
                  <c:v>93.399999999999991</c:v>
                </c:pt>
                <c:pt idx="59">
                  <c:v>51.300000000000004</c:v>
                </c:pt>
                <c:pt idx="60">
                  <c:v>84.399999999999991</c:v>
                </c:pt>
                <c:pt idx="61">
                  <c:v>64.7</c:v>
                </c:pt>
                <c:pt idx="62">
                  <c:v>54.6</c:v>
                </c:pt>
                <c:pt idx="63">
                  <c:v>78.099999999999994</c:v>
                </c:pt>
                <c:pt idx="64">
                  <c:v>84</c:v>
                </c:pt>
                <c:pt idx="65">
                  <c:v>56.300000000000004</c:v>
                </c:pt>
                <c:pt idx="66">
                  <c:v>86.199999999999989</c:v>
                </c:pt>
                <c:pt idx="67">
                  <c:v>69.7</c:v>
                </c:pt>
                <c:pt idx="68">
                  <c:v>46.800000000000004</c:v>
                </c:pt>
                <c:pt idx="69">
                  <c:v>43.100000000000009</c:v>
                </c:pt>
                <c:pt idx="70">
                  <c:v>92.199999999999989</c:v>
                </c:pt>
                <c:pt idx="71">
                  <c:v>66.099999999999994</c:v>
                </c:pt>
                <c:pt idx="72">
                  <c:v>68.8</c:v>
                </c:pt>
                <c:pt idx="73">
                  <c:v>92.3</c:v>
                </c:pt>
                <c:pt idx="74">
                  <c:v>83.8</c:v>
                </c:pt>
                <c:pt idx="75">
                  <c:v>72.099999999999994</c:v>
                </c:pt>
                <c:pt idx="76">
                  <c:v>68.400000000000006</c:v>
                </c:pt>
                <c:pt idx="77">
                  <c:v>64.7</c:v>
                </c:pt>
                <c:pt idx="78">
                  <c:v>54.6</c:v>
                </c:pt>
                <c:pt idx="79">
                  <c:v>42.900000000000006</c:v>
                </c:pt>
                <c:pt idx="80">
                  <c:v>77.599999999999994</c:v>
                </c:pt>
                <c:pt idx="81">
                  <c:v>61.1</c:v>
                </c:pt>
                <c:pt idx="82">
                  <c:v>68.599999999999994</c:v>
                </c:pt>
                <c:pt idx="83">
                  <c:v>37.700000000000003</c:v>
                </c:pt>
                <c:pt idx="84">
                  <c:v>75.599999999999994</c:v>
                </c:pt>
                <c:pt idx="85">
                  <c:v>36.700000000000003</c:v>
                </c:pt>
                <c:pt idx="86">
                  <c:v>45.800000000000004</c:v>
                </c:pt>
                <c:pt idx="87">
                  <c:v>80.5</c:v>
                </c:pt>
                <c:pt idx="88">
                  <c:v>73.599999999999994</c:v>
                </c:pt>
                <c:pt idx="89">
                  <c:v>61.9</c:v>
                </c:pt>
                <c:pt idx="90">
                  <c:v>66.199999999999989</c:v>
                </c:pt>
                <c:pt idx="91">
                  <c:v>46.5</c:v>
                </c:pt>
                <c:pt idx="92">
                  <c:v>63.599999999999994</c:v>
                </c:pt>
                <c:pt idx="93">
                  <c:v>67.900000000000006</c:v>
                </c:pt>
                <c:pt idx="94">
                  <c:v>64.199999999999989</c:v>
                </c:pt>
                <c:pt idx="95">
                  <c:v>76.5</c:v>
                </c:pt>
                <c:pt idx="96">
                  <c:v>29.600000000000009</c:v>
                </c:pt>
                <c:pt idx="97">
                  <c:v>77.099999999999994</c:v>
                </c:pt>
                <c:pt idx="98">
                  <c:v>54.2</c:v>
                </c:pt>
                <c:pt idx="99">
                  <c:v>47.3</c:v>
                </c:pt>
                <c:pt idx="100">
                  <c:v>86.799999999999983</c:v>
                </c:pt>
                <c:pt idx="101">
                  <c:v>52.7</c:v>
                </c:pt>
                <c:pt idx="102">
                  <c:v>10.600000000000009</c:v>
                </c:pt>
                <c:pt idx="103">
                  <c:v>29.300000000000011</c:v>
                </c:pt>
                <c:pt idx="104">
                  <c:v>52.8</c:v>
                </c:pt>
                <c:pt idx="105">
                  <c:v>37.900000000000006</c:v>
                </c:pt>
                <c:pt idx="106">
                  <c:v>10.200000000000017</c:v>
                </c:pt>
                <c:pt idx="107">
                  <c:v>24.100000000000009</c:v>
                </c:pt>
                <c:pt idx="108">
                  <c:v>76.399999999999991</c:v>
                </c:pt>
                <c:pt idx="109">
                  <c:v>75.899999999999991</c:v>
                </c:pt>
                <c:pt idx="110">
                  <c:v>32.200000000000003</c:v>
                </c:pt>
                <c:pt idx="111">
                  <c:v>28.5</c:v>
                </c:pt>
                <c:pt idx="112">
                  <c:v>66.399999999999991</c:v>
                </c:pt>
                <c:pt idx="113">
                  <c:v>53.099999999999994</c:v>
                </c:pt>
                <c:pt idx="114">
                  <c:v>38.200000000000003</c:v>
                </c:pt>
                <c:pt idx="115">
                  <c:v>69.699999999999989</c:v>
                </c:pt>
                <c:pt idx="116">
                  <c:v>21.200000000000003</c:v>
                </c:pt>
                <c:pt idx="117">
                  <c:v>11.100000000000009</c:v>
                </c:pt>
                <c:pt idx="118">
                  <c:v>23.400000000000006</c:v>
                </c:pt>
                <c:pt idx="119">
                  <c:v>53.3</c:v>
                </c:pt>
                <c:pt idx="120">
                  <c:v>8</c:v>
                </c:pt>
                <c:pt idx="121">
                  <c:v>23.5</c:v>
                </c:pt>
                <c:pt idx="122">
                  <c:v>11.800000000000011</c:v>
                </c:pt>
                <c:pt idx="123">
                  <c:v>8.1000000000000085</c:v>
                </c:pt>
                <c:pt idx="124">
                  <c:v>57.199999999999996</c:v>
                </c:pt>
                <c:pt idx="125">
                  <c:v>34.299999999999997</c:v>
                </c:pt>
                <c:pt idx="126">
                  <c:v>41.8</c:v>
                </c:pt>
                <c:pt idx="127">
                  <c:v>28.5</c:v>
                </c:pt>
                <c:pt idx="128">
                  <c:v>23.200000000000003</c:v>
                </c:pt>
                <c:pt idx="129">
                  <c:v>35.5</c:v>
                </c:pt>
                <c:pt idx="130">
                  <c:v>41.4</c:v>
                </c:pt>
                <c:pt idx="131">
                  <c:v>21.700000000000003</c:v>
                </c:pt>
                <c:pt idx="132">
                  <c:v>34</c:v>
                </c:pt>
                <c:pt idx="133">
                  <c:v>51.099999999999994</c:v>
                </c:pt>
                <c:pt idx="134">
                  <c:v>34.599999999999994</c:v>
                </c:pt>
                <c:pt idx="135">
                  <c:v>42.099999999999994</c:v>
                </c:pt>
                <c:pt idx="136">
                  <c:v>52.8</c:v>
                </c:pt>
                <c:pt idx="137">
                  <c:v>33.099999999999994</c:v>
                </c:pt>
                <c:pt idx="138">
                  <c:v>21.400000000000006</c:v>
                </c:pt>
                <c:pt idx="139">
                  <c:v>36.9</c:v>
                </c:pt>
                <c:pt idx="140">
                  <c:v>49.199999999999996</c:v>
                </c:pt>
                <c:pt idx="141">
                  <c:v>43.9</c:v>
                </c:pt>
                <c:pt idx="142">
                  <c:v>43.4</c:v>
                </c:pt>
                <c:pt idx="143">
                  <c:v>18.900000000000006</c:v>
                </c:pt>
                <c:pt idx="144">
                  <c:v>16.799999999999997</c:v>
                </c:pt>
                <c:pt idx="145">
                  <c:v>32.299999999999997</c:v>
                </c:pt>
                <c:pt idx="146">
                  <c:v>46.199999999999996</c:v>
                </c:pt>
                <c:pt idx="147">
                  <c:v>36.099999999999994</c:v>
                </c:pt>
                <c:pt idx="148">
                  <c:v>21.200000000000003</c:v>
                </c:pt>
                <c:pt idx="149">
                  <c:v>23.900000000000006</c:v>
                </c:pt>
                <c:pt idx="150">
                  <c:v>21.799999999999997</c:v>
                </c:pt>
                <c:pt idx="151">
                  <c:v>30.900000000000006</c:v>
                </c:pt>
                <c:pt idx="152">
                  <c:v>14.400000000000006</c:v>
                </c:pt>
                <c:pt idx="153">
                  <c:v>15.5</c:v>
                </c:pt>
                <c:pt idx="154">
                  <c:v>21.400000000000006</c:v>
                </c:pt>
                <c:pt idx="155">
                  <c:v>28.900000000000006</c:v>
                </c:pt>
                <c:pt idx="156">
                  <c:v>34.799999999999997</c:v>
                </c:pt>
                <c:pt idx="157">
                  <c:v>19.900000000000006</c:v>
                </c:pt>
                <c:pt idx="158">
                  <c:v>37</c:v>
                </c:pt>
                <c:pt idx="159">
                  <c:v>28.5</c:v>
                </c:pt>
                <c:pt idx="160">
                  <c:v>34.399999999999991</c:v>
                </c:pt>
                <c:pt idx="161">
                  <c:v>29.099999999999994</c:v>
                </c:pt>
                <c:pt idx="162">
                  <c:v>15.799999999999997</c:v>
                </c:pt>
                <c:pt idx="163">
                  <c:v>10.5</c:v>
                </c:pt>
                <c:pt idx="164">
                  <c:v>27.599999999999994</c:v>
                </c:pt>
                <c:pt idx="165">
                  <c:v>25.5</c:v>
                </c:pt>
                <c:pt idx="166">
                  <c:v>4.2000000000000028</c:v>
                </c:pt>
                <c:pt idx="167">
                  <c:v>11.700000000000003</c:v>
                </c:pt>
                <c:pt idx="168">
                  <c:v>4.7999999999999972</c:v>
                </c:pt>
                <c:pt idx="169">
                  <c:v>23.5</c:v>
                </c:pt>
                <c:pt idx="170">
                  <c:v>11.799999999999997</c:v>
                </c:pt>
                <c:pt idx="171">
                  <c:v>12.900000000000006</c:v>
                </c:pt>
                <c:pt idx="172">
                  <c:v>2.7999999999999972</c:v>
                </c:pt>
                <c:pt idx="173">
                  <c:v>13.5</c:v>
                </c:pt>
                <c:pt idx="174">
                  <c:v>9.7999999999999972</c:v>
                </c:pt>
                <c:pt idx="175">
                  <c:v>14.099999999999994</c:v>
                </c:pt>
                <c:pt idx="176">
                  <c:v>12</c:v>
                </c:pt>
                <c:pt idx="177">
                  <c:v>5.0999999999999943</c:v>
                </c:pt>
                <c:pt idx="178">
                  <c:v>19</c:v>
                </c:pt>
                <c:pt idx="179">
                  <c:v>8.9000000000000057</c:v>
                </c:pt>
                <c:pt idx="180">
                  <c:v>18</c:v>
                </c:pt>
                <c:pt idx="181">
                  <c:v>11.099999999999994</c:v>
                </c:pt>
                <c:pt idx="182">
                  <c:v>9</c:v>
                </c:pt>
                <c:pt idx="183">
                  <c:v>11.700000000000003</c:v>
                </c:pt>
                <c:pt idx="184">
                  <c:v>6.4000000000000057</c:v>
                </c:pt>
                <c:pt idx="185">
                  <c:v>4.2999999999999972</c:v>
                </c:pt>
                <c:pt idx="186">
                  <c:v>5.4000000000000057</c:v>
                </c:pt>
                <c:pt idx="187">
                  <c:v>9.7000000000000028</c:v>
                </c:pt>
                <c:pt idx="188">
                  <c:v>1.2000000000000028</c:v>
                </c:pt>
                <c:pt idx="189">
                  <c:v>5.5</c:v>
                </c:pt>
                <c:pt idx="190">
                  <c:v>5</c:v>
                </c:pt>
                <c:pt idx="191">
                  <c:v>4.5</c:v>
                </c:pt>
                <c:pt idx="192">
                  <c:v>5.5999999999999943</c:v>
                </c:pt>
                <c:pt idx="193">
                  <c:v>3.5</c:v>
                </c:pt>
                <c:pt idx="194">
                  <c:v>1.4000000000000057</c:v>
                </c:pt>
                <c:pt idx="195">
                  <c:v>0.90000000000000568</c:v>
                </c:pt>
                <c:pt idx="196">
                  <c:v>3.5999999999999943</c:v>
                </c:pt>
                <c:pt idx="197">
                  <c:v>1.5</c:v>
                </c:pt>
                <c:pt idx="198">
                  <c:v>1</c:v>
                </c:pt>
                <c:pt idx="199">
                  <c:v>0.5</c:v>
                </c:pt>
                <c:pt idx="200">
                  <c:v>0</c:v>
                </c:pt>
              </c:numCache>
            </c:numRef>
          </c:yVal>
          <c:smooth val="0"/>
          <c:extLst xmlns:c16r2="http://schemas.microsoft.com/office/drawing/2015/06/chart">
            <c:ext xmlns:c16="http://schemas.microsoft.com/office/drawing/2014/chart" uri="{C3380CC4-5D6E-409C-BE32-E72D297353CC}">
              <c16:uniqueId val="{00000000-E42F-430F-BC9A-37D371B345FF}"/>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E42F-430F-BC9A-37D371B345FF}"/>
            </c:ext>
          </c:extLst>
        </c:ser>
        <c:dLbls>
          <c:showLegendKey val="0"/>
          <c:showVal val="0"/>
          <c:showCatName val="0"/>
          <c:showSerName val="0"/>
          <c:showPercent val="0"/>
          <c:showBubbleSize val="0"/>
        </c:dLbls>
        <c:axId val="827037472"/>
        <c:axId val="827038016"/>
      </c:scatterChart>
      <c:valAx>
        <c:axId val="827037472"/>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7038016"/>
        <c:crosses val="autoZero"/>
        <c:crossBetween val="midCat"/>
      </c:valAx>
      <c:valAx>
        <c:axId val="827038016"/>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1212121212121213E-2"/>
              <c:y val="1.2745406824146991E-2"/>
            </c:manualLayout>
          </c:layout>
          <c:overlay val="0"/>
        </c:title>
        <c:numFmt formatCode="General" sourceLinked="0"/>
        <c:majorTickMark val="out"/>
        <c:minorTickMark val="none"/>
        <c:tickLblPos val="nextTo"/>
        <c:crossAx val="827037472"/>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rgbClr val="FF0000"/>
              </a:solidFill>
              <a:ln>
                <a:solidFill>
                  <a:srgbClr val="C00000"/>
                </a:solidFill>
              </a:ln>
            </c:spPr>
          </c:marker>
          <c:trendline>
            <c:trendlineType val="linear"/>
            <c:intercept val="0"/>
            <c:dispRSqr val="1"/>
            <c:dispEq val="0"/>
            <c:trendlineLbl>
              <c:layout/>
              <c:numFmt formatCode="General" sourceLinked="0"/>
            </c:trendlineLbl>
          </c:trendline>
          <c:xVal>
            <c:numRef>
              <c:f>'PHI_Sw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'PHI_Sw Corr'!$D$10:$D$210</c:f>
              <c:numCache>
                <c:formatCode>#,##0.00;\-0.00;"--"</c:formatCode>
                <c:ptCount val="201"/>
                <c:pt idx="0">
                  <c:v>0</c:v>
                </c:pt>
                <c:pt idx="1">
                  <c:v>0.5</c:v>
                </c:pt>
                <c:pt idx="2">
                  <c:v>1</c:v>
                </c:pt>
                <c:pt idx="3">
                  <c:v>5.5</c:v>
                </c:pt>
                <c:pt idx="4">
                  <c:v>10</c:v>
                </c:pt>
                <c:pt idx="5">
                  <c:v>2.5</c:v>
                </c:pt>
                <c:pt idx="6">
                  <c:v>11</c:v>
                </c:pt>
                <c:pt idx="7">
                  <c:v>11.5</c:v>
                </c:pt>
                <c:pt idx="8">
                  <c:v>20</c:v>
                </c:pt>
                <c:pt idx="9">
                  <c:v>16.5</c:v>
                </c:pt>
                <c:pt idx="10">
                  <c:v>17</c:v>
                </c:pt>
                <c:pt idx="11">
                  <c:v>25.5</c:v>
                </c:pt>
                <c:pt idx="12">
                  <c:v>30</c:v>
                </c:pt>
                <c:pt idx="13">
                  <c:v>22.5</c:v>
                </c:pt>
                <c:pt idx="14">
                  <c:v>31</c:v>
                </c:pt>
                <c:pt idx="15">
                  <c:v>11.5</c:v>
                </c:pt>
                <c:pt idx="16">
                  <c:v>40</c:v>
                </c:pt>
                <c:pt idx="17">
                  <c:v>12.5</c:v>
                </c:pt>
                <c:pt idx="18">
                  <c:v>21</c:v>
                </c:pt>
                <c:pt idx="19">
                  <c:v>17.5</c:v>
                </c:pt>
                <c:pt idx="20">
                  <c:v>10</c:v>
                </c:pt>
                <c:pt idx="21">
                  <c:v>26.5</c:v>
                </c:pt>
                <c:pt idx="22">
                  <c:v>23</c:v>
                </c:pt>
                <c:pt idx="23">
                  <c:v>27.5</c:v>
                </c:pt>
                <c:pt idx="24">
                  <c:v>28</c:v>
                </c:pt>
                <c:pt idx="25">
                  <c:v>24.5</c:v>
                </c:pt>
                <c:pt idx="26">
                  <c:v>25</c:v>
                </c:pt>
                <c:pt idx="27">
                  <c:v>57.5</c:v>
                </c:pt>
                <c:pt idx="28">
                  <c:v>30</c:v>
                </c:pt>
                <c:pt idx="29">
                  <c:v>34.5</c:v>
                </c:pt>
                <c:pt idx="30">
                  <c:v>15</c:v>
                </c:pt>
              </c:numCache>
            </c:numRef>
          </c:yVal>
          <c:smooth val="0"/>
          <c:extLst xmlns:c16r2="http://schemas.microsoft.com/office/drawing/2015/06/chart">
            <c:ext xmlns:c16="http://schemas.microsoft.com/office/drawing/2014/chart" uri="{C3380CC4-5D6E-409C-BE32-E72D297353CC}">
              <c16:uniqueId val="{00000000-7784-45A3-A9CD-25E933DF3290}"/>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0</c:v>
              </c:pt>
              <c:pt idx="1">
                <c:v>50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7784-45A3-A9CD-25E933DF3290}"/>
            </c:ext>
          </c:extLst>
        </c:ser>
        <c:dLbls>
          <c:showLegendKey val="0"/>
          <c:showVal val="0"/>
          <c:showCatName val="0"/>
          <c:showSerName val="0"/>
          <c:showPercent val="0"/>
          <c:showBubbleSize val="0"/>
        </c:dLbls>
        <c:axId val="827043456"/>
        <c:axId val="828855056"/>
      </c:scatterChart>
      <c:valAx>
        <c:axId val="827043456"/>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8855056"/>
        <c:crosses val="autoZero"/>
        <c:crossBetween val="midCat"/>
      </c:valAx>
      <c:valAx>
        <c:axId val="828855056"/>
        <c:scaling>
          <c:orientation val="minMax"/>
          <c:max val="100"/>
          <c:min val="0"/>
        </c:scaling>
        <c:delete val="0"/>
        <c:axPos val="l"/>
        <c:title>
          <c:tx>
            <c:rich>
              <a:bodyPr rot="0" vert="horz"/>
              <a:lstStyle/>
              <a:p>
                <a:pPr>
                  <a:defRPr/>
                </a:pPr>
                <a:r>
                  <a:rPr lang="es-BO"/>
                  <a:t>Sg, %</a:t>
                </a:r>
              </a:p>
            </c:rich>
          </c:tx>
          <c:layout>
            <c:manualLayout>
              <c:xMode val="edge"/>
              <c:yMode val="edge"/>
              <c:x val="1.9753086419753086E-2"/>
              <c:y val="1.9762950683796111E-2"/>
            </c:manualLayout>
          </c:layout>
          <c:overlay val="0"/>
        </c:title>
        <c:numFmt formatCode="General" sourceLinked="0"/>
        <c:majorTickMark val="out"/>
        <c:minorTickMark val="none"/>
        <c:tickLblPos val="nextTo"/>
        <c:crossAx val="827043456"/>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500"/>
            </a:pPr>
            <a:r>
              <a:rPr lang="es-BO" sz="1500"/>
              <a:t>Real Data</a:t>
            </a:r>
          </a:p>
        </c:rich>
      </c:tx>
      <c:layout>
        <c:manualLayout>
          <c:xMode val="edge"/>
          <c:yMode val="edge"/>
          <c:x val="0.71821392696283348"/>
          <c:y val="1.4035087719298246E-2"/>
        </c:manualLayout>
      </c:layout>
      <c:overlay val="1"/>
    </c:title>
    <c:autoTitleDeleted val="0"/>
    <c:plotArea>
      <c:layout>
        <c:manualLayout>
          <c:layoutTarget val="inner"/>
          <c:xMode val="edge"/>
          <c:yMode val="edge"/>
          <c:x val="0.10716907261592301"/>
          <c:y val="9.3067220764071146E-2"/>
          <c:w val="0.83060170603674544"/>
          <c:h val="0.79095290172061838"/>
        </c:manualLayout>
      </c:layout>
      <c:scatterChart>
        <c:scatterStyle val="lineMarker"/>
        <c:varyColors val="0"/>
        <c:ser>
          <c:idx val="0"/>
          <c:order val="0"/>
          <c:spPr>
            <a:ln w="19050">
              <a:noFill/>
            </a:ln>
          </c:spPr>
          <c:marker>
            <c:symbol val="circle"/>
            <c:size val="8"/>
            <c:spPr>
              <a:solidFill>
                <a:schemeClr val="accent1">
                  <a:lumMod val="20000"/>
                  <a:lumOff val="80000"/>
                </a:schemeClr>
              </a:solidFill>
              <a:ln>
                <a:solidFill>
                  <a:srgbClr val="0000FF"/>
                </a:solidFill>
              </a:ln>
            </c:spPr>
          </c:marker>
          <c:trendline>
            <c:trendlineType val="linear"/>
            <c:intercept val="100"/>
            <c:dispRSqr val="1"/>
            <c:dispEq val="0"/>
            <c:trendlineLbl>
              <c:layout/>
              <c:numFmt formatCode="General" sourceLinked="0"/>
            </c:trendlineLbl>
          </c:trendline>
          <c:xVal>
            <c:numRef>
              <c:f>'PHI_Sw Corr'!$B$10:$B$210</c:f>
              <c:numCache>
                <c:formatCode>#,##0.00;\-0.00;"--"</c:formatCode>
                <c:ptCount val="201"/>
                <c:pt idx="0">
                  <c:v>0</c:v>
                </c:pt>
                <c:pt idx="1">
                  <c:v>0.5</c:v>
                </c:pt>
                <c:pt idx="2">
                  <c:v>1</c:v>
                </c:pt>
                <c:pt idx="3">
                  <c:v>1.5</c:v>
                </c:pt>
                <c:pt idx="4">
                  <c:v>2</c:v>
                </c:pt>
                <c:pt idx="5">
                  <c:v>2.5</c:v>
                </c:pt>
                <c:pt idx="6">
                  <c:v>3</c:v>
                </c:pt>
                <c:pt idx="7">
                  <c:v>3.5</c:v>
                </c:pt>
                <c:pt idx="8">
                  <c:v>4</c:v>
                </c:pt>
                <c:pt idx="9">
                  <c:v>4.5</c:v>
                </c:pt>
                <c:pt idx="10">
                  <c:v>5</c:v>
                </c:pt>
                <c:pt idx="11">
                  <c:v>5.5</c:v>
                </c:pt>
                <c:pt idx="12">
                  <c:v>6</c:v>
                </c:pt>
                <c:pt idx="13">
                  <c:v>6.5</c:v>
                </c:pt>
                <c:pt idx="14">
                  <c:v>7</c:v>
                </c:pt>
                <c:pt idx="15">
                  <c:v>7.5</c:v>
                </c:pt>
                <c:pt idx="16">
                  <c:v>8</c:v>
                </c:pt>
                <c:pt idx="17">
                  <c:v>8.5</c:v>
                </c:pt>
                <c:pt idx="18">
                  <c:v>9</c:v>
                </c:pt>
                <c:pt idx="19">
                  <c:v>9.5</c:v>
                </c:pt>
                <c:pt idx="20">
                  <c:v>10</c:v>
                </c:pt>
                <c:pt idx="21">
                  <c:v>10.5</c:v>
                </c:pt>
                <c:pt idx="22">
                  <c:v>11</c:v>
                </c:pt>
                <c:pt idx="23">
                  <c:v>11.5</c:v>
                </c:pt>
                <c:pt idx="24">
                  <c:v>12</c:v>
                </c:pt>
                <c:pt idx="25">
                  <c:v>12.5</c:v>
                </c:pt>
                <c:pt idx="26">
                  <c:v>13</c:v>
                </c:pt>
                <c:pt idx="27">
                  <c:v>13.5</c:v>
                </c:pt>
                <c:pt idx="28">
                  <c:v>14</c:v>
                </c:pt>
                <c:pt idx="29">
                  <c:v>14.5</c:v>
                </c:pt>
                <c:pt idx="30">
                  <c:v>15</c:v>
                </c:pt>
              </c:numCache>
            </c:numRef>
          </c:xVal>
          <c:yVal>
            <c:numRef>
              <c:f>'PHI_Sw Corr'!$C$10:$C$210</c:f>
              <c:numCache>
                <c:formatCode>#,##0.00;\-0.00;"--"</c:formatCode>
                <c:ptCount val="201"/>
                <c:pt idx="0">
                  <c:v>100</c:v>
                </c:pt>
                <c:pt idx="1">
                  <c:v>99.5</c:v>
                </c:pt>
                <c:pt idx="2">
                  <c:v>99</c:v>
                </c:pt>
                <c:pt idx="3">
                  <c:v>94.5</c:v>
                </c:pt>
                <c:pt idx="4">
                  <c:v>90</c:v>
                </c:pt>
                <c:pt idx="5">
                  <c:v>97.5</c:v>
                </c:pt>
                <c:pt idx="6">
                  <c:v>89</c:v>
                </c:pt>
                <c:pt idx="7">
                  <c:v>88.5</c:v>
                </c:pt>
                <c:pt idx="8">
                  <c:v>80</c:v>
                </c:pt>
                <c:pt idx="9">
                  <c:v>83.5</c:v>
                </c:pt>
                <c:pt idx="10">
                  <c:v>83</c:v>
                </c:pt>
                <c:pt idx="11">
                  <c:v>74.5</c:v>
                </c:pt>
                <c:pt idx="12">
                  <c:v>70</c:v>
                </c:pt>
                <c:pt idx="13">
                  <c:v>77.5</c:v>
                </c:pt>
                <c:pt idx="14">
                  <c:v>69</c:v>
                </c:pt>
                <c:pt idx="15">
                  <c:v>88.5</c:v>
                </c:pt>
                <c:pt idx="16">
                  <c:v>60</c:v>
                </c:pt>
                <c:pt idx="17">
                  <c:v>87.5</c:v>
                </c:pt>
                <c:pt idx="18">
                  <c:v>79</c:v>
                </c:pt>
                <c:pt idx="19">
                  <c:v>82.5</c:v>
                </c:pt>
                <c:pt idx="20">
                  <c:v>90</c:v>
                </c:pt>
                <c:pt idx="21">
                  <c:v>73.5</c:v>
                </c:pt>
                <c:pt idx="22">
                  <c:v>77</c:v>
                </c:pt>
                <c:pt idx="23">
                  <c:v>72.5</c:v>
                </c:pt>
                <c:pt idx="24">
                  <c:v>72</c:v>
                </c:pt>
                <c:pt idx="25">
                  <c:v>75.5</c:v>
                </c:pt>
                <c:pt idx="26">
                  <c:v>75</c:v>
                </c:pt>
                <c:pt idx="27">
                  <c:v>42.5</c:v>
                </c:pt>
                <c:pt idx="28">
                  <c:v>70</c:v>
                </c:pt>
                <c:pt idx="29">
                  <c:v>65.5</c:v>
                </c:pt>
                <c:pt idx="30">
                  <c:v>85</c:v>
                </c:pt>
              </c:numCache>
            </c:numRef>
          </c:yVal>
          <c:smooth val="0"/>
          <c:extLst xmlns:c16r2="http://schemas.microsoft.com/office/drawing/2015/06/chart">
            <c:ext xmlns:c16="http://schemas.microsoft.com/office/drawing/2014/chart" uri="{C3380CC4-5D6E-409C-BE32-E72D297353CC}">
              <c16:uniqueId val="{00000000-1FF9-449B-B9B4-351BA9496E2F}"/>
            </c:ext>
          </c:extLst>
        </c:ser>
        <c:ser>
          <c:idx val="1"/>
          <c:order val="1"/>
          <c:spPr>
            <a:ln w="19050">
              <a:solidFill>
                <a:schemeClr val="tx1"/>
              </a:solidFill>
              <a:prstDash val="dash"/>
            </a:ln>
          </c:spPr>
          <c:marker>
            <c:symbol val="circle"/>
            <c:size val="5"/>
            <c:spPr>
              <a:solidFill>
                <a:schemeClr val="tx1"/>
              </a:solidFill>
              <a:ln>
                <a:solidFill>
                  <a:schemeClr val="tx1"/>
                </a:solidFill>
              </a:ln>
            </c:spPr>
          </c:marker>
          <c:xVal>
            <c:numLit>
              <c:formatCode>General</c:formatCode>
              <c:ptCount val="2"/>
              <c:pt idx="0">
                <c:v>50</c:v>
              </c:pt>
              <c:pt idx="1">
                <c:v>0</c:v>
              </c:pt>
            </c:numLit>
          </c:xVal>
          <c:yVal>
            <c:numLit>
              <c:formatCode>General</c:formatCode>
              <c:ptCount val="2"/>
              <c:pt idx="0">
                <c:v>0</c:v>
              </c:pt>
              <c:pt idx="1">
                <c:v>100</c:v>
              </c:pt>
            </c:numLit>
          </c:yVal>
          <c:smooth val="0"/>
          <c:extLst xmlns:c16r2="http://schemas.microsoft.com/office/drawing/2015/06/chart">
            <c:ext xmlns:c16="http://schemas.microsoft.com/office/drawing/2014/chart" uri="{C3380CC4-5D6E-409C-BE32-E72D297353CC}">
              <c16:uniqueId val="{00000001-1FF9-449B-B9B4-351BA9496E2F}"/>
            </c:ext>
          </c:extLst>
        </c:ser>
        <c:dLbls>
          <c:showLegendKey val="0"/>
          <c:showVal val="0"/>
          <c:showCatName val="0"/>
          <c:showSerName val="0"/>
          <c:showPercent val="0"/>
          <c:showBubbleSize val="0"/>
        </c:dLbls>
        <c:axId val="828875184"/>
        <c:axId val="828864848"/>
      </c:scatterChart>
      <c:valAx>
        <c:axId val="828875184"/>
        <c:scaling>
          <c:orientation val="minMax"/>
          <c:max val="50"/>
          <c:min val="0"/>
        </c:scaling>
        <c:delete val="0"/>
        <c:axPos val="b"/>
        <c:title>
          <c:tx>
            <c:rich>
              <a:bodyPr/>
              <a:lstStyle/>
              <a:p>
                <a:pPr>
                  <a:defRPr/>
                </a:pPr>
                <a:r>
                  <a:rPr lang="es-BO"/>
                  <a:t>Porosity, %</a:t>
                </a:r>
              </a:p>
            </c:rich>
          </c:tx>
          <c:layout/>
          <c:overlay val="0"/>
        </c:title>
        <c:numFmt formatCode="General" sourceLinked="0"/>
        <c:majorTickMark val="out"/>
        <c:minorTickMark val="none"/>
        <c:tickLblPos val="nextTo"/>
        <c:crossAx val="828864848"/>
        <c:crosses val="autoZero"/>
        <c:crossBetween val="midCat"/>
      </c:valAx>
      <c:valAx>
        <c:axId val="828864848"/>
        <c:scaling>
          <c:orientation val="minMax"/>
          <c:max val="100"/>
          <c:min val="0"/>
        </c:scaling>
        <c:delete val="0"/>
        <c:axPos val="l"/>
        <c:title>
          <c:tx>
            <c:rich>
              <a:bodyPr rot="0" vert="horz"/>
              <a:lstStyle/>
              <a:p>
                <a:pPr>
                  <a:defRPr>
                    <a:solidFill>
                      <a:srgbClr val="0000FF"/>
                    </a:solidFill>
                  </a:defRPr>
                </a:pPr>
                <a:r>
                  <a:rPr lang="es-BO">
                    <a:solidFill>
                      <a:srgbClr val="0000FF"/>
                    </a:solidFill>
                  </a:rPr>
                  <a:t>Sw,</a:t>
                </a:r>
                <a:r>
                  <a:rPr lang="es-BO" baseline="0">
                    <a:solidFill>
                      <a:srgbClr val="0000FF"/>
                    </a:solidFill>
                  </a:rPr>
                  <a:t> %</a:t>
                </a:r>
                <a:endParaRPr lang="es-BO">
                  <a:solidFill>
                    <a:srgbClr val="0000FF"/>
                  </a:solidFill>
                </a:endParaRPr>
              </a:p>
            </c:rich>
          </c:tx>
          <c:layout>
            <c:manualLayout>
              <c:xMode val="edge"/>
              <c:yMode val="edge"/>
              <c:x val="2.3045267489711935E-2"/>
              <c:y val="1.6254178753971556E-2"/>
            </c:manualLayout>
          </c:layout>
          <c:overlay val="0"/>
        </c:title>
        <c:numFmt formatCode="General" sourceLinked="0"/>
        <c:majorTickMark val="out"/>
        <c:minorTickMark val="none"/>
        <c:tickLblPos val="nextTo"/>
        <c:crossAx val="828875184"/>
        <c:crosses val="autoZero"/>
        <c:crossBetween val="midCat"/>
        <c:majorUnit val="20"/>
      </c:valAx>
    </c:plotArea>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image" Target="../media/image5.jpeg"/><Relationship Id="rId6" Type="http://schemas.openxmlformats.org/officeDocument/2006/relationships/chart" Target="../charts/chart13.xml"/><Relationship Id="rId11" Type="http://schemas.openxmlformats.org/officeDocument/2006/relationships/chart" Target="../charts/chart18.xml"/><Relationship Id="rId5" Type="http://schemas.openxmlformats.org/officeDocument/2006/relationships/chart" Target="../charts/chart12.xml"/><Relationship Id="rId10" Type="http://schemas.openxmlformats.org/officeDocument/2006/relationships/chart" Target="../charts/chart17.xml"/><Relationship Id="rId4" Type="http://schemas.openxmlformats.org/officeDocument/2006/relationships/chart" Target="../charts/chart11.xml"/><Relationship Id="rId9"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chart" Target="../charts/chart21.xml"/><Relationship Id="rId7" Type="http://schemas.openxmlformats.org/officeDocument/2006/relationships/chart" Target="../charts/chart25.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 Id="rId9" Type="http://schemas.openxmlformats.org/officeDocument/2006/relationships/chart" Target="../charts/chart2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4" Type="http://schemas.openxmlformats.org/officeDocument/2006/relationships/chart" Target="../charts/chart31.xml"/></Relationships>
</file>

<file path=xl/drawings/_rels/drawing12.xml.rels><?xml version="1.0" encoding="UTF-8" standalone="yes"?>
<Relationships xmlns="http://schemas.openxmlformats.org/package/2006/relationships"><Relationship Id="rId8" Type="http://schemas.openxmlformats.org/officeDocument/2006/relationships/image" Target="../media/image27.png"/><Relationship Id="rId13" Type="http://schemas.openxmlformats.org/officeDocument/2006/relationships/image" Target="../media/image32.png"/><Relationship Id="rId3" Type="http://schemas.openxmlformats.org/officeDocument/2006/relationships/image" Target="../media/image22.png"/><Relationship Id="rId7" Type="http://schemas.openxmlformats.org/officeDocument/2006/relationships/image" Target="../media/image26.png"/><Relationship Id="rId12" Type="http://schemas.openxmlformats.org/officeDocument/2006/relationships/image" Target="../media/image31.png"/><Relationship Id="rId2" Type="http://schemas.openxmlformats.org/officeDocument/2006/relationships/image" Target="../media/image21.png"/><Relationship Id="rId16" Type="http://schemas.openxmlformats.org/officeDocument/2006/relationships/image" Target="../media/image35.png"/><Relationship Id="rId1" Type="http://schemas.openxmlformats.org/officeDocument/2006/relationships/image" Target="../media/image20.png"/><Relationship Id="rId6" Type="http://schemas.openxmlformats.org/officeDocument/2006/relationships/image" Target="../media/image25.png"/><Relationship Id="rId11" Type="http://schemas.openxmlformats.org/officeDocument/2006/relationships/image" Target="../media/image30.png"/><Relationship Id="rId5" Type="http://schemas.openxmlformats.org/officeDocument/2006/relationships/image" Target="../media/image24.png"/><Relationship Id="rId15" Type="http://schemas.openxmlformats.org/officeDocument/2006/relationships/image" Target="../media/image34.png"/><Relationship Id="rId10" Type="http://schemas.openxmlformats.org/officeDocument/2006/relationships/image" Target="../media/image29.png"/><Relationship Id="rId4" Type="http://schemas.openxmlformats.org/officeDocument/2006/relationships/image" Target="../media/image23.png"/><Relationship Id="rId9" Type="http://schemas.openxmlformats.org/officeDocument/2006/relationships/image" Target="../media/image28.png"/><Relationship Id="rId14" Type="http://schemas.openxmlformats.org/officeDocument/2006/relationships/image" Target="../media/image3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6.emf"/><Relationship Id="rId7" Type="http://schemas.openxmlformats.org/officeDocument/2006/relationships/image" Target="../media/image11.emf"/><Relationship Id="rId2" Type="http://schemas.openxmlformats.org/officeDocument/2006/relationships/image" Target="../media/image17.emf"/><Relationship Id="rId1" Type="http://schemas.openxmlformats.org/officeDocument/2006/relationships/image" Target="../media/image14.emf"/><Relationship Id="rId6" Type="http://schemas.openxmlformats.org/officeDocument/2006/relationships/image" Target="../media/image12.emf"/><Relationship Id="rId11" Type="http://schemas.openxmlformats.org/officeDocument/2006/relationships/image" Target="../media/image18.emf"/><Relationship Id="rId5" Type="http://schemas.openxmlformats.org/officeDocument/2006/relationships/image" Target="../media/image13.emf"/><Relationship Id="rId10" Type="http://schemas.openxmlformats.org/officeDocument/2006/relationships/image" Target="../media/image8.emf"/><Relationship Id="rId4" Type="http://schemas.openxmlformats.org/officeDocument/2006/relationships/image" Target="../media/image15.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9</xdr:col>
      <xdr:colOff>7620</xdr:colOff>
      <xdr:row>1</xdr:row>
      <xdr:rowOff>128214</xdr:rowOff>
    </xdr:from>
    <xdr:to>
      <xdr:col>10</xdr:col>
      <xdr:colOff>0</xdr:colOff>
      <xdr:row>3</xdr:row>
      <xdr:rowOff>87505</xdr:rowOff>
    </xdr:to>
    <mc:AlternateContent xmlns:mc="http://schemas.openxmlformats.org/markup-compatibility/2006" xmlns:a14="http://schemas.microsoft.com/office/drawing/2010/main">
      <mc:Choice Requires="a14">
        <xdr:sp macro="" textlink="">
          <xdr:nvSpPr>
            <xdr:cNvPr id="2" name="Rectangle 1" descr="1c3801b2-ad66-49a8-af68-77037bdbbe9c"/>
            <xdr:cNvSpPr/>
          </xdr:nvSpPr>
          <xdr:spPr>
            <a:xfrm>
              <a:off x="4722495" y="299664"/>
              <a:ext cx="821055" cy="24504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s-BO" sz="1000" b="0" i="1">
                            <a:solidFill>
                              <a:schemeClr val="tx1"/>
                            </a:solidFill>
                            <a:latin typeface="Cambria Math" panose="02040503050406030204" pitchFamily="18" charset="0"/>
                            <a:ea typeface="Cambria Math" panose="02040503050406030204" pitchFamily="18" charset="0"/>
                          </a:rPr>
                          <m:t>𝑀𝑊</m:t>
                        </m:r>
                      </m:e>
                      <m:sub>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2" name="Rectangle 1" descr="1c3801b2-ad66-49a8-af68-77037bdbbe9c"/>
            <xdr:cNvSpPr/>
          </xdr:nvSpPr>
          <xdr:spPr>
            <a:xfrm>
              <a:off x="4722495" y="299664"/>
              <a:ext cx="821055" cy="24504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a:t>
              </a:r>
              <a:r>
                <a:rPr lang="es-BO" sz="1000" b="0" i="0">
                  <a:solidFill>
                    <a:schemeClr val="tx1"/>
                  </a:solidFill>
                  <a:latin typeface="Cambria Math" panose="02040503050406030204" pitchFamily="18" charset="0"/>
                  <a:ea typeface="Cambria Math" panose="02040503050406030204" pitchFamily="18" charset="0"/>
                </a:rPr>
                <a:t>𝑀𝑊</a:t>
              </a:r>
              <a:r>
                <a:rPr lang="en-US" sz="1000" b="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 𝑖)</a:t>
              </a:r>
              <a:endParaRPr lang="es-BO" sz="1000">
                <a:solidFill>
                  <a:schemeClr val="tx1"/>
                </a:solidFill>
              </a:endParaRPr>
            </a:p>
          </xdr:txBody>
        </xdr:sp>
      </mc:Fallback>
    </mc:AlternateContent>
    <xdr:clientData/>
  </xdr:twoCellAnchor>
  <xdr:twoCellAnchor>
    <xdr:from>
      <xdr:col>10</xdr:col>
      <xdr:colOff>31047</xdr:colOff>
      <xdr:row>1</xdr:row>
      <xdr:rowOff>123854</xdr:rowOff>
    </xdr:from>
    <xdr:to>
      <xdr:col>10</xdr:col>
      <xdr:colOff>702962</xdr:colOff>
      <xdr:row>3</xdr:row>
      <xdr:rowOff>87505</xdr:rowOff>
    </xdr:to>
    <mc:AlternateContent xmlns:mc="http://schemas.openxmlformats.org/markup-compatibility/2006" xmlns:a14="http://schemas.microsoft.com/office/drawing/2010/main">
      <mc:Choice Requires="a14">
        <xdr:sp macro="" textlink="">
          <xdr:nvSpPr>
            <xdr:cNvPr id="3" name="Rectangle 2" descr="fdfa3f7c-a1fd-4e8b-b7bc-1ff240680ba6"/>
            <xdr:cNvSpPr/>
          </xdr:nvSpPr>
          <xdr:spPr>
            <a:xfrm>
              <a:off x="5574597" y="295304"/>
              <a:ext cx="671915"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𝑇</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3" name="Rectangle 2" descr="fdfa3f7c-a1fd-4e8b-b7bc-1ff240680ba6"/>
            <xdr:cNvSpPr/>
          </xdr:nvSpPr>
          <xdr:spPr>
            <a:xfrm>
              <a:off x="5574597" y="295304"/>
              <a:ext cx="671915"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×𝑇_(𝑐, 𝑖)</a:t>
              </a:r>
              <a:endParaRPr lang="es-BO" sz="1000">
                <a:solidFill>
                  <a:schemeClr val="tx1"/>
                </a:solidFill>
              </a:endParaRPr>
            </a:p>
          </xdr:txBody>
        </xdr:sp>
      </mc:Fallback>
    </mc:AlternateContent>
    <xdr:clientData/>
  </xdr:twoCellAnchor>
  <xdr:twoCellAnchor>
    <xdr:from>
      <xdr:col>11</xdr:col>
      <xdr:colOff>45720</xdr:colOff>
      <xdr:row>1</xdr:row>
      <xdr:rowOff>123854</xdr:rowOff>
    </xdr:from>
    <xdr:to>
      <xdr:col>11</xdr:col>
      <xdr:colOff>720841</xdr:colOff>
      <xdr:row>3</xdr:row>
      <xdr:rowOff>87505</xdr:rowOff>
    </xdr:to>
    <mc:AlternateContent xmlns:mc="http://schemas.openxmlformats.org/markup-compatibility/2006" xmlns:a14="http://schemas.microsoft.com/office/drawing/2010/main">
      <mc:Choice Requires="a14">
        <xdr:sp macro="" textlink="">
          <xdr:nvSpPr>
            <xdr:cNvPr id="4" name="Rectangle 3" descr="c2ad3cc2-c596-4e78-8b67-6690d66cf7f9"/>
            <xdr:cNvSpPr/>
          </xdr:nvSpPr>
          <xdr:spPr>
            <a:xfrm>
              <a:off x="6417945"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𝑃</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4" name="Rectangle 3" descr="c2ad3cc2-c596-4e78-8b67-6690d66cf7f9"/>
            <xdr:cNvSpPr/>
          </xdr:nvSpPr>
          <xdr:spPr>
            <a:xfrm>
              <a:off x="6417945"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×𝑃_(𝑐, 𝑖)</a:t>
              </a:r>
              <a:endParaRPr lang="es-BO" sz="1000">
                <a:solidFill>
                  <a:schemeClr val="tx1"/>
                </a:solidFill>
              </a:endParaRPr>
            </a:p>
          </xdr:txBody>
        </xdr:sp>
      </mc:Fallback>
    </mc:AlternateContent>
    <xdr:clientData/>
  </xdr:twoCellAnchor>
  <xdr:twoCellAnchor>
    <xdr:from>
      <xdr:col>12</xdr:col>
      <xdr:colOff>53340</xdr:colOff>
      <xdr:row>1</xdr:row>
      <xdr:rowOff>123854</xdr:rowOff>
    </xdr:from>
    <xdr:to>
      <xdr:col>12</xdr:col>
      <xdr:colOff>728461</xdr:colOff>
      <xdr:row>3</xdr:row>
      <xdr:rowOff>87505</xdr:rowOff>
    </xdr:to>
    <mc:AlternateContent xmlns:mc="http://schemas.openxmlformats.org/markup-compatibility/2006" xmlns:a14="http://schemas.microsoft.com/office/drawing/2010/main">
      <mc:Choice Requires="a14">
        <xdr:sp macro="" textlink="">
          <xdr:nvSpPr>
            <xdr:cNvPr id="5" name="Rectangle 4" descr="4271f853-1735-4920-aeeb-95094ebbd0f6"/>
            <xdr:cNvSpPr/>
          </xdr:nvSpPr>
          <xdr:spPr>
            <a:xfrm>
              <a:off x="7254240"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s-BO"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𝑦</m:t>
                        </m:r>
                      </m:e>
                      <m:sub>
                        <m:r>
                          <a:rPr lang="en-US" sz="1000" i="1">
                            <a:solidFill>
                              <a:schemeClr val="tx1"/>
                            </a:solidFill>
                            <a:latin typeface="Cambria Math" panose="02040503050406030204" pitchFamily="18" charset="0"/>
                            <a:ea typeface="Cambria Math" panose="02040503050406030204" pitchFamily="18" charset="0"/>
                          </a:rPr>
                          <m:t>𝑖</m:t>
                        </m:r>
                      </m:sub>
                    </m:sSub>
                    <m:r>
                      <a:rPr lang="en-US" sz="1000" i="1">
                        <a:solidFill>
                          <a:schemeClr val="tx1"/>
                        </a:solidFill>
                        <a:latin typeface="Cambria Math" panose="02040503050406030204" pitchFamily="18" charset="0"/>
                        <a:ea typeface="Cambria Math" panose="02040503050406030204" pitchFamily="18" charset="0"/>
                      </a:rPr>
                      <m:t> ×</m:t>
                    </m:r>
                    <m:sSub>
                      <m:sSubPr>
                        <m:ctrlPr>
                          <a:rPr lang="en-US" sz="1000" i="1">
                            <a:solidFill>
                              <a:schemeClr val="tx1"/>
                            </a:solidFill>
                            <a:latin typeface="Cambria Math" panose="02040503050406030204" pitchFamily="18" charset="0"/>
                            <a:ea typeface="Cambria Math" panose="02040503050406030204" pitchFamily="18" charset="0"/>
                          </a:rPr>
                        </m:ctrlPr>
                      </m:sSubPr>
                      <m:e>
                        <m:r>
                          <a:rPr lang="en-US" sz="1000" i="1">
                            <a:solidFill>
                              <a:schemeClr val="tx1"/>
                            </a:solidFill>
                            <a:latin typeface="Cambria Math" panose="02040503050406030204" pitchFamily="18" charset="0"/>
                            <a:ea typeface="Cambria Math" panose="02040503050406030204" pitchFamily="18" charset="0"/>
                          </a:rPr>
                          <m:t>𝜔</m:t>
                        </m:r>
                      </m:e>
                      <m:sub>
                        <m:r>
                          <a:rPr lang="en-US" sz="1000" i="1">
                            <a:solidFill>
                              <a:schemeClr val="tx1"/>
                            </a:solidFill>
                            <a:latin typeface="Cambria Math" panose="02040503050406030204" pitchFamily="18" charset="0"/>
                            <a:ea typeface="Cambria Math" panose="02040503050406030204" pitchFamily="18" charset="0"/>
                          </a:rPr>
                          <m:t>𝑐</m:t>
                        </m:r>
                        <m:r>
                          <a:rPr lang="en-US" sz="1000" i="1">
                            <a:solidFill>
                              <a:schemeClr val="tx1"/>
                            </a:solidFill>
                            <a:latin typeface="Cambria Math" panose="02040503050406030204" pitchFamily="18" charset="0"/>
                            <a:ea typeface="Cambria Math" panose="02040503050406030204" pitchFamily="18" charset="0"/>
                          </a:rPr>
                          <m:t>, </m:t>
                        </m:r>
                        <m:r>
                          <a:rPr lang="en-US" sz="1000" i="1">
                            <a:solidFill>
                              <a:schemeClr val="tx1"/>
                            </a:solidFill>
                            <a:latin typeface="Cambria Math" panose="02040503050406030204" pitchFamily="18" charset="0"/>
                            <a:ea typeface="Cambria Math" panose="02040503050406030204" pitchFamily="18" charset="0"/>
                          </a:rPr>
                          <m:t>𝑖</m:t>
                        </m:r>
                      </m:sub>
                    </m:sSub>
                  </m:oMath>
                </m:oMathPara>
              </a14:m>
              <a:endParaRPr lang="es-BO" sz="1000">
                <a:solidFill>
                  <a:schemeClr val="tx1"/>
                </a:solidFill>
              </a:endParaRPr>
            </a:p>
          </xdr:txBody>
        </xdr:sp>
      </mc:Choice>
      <mc:Fallback xmlns="">
        <xdr:sp macro="" textlink="">
          <xdr:nvSpPr>
            <xdr:cNvPr id="5" name="Rectangle 4" descr="4271f853-1735-4920-aeeb-95094ebbd0f6"/>
            <xdr:cNvSpPr/>
          </xdr:nvSpPr>
          <xdr:spPr>
            <a:xfrm>
              <a:off x="7254240" y="295304"/>
              <a:ext cx="675121" cy="249401"/>
            </a:xfrm>
            <a:prstGeom prst="rect">
              <a:avLst/>
            </a:prstGeom>
          </xdr:spPr>
          <xdr:txBody>
            <a:bodyPr wrap="square">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000" i="0">
                  <a:solidFill>
                    <a:schemeClr val="tx1"/>
                  </a:solidFill>
                  <a:latin typeface="Cambria Math" panose="02040503050406030204" pitchFamily="18" charset="0"/>
                  <a:ea typeface="Cambria Math" panose="02040503050406030204" pitchFamily="18" charset="0"/>
                </a:rPr>
                <a:t>𝑦</a:t>
              </a:r>
              <a:r>
                <a:rPr lang="es-BO" sz="1000" i="0">
                  <a:solidFill>
                    <a:schemeClr val="tx1"/>
                  </a:solidFill>
                  <a:latin typeface="Cambria Math" panose="02040503050406030204" pitchFamily="18" charset="0"/>
                  <a:ea typeface="Cambria Math" panose="02040503050406030204" pitchFamily="18" charset="0"/>
                </a:rPr>
                <a:t>_</a:t>
              </a:r>
              <a:r>
                <a:rPr lang="en-US" sz="1000" i="0">
                  <a:solidFill>
                    <a:schemeClr val="tx1"/>
                  </a:solidFill>
                  <a:latin typeface="Cambria Math" panose="02040503050406030204" pitchFamily="18" charset="0"/>
                  <a:ea typeface="Cambria Math" panose="02040503050406030204" pitchFamily="18" charset="0"/>
                </a:rPr>
                <a:t>𝑖  ×𝜔_(𝑐, 𝑖)</a:t>
              </a:r>
              <a:endParaRPr lang="es-BO" sz="1000">
                <a:solidFill>
                  <a:schemeClr val="tx1"/>
                </a:solidFill>
              </a:endParaRPr>
            </a:p>
          </xdr:txBody>
        </xdr:sp>
      </mc:Fallback>
    </mc:AlternateContent>
    <xdr:clientData/>
  </xdr:twoCellAnchor>
  <xdr:oneCellAnchor>
    <xdr:from>
      <xdr:col>2</xdr:col>
      <xdr:colOff>79343</xdr:colOff>
      <xdr:row>20</xdr:row>
      <xdr:rowOff>27463</xdr:rowOff>
    </xdr:from>
    <xdr:ext cx="362535" cy="465064"/>
    <mc:AlternateContent xmlns:mc="http://schemas.openxmlformats.org/markup-compatibility/2006" xmlns:a14="http://schemas.microsoft.com/office/drawing/2010/main">
      <mc:Choice Requires="a14">
        <xdr:sp macro="" textlink="">
          <xdr:nvSpPr>
            <xdr:cNvPr id="6" name="TextBox 5"/>
            <xdr:cNvSpPr txBox="1"/>
          </xdr:nvSpPr>
          <xdr:spPr>
            <a:xfrm>
              <a:off x="1289018" y="3646963"/>
              <a:ext cx="362535" cy="465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nary>
                      <m:naryPr>
                        <m:chr m:val="∑"/>
                        <m:ctrlPr>
                          <a:rPr lang="es-BO" sz="1100" i="1">
                            <a:latin typeface="Cambria Math" panose="02040503050406030204" pitchFamily="18" charset="0"/>
                          </a:rPr>
                        </m:ctrlPr>
                      </m:naryPr>
                      <m:sub>
                        <m:r>
                          <m:rPr>
                            <m:brk m:alnAt="23"/>
                          </m:rPr>
                          <a:rPr lang="es-BO" sz="1100" b="0" i="1">
                            <a:latin typeface="Cambria Math" panose="02040503050406030204" pitchFamily="18" charset="0"/>
                          </a:rPr>
                          <m:t>𝑖</m:t>
                        </m:r>
                        <m:r>
                          <a:rPr lang="es-BO" sz="1100" b="0" i="1">
                            <a:latin typeface="Cambria Math" panose="02040503050406030204" pitchFamily="18" charset="0"/>
                          </a:rPr>
                          <m:t>=1</m:t>
                        </m:r>
                      </m:sub>
                      <m:sup>
                        <m:r>
                          <a:rPr lang="es-BO" sz="1100" b="0" i="1">
                            <a:latin typeface="Cambria Math" panose="02040503050406030204" pitchFamily="18" charset="0"/>
                          </a:rPr>
                          <m:t>𝑛</m:t>
                        </m:r>
                      </m:sup>
                      <m:e>
                        <m:sSub>
                          <m:sSubPr>
                            <m:ctrlPr>
                              <a:rPr lang="es-BO" sz="1100" i="1">
                                <a:latin typeface="Cambria Math" panose="02040503050406030204" pitchFamily="18" charset="0"/>
                              </a:rPr>
                            </m:ctrlPr>
                          </m:sSubPr>
                          <m:e>
                            <m:r>
                              <a:rPr lang="es-BO" sz="1100" b="0" i="1">
                                <a:latin typeface="Cambria Math" panose="02040503050406030204" pitchFamily="18" charset="0"/>
                              </a:rPr>
                              <m:t>𝑦</m:t>
                            </m:r>
                          </m:e>
                          <m:sub>
                            <m:r>
                              <a:rPr lang="es-BO" sz="1100" b="0" i="1">
                                <a:latin typeface="Cambria Math" panose="02040503050406030204" pitchFamily="18" charset="0"/>
                              </a:rPr>
                              <m:t>𝑖</m:t>
                            </m:r>
                          </m:sub>
                        </m:sSub>
                      </m:e>
                    </m:nary>
                  </m:oMath>
                </m:oMathPara>
              </a14:m>
              <a:endParaRPr lang="es-BO" sz="1100"/>
            </a:p>
          </xdr:txBody>
        </xdr:sp>
      </mc:Choice>
      <mc:Fallback xmlns="">
        <xdr:sp macro="" textlink="">
          <xdr:nvSpPr>
            <xdr:cNvPr id="6" name="TextBox 5"/>
            <xdr:cNvSpPr txBox="1"/>
          </xdr:nvSpPr>
          <xdr:spPr>
            <a:xfrm>
              <a:off x="1289018" y="3646963"/>
              <a:ext cx="362535" cy="4650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r>
                <a:rPr lang="es-BO" sz="1100" i="0">
                  <a:latin typeface="Cambria Math" panose="02040503050406030204" pitchFamily="18" charset="0"/>
                </a:rPr>
                <a:t>∑</a:t>
              </a:r>
              <a:r>
                <a:rPr lang="es-BO" sz="1100" b="0" i="0">
                  <a:latin typeface="Cambria Math" panose="02040503050406030204" pitchFamily="18" charset="0"/>
                </a:rPr>
                <a:t>_(𝑖=1)^𝑛▒𝑦_𝑖 </a:t>
              </a:r>
              <a:endParaRPr lang="es-BO" sz="1100"/>
            </a:p>
          </xdr:txBody>
        </xdr:sp>
      </mc:Fallback>
    </mc:AlternateContent>
    <xdr:clientData/>
  </xdr:oneCellAnchor>
  <xdr:twoCellAnchor>
    <xdr:from>
      <xdr:col>14</xdr:col>
      <xdr:colOff>38100</xdr:colOff>
      <xdr:row>10</xdr:row>
      <xdr:rowOff>53340</xdr:rowOff>
    </xdr:from>
    <xdr:to>
      <xdr:col>14</xdr:col>
      <xdr:colOff>1226820</xdr:colOff>
      <xdr:row>12</xdr:row>
      <xdr:rowOff>149694</xdr:rowOff>
    </xdr:to>
    <mc:AlternateContent xmlns:mc="http://schemas.openxmlformats.org/markup-compatibility/2006" xmlns:a14="http://schemas.microsoft.com/office/drawing/2010/main">
      <mc:Choice Requires="a14">
        <xdr:sp macro="" textlink="">
          <xdr:nvSpPr>
            <xdr:cNvPr id="7" name="TextBox 23"/>
            <xdr:cNvSpPr txBox="1"/>
          </xdr:nvSpPr>
          <xdr:spPr>
            <a:xfrm>
              <a:off x="8153400" y="180594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7" name="TextBox 23"/>
            <xdr:cNvSpPr txBox="1"/>
          </xdr:nvSpPr>
          <xdr:spPr>
            <a:xfrm>
              <a:off x="8153400" y="180594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𝑇</a:t>
              </a:r>
              <a:r>
                <a:rPr lang="es-BO" sz="1100" i="0">
                  <a:latin typeface="Cambria Math" panose="02040503050406030204" pitchFamily="18" charset="0"/>
                  <a:ea typeface="Cambria Math" panose="02040503050406030204" pitchFamily="18" charset="0"/>
                </a:rPr>
                <a:t>_𝑝𝑐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𝑇_(𝑐, 𝑖) 〗</a:t>
              </a:r>
              <a:endParaRPr lang="es-BO" sz="1100"/>
            </a:p>
          </xdr:txBody>
        </xdr:sp>
      </mc:Fallback>
    </mc:AlternateContent>
    <xdr:clientData/>
  </xdr:twoCellAnchor>
  <xdr:twoCellAnchor>
    <xdr:from>
      <xdr:col>14</xdr:col>
      <xdr:colOff>38100</xdr:colOff>
      <xdr:row>13</xdr:row>
      <xdr:rowOff>22860</xdr:rowOff>
    </xdr:from>
    <xdr:to>
      <xdr:col>14</xdr:col>
      <xdr:colOff>1226820</xdr:colOff>
      <xdr:row>15</xdr:row>
      <xdr:rowOff>119214</xdr:rowOff>
    </xdr:to>
    <mc:AlternateContent xmlns:mc="http://schemas.openxmlformats.org/markup-compatibility/2006" xmlns:a14="http://schemas.microsoft.com/office/drawing/2010/main">
      <mc:Choice Requires="a14">
        <xdr:sp macro="" textlink="">
          <xdr:nvSpPr>
            <xdr:cNvPr id="8" name="TextBox 23"/>
            <xdr:cNvSpPr txBox="1"/>
          </xdr:nvSpPr>
          <xdr:spPr>
            <a:xfrm>
              <a:off x="8153400" y="234696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8" name="TextBox 23"/>
            <xdr:cNvSpPr txBox="1"/>
          </xdr:nvSpPr>
          <xdr:spPr>
            <a:xfrm>
              <a:off x="8153400" y="234696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a:t>
              </a:r>
              <a:r>
                <a:rPr lang="es-BO" sz="1100" b="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a:t>
              </a:r>
              <a:r>
                <a:rPr lang="en-US" sz="1100" b="0" i="0">
                  <a:latin typeface="Cambria Math" panose="02040503050406030204" pitchFamily="18" charset="0"/>
                  <a:ea typeface="Cambria Math" panose="02040503050406030204" pitchFamily="18" charset="0"/>
                </a:rPr>
                <a:t>𝑃_(</a:t>
              </a:r>
              <a:r>
                <a:rPr lang="en-US" sz="1100" i="0">
                  <a:latin typeface="Cambria Math" panose="02040503050406030204" pitchFamily="18" charset="0"/>
                  <a:ea typeface="Cambria Math" panose="02040503050406030204" pitchFamily="18" charset="0"/>
                </a:rPr>
                <a:t>𝑐, 𝑖) 〗</a:t>
              </a:r>
              <a:endParaRPr lang="es-BO" sz="1100"/>
            </a:p>
          </xdr:txBody>
        </xdr:sp>
      </mc:Fallback>
    </mc:AlternateContent>
    <xdr:clientData/>
  </xdr:twoCellAnchor>
  <xdr:twoCellAnchor>
    <xdr:from>
      <xdr:col>14</xdr:col>
      <xdr:colOff>38100</xdr:colOff>
      <xdr:row>16</xdr:row>
      <xdr:rowOff>38100</xdr:rowOff>
    </xdr:from>
    <xdr:to>
      <xdr:col>14</xdr:col>
      <xdr:colOff>1226820</xdr:colOff>
      <xdr:row>18</xdr:row>
      <xdr:rowOff>134454</xdr:rowOff>
    </xdr:to>
    <mc:AlternateContent xmlns:mc="http://schemas.openxmlformats.org/markup-compatibility/2006" xmlns:a14="http://schemas.microsoft.com/office/drawing/2010/main">
      <mc:Choice Requires="a14">
        <xdr:sp macro="" textlink="">
          <xdr:nvSpPr>
            <xdr:cNvPr id="9" name="TextBox 23"/>
            <xdr:cNvSpPr txBox="1"/>
          </xdr:nvSpPr>
          <xdr:spPr>
            <a:xfrm>
              <a:off x="8153400" y="293370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𝜔</m:t>
                        </m:r>
                      </m:e>
                      <m:sub>
                        <m:r>
                          <a:rPr lang="es-BO" sz="1100" i="1">
                            <a:latin typeface="Cambria Math" panose="02040503050406030204" pitchFamily="18" charset="0"/>
                            <a:ea typeface="Cambria Math" panose="02040503050406030204" pitchFamily="18" charset="0"/>
                          </a:rPr>
                          <m:t>𝑝𝑐</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𝜔</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9" name="TextBox 23"/>
            <xdr:cNvSpPr txBox="1"/>
          </xdr:nvSpPr>
          <xdr:spPr>
            <a:xfrm>
              <a:off x="8153400" y="2933700"/>
              <a:ext cx="1188720"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𝜔</a:t>
              </a:r>
              <a:r>
                <a:rPr lang="es-BO" sz="1100" i="0">
                  <a:latin typeface="Cambria Math" panose="02040503050406030204" pitchFamily="18" charset="0"/>
                  <a:ea typeface="Cambria Math" panose="02040503050406030204" pitchFamily="18" charset="0"/>
                </a:rPr>
                <a:t>_𝑝𝑐</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𝜔_(𝑐, 𝑖) 〗</a:t>
              </a:r>
              <a:endParaRPr lang="es-BO" sz="1100"/>
            </a:p>
          </xdr:txBody>
        </xdr:sp>
      </mc:Fallback>
    </mc:AlternateContent>
    <xdr:clientData/>
  </xdr:twoCellAnchor>
  <xdr:twoCellAnchor>
    <xdr:from>
      <xdr:col>14</xdr:col>
      <xdr:colOff>38100</xdr:colOff>
      <xdr:row>4</xdr:row>
      <xdr:rowOff>45720</xdr:rowOff>
    </xdr:from>
    <xdr:to>
      <xdr:col>15</xdr:col>
      <xdr:colOff>15240</xdr:colOff>
      <xdr:row>6</xdr:row>
      <xdr:rowOff>142074</xdr:rowOff>
    </xdr:to>
    <mc:AlternateContent xmlns:mc="http://schemas.openxmlformats.org/markup-compatibility/2006" xmlns:a14="http://schemas.microsoft.com/office/drawing/2010/main">
      <mc:Choice Requires="a14">
        <xdr:sp macro="" textlink="">
          <xdr:nvSpPr>
            <xdr:cNvPr id="10" name="TextBox 23"/>
            <xdr:cNvSpPr txBox="1"/>
          </xdr:nvSpPr>
          <xdr:spPr>
            <a:xfrm>
              <a:off x="8153400" y="655320"/>
              <a:ext cx="1434465"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b="0" i="1">
                            <a:latin typeface="Cambria Math" panose="02040503050406030204" pitchFamily="18" charset="0"/>
                            <a:ea typeface="Cambria Math" panose="02040503050406030204" pitchFamily="18" charset="0"/>
                          </a:rPr>
                          <m:t>𝑔</m:t>
                        </m:r>
                      </m:sub>
                    </m:sSub>
                    <m:r>
                      <a:rPr lang="en-US" sz="1100" i="1">
                        <a:latin typeface="Cambria Math" panose="02040503050406030204" pitchFamily="18" charset="0"/>
                        <a:ea typeface="Cambria Math" panose="02040503050406030204" pitchFamily="18" charset="0"/>
                      </a:rPr>
                      <m:t>=</m:t>
                    </m:r>
                    <m:r>
                      <a:rPr lang="es-BO" sz="1100" i="1">
                        <a:latin typeface="Cambria Math" panose="02040503050406030204" pitchFamily="18" charset="0"/>
                        <a:ea typeface="Cambria Math" panose="02040503050406030204" pitchFamily="18" charset="0"/>
                      </a:rPr>
                      <m:t> </m:t>
                    </m:r>
                    <m:nary>
                      <m:naryPr>
                        <m:chr m:val="∑"/>
                        <m:ctrlPr>
                          <a:rPr lang="es-BO" sz="1100" i="1">
                            <a:latin typeface="Cambria Math" panose="02040503050406030204" pitchFamily="18" charset="0"/>
                            <a:ea typeface="Cambria Math" panose="02040503050406030204" pitchFamily="18" charset="0"/>
                          </a:rPr>
                        </m:ctrlPr>
                      </m:naryPr>
                      <m:sub>
                        <m:r>
                          <m:rPr>
                            <m:brk m:alnAt="23"/>
                          </m:rPr>
                          <a:rPr lang="es-BO" sz="1100" i="1">
                            <a:latin typeface="Cambria Math" panose="02040503050406030204" pitchFamily="18" charset="0"/>
                            <a:ea typeface="Cambria Math" panose="02040503050406030204" pitchFamily="18" charset="0"/>
                          </a:rPr>
                          <m:t>𝑖</m:t>
                        </m:r>
                        <m:r>
                          <a:rPr lang="en-US" sz="1100" i="1">
                            <a:latin typeface="Cambria Math" panose="02040503050406030204" pitchFamily="18" charset="0"/>
                            <a:ea typeface="Cambria Math" panose="02040503050406030204" pitchFamily="18" charset="0"/>
                          </a:rPr>
                          <m:t>=1</m:t>
                        </m:r>
                      </m:sub>
                      <m:sup>
                        <m:r>
                          <a:rPr lang="en-US" sz="1100" i="1">
                            <a:latin typeface="Cambria Math" panose="02040503050406030204" pitchFamily="18" charset="0"/>
                            <a:ea typeface="Cambria Math" panose="02040503050406030204" pitchFamily="18" charset="0"/>
                          </a:rPr>
                          <m:t>𝑛</m:t>
                        </m:r>
                      </m:sup>
                      <m:e>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r>
                              <a:rPr lang="en-US" sz="1100" i="1">
                                <a:latin typeface="Cambria Math" panose="02040503050406030204" pitchFamily="18" charset="0"/>
                                <a:ea typeface="Cambria Math" panose="02040503050406030204" pitchFamily="18" charset="0"/>
                              </a:rPr>
                              <m:t>𝑖</m:t>
                            </m:r>
                          </m:sub>
                        </m:sSub>
                        <m:r>
                          <a:rPr lang="en-US" sz="1100" i="1">
                            <a:latin typeface="Cambria Math" panose="02040503050406030204" pitchFamily="18" charset="0"/>
                            <a:ea typeface="Cambria Math" panose="02040503050406030204" pitchFamily="18" charset="0"/>
                          </a:rPr>
                          <m:t> </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i="1">
                                <a:latin typeface="Cambria Math" panose="02040503050406030204" pitchFamily="18" charset="0"/>
                                <a:ea typeface="Cambria Math" panose="02040503050406030204" pitchFamily="18" charset="0"/>
                              </a:rPr>
                              <m:t>𝑐</m:t>
                            </m:r>
                            <m:r>
                              <a:rPr lang="en-US" sz="1100" i="1">
                                <a:latin typeface="Cambria Math" panose="02040503050406030204" pitchFamily="18" charset="0"/>
                                <a:ea typeface="Cambria Math" panose="02040503050406030204" pitchFamily="18" charset="0"/>
                              </a:rPr>
                              <m:t>, </m:t>
                            </m:r>
                            <m:r>
                              <a:rPr lang="en-US" sz="1100" i="1">
                                <a:latin typeface="Cambria Math" panose="02040503050406030204" pitchFamily="18" charset="0"/>
                                <a:ea typeface="Cambria Math" panose="02040503050406030204" pitchFamily="18" charset="0"/>
                              </a:rPr>
                              <m:t>𝑖</m:t>
                            </m:r>
                          </m:sub>
                        </m:sSub>
                      </m:e>
                    </m:nary>
                  </m:oMath>
                </m:oMathPara>
              </a14:m>
              <a:endParaRPr lang="es-BO" sz="1100"/>
            </a:p>
          </xdr:txBody>
        </xdr:sp>
      </mc:Choice>
      <mc:Fallback xmlns="">
        <xdr:sp macro="" textlink="">
          <xdr:nvSpPr>
            <xdr:cNvPr id="10" name="TextBox 23"/>
            <xdr:cNvSpPr txBox="1"/>
          </xdr:nvSpPr>
          <xdr:spPr>
            <a:xfrm>
              <a:off x="8153400" y="655320"/>
              <a:ext cx="1434465" cy="47735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s-BO"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𝑀𝑊</a:t>
              </a:r>
              <a:r>
                <a:rPr lang="es-BO" sz="1100" b="0" i="0">
                  <a:latin typeface="Cambria Math" panose="02040503050406030204" pitchFamily="18" charset="0"/>
                  <a:ea typeface="Cambria Math" panose="02040503050406030204" pitchFamily="18" charset="0"/>
                </a:rPr>
                <a:t>〗_</a:t>
              </a:r>
              <a:r>
                <a:rPr lang="en-US" sz="1100" b="0" i="0">
                  <a:latin typeface="Cambria Math" panose="02040503050406030204" pitchFamily="18" charset="0"/>
                  <a:ea typeface="Cambria Math" panose="02040503050406030204" pitchFamily="18" charset="0"/>
                </a:rPr>
                <a:t>𝑔</a:t>
              </a:r>
              <a:r>
                <a:rPr lang="en-US" sz="1100" i="0">
                  <a:latin typeface="Cambria Math" panose="02040503050406030204" pitchFamily="18" charset="0"/>
                  <a:ea typeface="Cambria Math" panose="02040503050406030204" pitchFamily="18" charset="0"/>
                </a:rPr>
                <a:t>=</a:t>
              </a:r>
              <a:r>
                <a:rPr lang="es-BO" sz="1100" i="0">
                  <a:latin typeface="Cambria Math" panose="02040503050406030204" pitchFamily="18" charset="0"/>
                  <a:ea typeface="Cambria Math" panose="02040503050406030204" pitchFamily="18" charset="0"/>
                </a:rPr>
                <a:t> ∑</a:t>
              </a:r>
              <a:r>
                <a:rPr lang="en-US" sz="110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(𝑖</a:t>
              </a:r>
              <a:r>
                <a:rPr lang="en-US" sz="1100" i="0">
                  <a:latin typeface="Cambria Math" panose="02040503050406030204" pitchFamily="18" charset="0"/>
                  <a:ea typeface="Cambria Math" panose="02040503050406030204" pitchFamily="18" charset="0"/>
                </a:rPr>
                <a:t>=1</a:t>
              </a:r>
              <a:r>
                <a:rPr lang="es-BO" sz="110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^𝑛▒〖</a:t>
              </a:r>
              <a:r>
                <a:rPr lang="en-US" sz="1100" b="0" i="0">
                  <a:latin typeface="Cambria Math" panose="02040503050406030204" pitchFamily="18" charset="0"/>
                  <a:ea typeface="Cambria Math" panose="02040503050406030204" pitchFamily="18" charset="0"/>
                </a:rPr>
                <a:t>𝑦</a:t>
              </a:r>
              <a:r>
                <a:rPr lang="es-BO" sz="1100" b="0" i="0">
                  <a:latin typeface="Cambria Math" panose="02040503050406030204" pitchFamily="18" charset="0"/>
                  <a:ea typeface="Cambria Math" panose="02040503050406030204" pitchFamily="18" charset="0"/>
                </a:rPr>
                <a:t>_</a:t>
              </a:r>
              <a:r>
                <a:rPr lang="en-US" sz="1100" i="0">
                  <a:latin typeface="Cambria Math" panose="02040503050406030204" pitchFamily="18" charset="0"/>
                  <a:ea typeface="Cambria Math" panose="02040503050406030204" pitchFamily="18" charset="0"/>
                </a:rPr>
                <a:t>𝑖  〖</a:t>
              </a:r>
              <a:r>
                <a:rPr lang="en-US" sz="1100" b="0" i="0">
                  <a:latin typeface="Cambria Math" panose="02040503050406030204" pitchFamily="18" charset="0"/>
                  <a:ea typeface="Cambria Math" panose="02040503050406030204" pitchFamily="18" charset="0"/>
                </a:rPr>
                <a:t>𝑀𝑊〗_(</a:t>
              </a:r>
              <a:r>
                <a:rPr lang="en-US" sz="1100" i="0">
                  <a:latin typeface="Cambria Math" panose="02040503050406030204" pitchFamily="18" charset="0"/>
                  <a:ea typeface="Cambria Math" panose="02040503050406030204" pitchFamily="18" charset="0"/>
                </a:rPr>
                <a:t>𝑐, 𝑖) 〗</a:t>
              </a:r>
              <a:endParaRPr lang="es-BO" sz="1100"/>
            </a:p>
          </xdr:txBody>
        </xdr:sp>
      </mc:Fallback>
    </mc:AlternateContent>
    <xdr:clientData/>
  </xdr:twoCellAnchor>
  <xdr:twoCellAnchor>
    <xdr:from>
      <xdr:col>14</xdr:col>
      <xdr:colOff>38100</xdr:colOff>
      <xdr:row>7</xdr:row>
      <xdr:rowOff>121920</xdr:rowOff>
    </xdr:from>
    <xdr:to>
      <xdr:col>14</xdr:col>
      <xdr:colOff>1226820</xdr:colOff>
      <xdr:row>9</xdr:row>
      <xdr:rowOff>76889</xdr:rowOff>
    </xdr:to>
    <mc:AlternateContent xmlns:mc="http://schemas.openxmlformats.org/markup-compatibility/2006" xmlns:a14="http://schemas.microsoft.com/office/drawing/2010/main">
      <mc:Choice Requires="a14">
        <xdr:sp macro="" textlink="">
          <xdr:nvSpPr>
            <xdr:cNvPr id="11" name="TextBox 23"/>
            <xdr:cNvSpPr txBox="1"/>
          </xdr:nvSpPr>
          <xdr:spPr>
            <a:xfrm>
              <a:off x="8153400" y="1303020"/>
              <a:ext cx="1188720" cy="335969"/>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𝑆𝐺</m:t>
                        </m:r>
                      </m:e>
                      <m:sub>
                        <m:r>
                          <a:rPr lang="en-US" sz="1100" b="0" i="1">
                            <a:latin typeface="Cambria Math" panose="02040503050406030204" pitchFamily="18" charset="0"/>
                            <a:ea typeface="Cambria Math" panose="02040503050406030204" pitchFamily="18" charset="0"/>
                          </a:rPr>
                          <m:t>𝑔</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𝑀𝑊</m:t>
                            </m:r>
                          </m:e>
                          <m:sub>
                            <m:r>
                              <a:rPr lang="en-US" sz="1100" b="0" i="1">
                                <a:latin typeface="Cambria Math" panose="02040503050406030204" pitchFamily="18" charset="0"/>
                                <a:ea typeface="Cambria Math" panose="02040503050406030204" pitchFamily="18" charset="0"/>
                              </a:rPr>
                              <m:t>𝑔</m:t>
                            </m:r>
                          </m:sub>
                        </m:sSub>
                      </m:num>
                      <m:den>
                        <m:r>
                          <a:rPr lang="en-US" sz="1100" b="0" i="1">
                            <a:latin typeface="Cambria Math" panose="02040503050406030204" pitchFamily="18" charset="0"/>
                            <a:ea typeface="Cambria Math" panose="02040503050406030204" pitchFamily="18" charset="0"/>
                          </a:rPr>
                          <m:t>28.967</m:t>
                        </m:r>
                      </m:den>
                    </m:f>
                  </m:oMath>
                </m:oMathPara>
              </a14:m>
              <a:endParaRPr lang="es-BO" sz="1100"/>
            </a:p>
          </xdr:txBody>
        </xdr:sp>
      </mc:Choice>
      <mc:Fallback xmlns="">
        <xdr:sp macro="" textlink="">
          <xdr:nvSpPr>
            <xdr:cNvPr id="11" name="TextBox 23"/>
            <xdr:cNvSpPr txBox="1"/>
          </xdr:nvSpPr>
          <xdr:spPr>
            <a:xfrm>
              <a:off x="8153400" y="1303020"/>
              <a:ext cx="1188720" cy="335969"/>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s-BO"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𝑆𝐺</a:t>
              </a:r>
              <a:r>
                <a:rPr lang="es-BO" sz="1100" b="0" i="0">
                  <a:latin typeface="Cambria Math" panose="02040503050406030204" pitchFamily="18" charset="0"/>
                  <a:ea typeface="Cambria Math" panose="02040503050406030204" pitchFamily="18" charset="0"/>
                </a:rPr>
                <a:t>〗_</a:t>
              </a:r>
              <a:r>
                <a:rPr lang="en-US" sz="1100" b="0" i="0">
                  <a:latin typeface="Cambria Math" panose="02040503050406030204" pitchFamily="18" charset="0"/>
                  <a:ea typeface="Cambria Math" panose="02040503050406030204" pitchFamily="18" charset="0"/>
                </a:rPr>
                <a:t>𝑔</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𝑀𝑊〗_𝑔/28.967</a:t>
              </a:r>
              <a:endParaRPr lang="es-BO" sz="1100"/>
            </a:p>
          </xdr:txBody>
        </xdr:sp>
      </mc:Fallback>
    </mc:AlternateContent>
    <xdr:clientData/>
  </xdr:twoCellAnchor>
  <xdr:twoCellAnchor>
    <xdr:from>
      <xdr:col>18</xdr:col>
      <xdr:colOff>53341</xdr:colOff>
      <xdr:row>14</xdr:row>
      <xdr:rowOff>7620</xdr:rowOff>
    </xdr:from>
    <xdr:to>
      <xdr:col>18</xdr:col>
      <xdr:colOff>2476500</xdr:colOff>
      <xdr:row>15</xdr:row>
      <xdr:rowOff>7354</xdr:rowOff>
    </xdr:to>
    <mc:AlternateContent xmlns:mc="http://schemas.openxmlformats.org/markup-compatibility/2006" xmlns:a14="http://schemas.microsoft.com/office/drawing/2010/main">
      <mc:Choice Requires="a14">
        <xdr:sp macro="" textlink="">
          <xdr:nvSpPr>
            <xdr:cNvPr id="12" name="TextBox 5"/>
            <xdr:cNvSpPr txBox="1"/>
          </xdr:nvSpPr>
          <xdr:spPr>
            <a:xfrm>
              <a:off x="10711816" y="2522220"/>
              <a:ext cx="2423159" cy="19023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Sup>
                      <m:sSubSupPr>
                        <m:ctrlPr>
                          <a:rPr lang="en-US" sz="1100" i="1">
                            <a:latin typeface="Cambria Math" panose="02040503050406030204" pitchFamily="18" charset="0"/>
                            <a:ea typeface="Cambria Math" panose="02040503050406030204" pitchFamily="18" charset="0"/>
                          </a:rPr>
                        </m:ctrlPr>
                      </m:sSubSup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up>
                        <m:r>
                          <a:rPr lang="en-US" sz="1100" b="0" i="1">
                            <a:latin typeface="Cambria Math" panose="02040503050406030204" pitchFamily="18" charset="0"/>
                            <a:ea typeface="Cambria Math" panose="02040503050406030204" pitchFamily="18" charset="0"/>
                          </a:rPr>
                          <m:t>′</m:t>
                        </m:r>
                      </m:sup>
                    </m:sSubSup>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𝜀</m:t>
                    </m:r>
                  </m:oMath>
                </m:oMathPara>
              </a14:m>
              <a:endParaRPr lang="es-BO" sz="1100"/>
            </a:p>
          </xdr:txBody>
        </xdr:sp>
      </mc:Choice>
      <mc:Fallback xmlns="">
        <xdr:sp macro="" textlink="">
          <xdr:nvSpPr>
            <xdr:cNvPr id="12" name="TextBox 5"/>
            <xdr:cNvSpPr txBox="1"/>
          </xdr:nvSpPr>
          <xdr:spPr>
            <a:xfrm>
              <a:off x="10711816" y="2522220"/>
              <a:ext cx="2423159" cy="19023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𝑇_𝑝𝑐^′</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𝑇_𝑝𝑐−𝜀</a:t>
              </a:r>
              <a:endParaRPr lang="es-BO" sz="1100"/>
            </a:p>
          </xdr:txBody>
        </xdr:sp>
      </mc:Fallback>
    </mc:AlternateContent>
    <xdr:clientData/>
  </xdr:twoCellAnchor>
  <xdr:twoCellAnchor>
    <xdr:from>
      <xdr:col>18</xdr:col>
      <xdr:colOff>53341</xdr:colOff>
      <xdr:row>16</xdr:row>
      <xdr:rowOff>51300</xdr:rowOff>
    </xdr:from>
    <xdr:to>
      <xdr:col>18</xdr:col>
      <xdr:colOff>1805940</xdr:colOff>
      <xdr:row>18</xdr:row>
      <xdr:rowOff>78148</xdr:rowOff>
    </xdr:to>
    <mc:AlternateContent xmlns:mc="http://schemas.openxmlformats.org/markup-compatibility/2006" xmlns:a14="http://schemas.microsoft.com/office/drawing/2010/main">
      <mc:Choice Requires="a14">
        <xdr:sp macro="" textlink="">
          <xdr:nvSpPr>
            <xdr:cNvPr id="13" name="TextBox 6"/>
            <xdr:cNvSpPr txBox="1"/>
          </xdr:nvSpPr>
          <xdr:spPr>
            <a:xfrm>
              <a:off x="10711816" y="2946900"/>
              <a:ext cx="1752599" cy="40784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Sup>
                      <m:sSubSupPr>
                        <m:ctrlPr>
                          <a:rPr lang="en-US" sz="1100" i="1">
                            <a:latin typeface="Cambria Math" panose="02040503050406030204" pitchFamily="18" charset="0"/>
                            <a:ea typeface="Cambria Math" panose="02040503050406030204" pitchFamily="18" charset="0"/>
                          </a:rPr>
                        </m:ctrlPr>
                      </m:sSubSup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up>
                        <m:r>
                          <a:rPr lang="en-US" sz="1100" b="0" i="1">
                            <a:latin typeface="Cambria Math" panose="02040503050406030204" pitchFamily="18" charset="0"/>
                            <a:ea typeface="Cambria Math" panose="02040503050406030204" pitchFamily="18" charset="0"/>
                          </a:rPr>
                          <m:t>′</m:t>
                        </m:r>
                      </m:sup>
                    </m:sSubSup>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 </m:t>
                    </m:r>
                    <m:f>
                      <m:fPr>
                        <m:ctrlPr>
                          <a:rPr lang="en-US" sz="1100" b="0" i="1">
                            <a:latin typeface="Cambria Math" panose="02040503050406030204" pitchFamily="18" charset="0"/>
                            <a:ea typeface="Cambria Math" panose="02040503050406030204" pitchFamily="18" charset="0"/>
                          </a:rPr>
                        </m:ctrlPr>
                      </m:fPr>
                      <m:num>
                        <m:sSubSup>
                          <m:sSubSupPr>
                            <m:ctrlPr>
                              <a:rPr lang="en-US" sz="1100" i="1">
                                <a:latin typeface="Cambria Math" panose="02040503050406030204" pitchFamily="18" charset="0"/>
                                <a:ea typeface="Cambria Math" panose="02040503050406030204" pitchFamily="18" charset="0"/>
                              </a:rPr>
                            </m:ctrlPr>
                          </m:sSubSupPr>
                          <m:e>
                            <m:r>
                              <a:rPr lang="en-US" sz="1100" i="1">
                                <a:latin typeface="Cambria Math" panose="02040503050406030204" pitchFamily="18" charset="0"/>
                                <a:ea typeface="Cambria Math" panose="02040503050406030204" pitchFamily="18" charset="0"/>
                              </a:rPr>
                              <m:t>𝑇</m:t>
                            </m:r>
                          </m:e>
                          <m:sub>
                            <m:r>
                              <a:rPr lang="en-US" sz="1100" i="1">
                                <a:latin typeface="Cambria Math" panose="02040503050406030204" pitchFamily="18" charset="0"/>
                                <a:ea typeface="Cambria Math" panose="02040503050406030204" pitchFamily="18" charset="0"/>
                              </a:rPr>
                              <m:t>𝑝𝑐</m:t>
                            </m:r>
                          </m:sub>
                          <m:sup>
                            <m:r>
                              <a:rPr lang="en-US" sz="1100" i="1">
                                <a:latin typeface="Cambria Math" panose="02040503050406030204" pitchFamily="18" charset="0"/>
                                <a:ea typeface="Cambria Math" panose="02040503050406030204" pitchFamily="18" charset="0"/>
                              </a:rPr>
                              <m:t>′</m:t>
                            </m:r>
                          </m:sup>
                        </m:sSubSup>
                      </m:num>
                      <m:den>
                        <m:d>
                          <m:dPr>
                            <m:begChr m:val="["/>
                            <m:endChr m:val="]"/>
                            <m:ctrlPr>
                              <a:rPr lang="en-US" sz="1100" b="0" i="1">
                                <a:latin typeface="Cambria Math" panose="02040503050406030204" pitchFamily="18" charset="0"/>
                                <a:ea typeface="Cambria Math" panose="02040503050406030204" pitchFamily="18" charset="0"/>
                              </a:rPr>
                            </m:ctrlPr>
                          </m:dPr>
                          <m:e>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r>
                              <a:rPr lang="en-US" sz="1100" b="0" i="1">
                                <a:latin typeface="Cambria Math" panose="02040503050406030204" pitchFamily="18" charset="0"/>
                                <a:ea typeface="Cambria Math" panose="02040503050406030204" pitchFamily="18" charset="0"/>
                              </a:rPr>
                              <m:t>+</m:t>
                            </m:r>
                            <m:r>
                              <a:rPr lang="en-US" sz="1100" b="0" i="1">
                                <a:latin typeface="Cambria Math" panose="02040503050406030204" pitchFamily="18" charset="0"/>
                                <a:ea typeface="Cambria Math" panose="02040503050406030204" pitchFamily="18" charset="0"/>
                              </a:rPr>
                              <m:t>𝐵</m:t>
                            </m:r>
                            <m:d>
                              <m:dPr>
                                <m:ctrlPr>
                                  <a:rPr lang="en-US" sz="1100" b="0" i="1">
                                    <a:latin typeface="Cambria Math" panose="02040503050406030204" pitchFamily="18" charset="0"/>
                                    <a:ea typeface="Cambria Math" panose="02040503050406030204" pitchFamily="18" charset="0"/>
                                  </a:rPr>
                                </m:ctrlPr>
                              </m:dPr>
                              <m:e>
                                <m:r>
                                  <a:rPr lang="en-US" sz="1100" b="0" i="1">
                                    <a:latin typeface="Cambria Math" panose="02040503050406030204" pitchFamily="18" charset="0"/>
                                    <a:ea typeface="Cambria Math" panose="02040503050406030204" pitchFamily="18" charset="0"/>
                                  </a:rPr>
                                  <m:t>1−</m:t>
                                </m:r>
                                <m:r>
                                  <a:rPr lang="en-US" sz="1100" b="0" i="1">
                                    <a:latin typeface="Cambria Math" panose="02040503050406030204" pitchFamily="18" charset="0"/>
                                    <a:ea typeface="Cambria Math" panose="02040503050406030204" pitchFamily="18" charset="0"/>
                                  </a:rPr>
                                  <m:t>𝐵</m:t>
                                </m:r>
                              </m:e>
                            </m:d>
                            <m:r>
                              <a:rPr lang="en-US" sz="1100" b="0" i="1">
                                <a:latin typeface="Cambria Math" panose="02040503050406030204" pitchFamily="18" charset="0"/>
                                <a:ea typeface="Cambria Math" panose="02040503050406030204" pitchFamily="18" charset="0"/>
                              </a:rPr>
                              <m:t>𝜀</m:t>
                            </m:r>
                          </m:e>
                        </m:d>
                      </m:den>
                    </m:f>
                  </m:oMath>
                </m:oMathPara>
              </a14:m>
              <a:endParaRPr lang="es-BO" sz="1100"/>
            </a:p>
          </xdr:txBody>
        </xdr:sp>
      </mc:Choice>
      <mc:Fallback xmlns="">
        <xdr:sp macro="" textlink="">
          <xdr:nvSpPr>
            <xdr:cNvPr id="13" name="TextBox 6"/>
            <xdr:cNvSpPr txBox="1"/>
          </xdr:nvSpPr>
          <xdr:spPr>
            <a:xfrm>
              <a:off x="10711816" y="2946900"/>
              <a:ext cx="1752599" cy="40784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𝑃_𝑝𝑐^′</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𝑃_𝑝𝑐  </a:t>
              </a:r>
              <a:r>
                <a:rPr lang="en-US" sz="1100" i="0">
                  <a:latin typeface="Cambria Math" panose="02040503050406030204" pitchFamily="18" charset="0"/>
                  <a:ea typeface="Cambria Math" panose="02040503050406030204" pitchFamily="18" charset="0"/>
                </a:rPr>
                <a:t> </a:t>
              </a:r>
              <a:r>
                <a:rPr lang="en-US" sz="1100" b="0" i="0">
                  <a:latin typeface="Cambria Math" panose="02040503050406030204" pitchFamily="18" charset="0"/>
                  <a:ea typeface="Cambria Math" panose="02040503050406030204" pitchFamily="18" charset="0"/>
                </a:rPr>
                <a:t>(</a:t>
              </a:r>
              <a:r>
                <a:rPr lang="en-US" sz="1100" i="0">
                  <a:latin typeface="Cambria Math" panose="02040503050406030204" pitchFamily="18" charset="0"/>
                  <a:ea typeface="Cambria Math" panose="02040503050406030204" pitchFamily="18" charset="0"/>
                </a:rPr>
                <a:t>𝑇_𝑝𝑐^′</a:t>
              </a:r>
              <a:r>
                <a:rPr lang="en-US" sz="1100" b="0" i="0">
                  <a:latin typeface="Cambria Math" panose="02040503050406030204" pitchFamily="18" charset="0"/>
                  <a:ea typeface="Cambria Math" panose="02040503050406030204" pitchFamily="18" charset="0"/>
                </a:rPr>
                <a:t>)/[𝑇_𝑝𝑐+𝐵(1−𝐵)𝜀] </a:t>
              </a:r>
              <a:endParaRPr lang="es-BO" sz="1100"/>
            </a:p>
          </xdr:txBody>
        </xdr:sp>
      </mc:Fallback>
    </mc:AlternateContent>
    <xdr:clientData/>
  </xdr:twoCellAnchor>
  <xdr:twoCellAnchor>
    <xdr:from>
      <xdr:col>18</xdr:col>
      <xdr:colOff>53341</xdr:colOff>
      <xdr:row>6</xdr:row>
      <xdr:rowOff>99060</xdr:rowOff>
    </xdr:from>
    <xdr:to>
      <xdr:col>18</xdr:col>
      <xdr:colOff>1241825</xdr:colOff>
      <xdr:row>7</xdr:row>
      <xdr:rowOff>106744</xdr:rowOff>
    </xdr:to>
    <mc:AlternateContent xmlns:mc="http://schemas.openxmlformats.org/markup-compatibility/2006" xmlns:a14="http://schemas.microsoft.com/office/drawing/2010/main">
      <mc:Choice Requires="a14">
        <xdr:sp macro="" textlink="">
          <xdr:nvSpPr>
            <xdr:cNvPr id="14" name="TextBox 3"/>
            <xdr:cNvSpPr txBox="1"/>
          </xdr:nvSpPr>
          <xdr:spPr>
            <a:xfrm>
              <a:off x="10711816" y="1089660"/>
              <a:ext cx="1188484" cy="19818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ea typeface="Cambria Math" panose="02040503050406030204" pitchFamily="18" charset="0"/>
                      </a:rPr>
                      <m:t>𝐴</m:t>
                    </m:r>
                    <m:r>
                      <a:rPr lang="en-US" sz="1100" i="1">
                        <a:latin typeface="Cambria Math" panose="02040503050406030204" pitchFamily="18" charset="0"/>
                        <a:ea typeface="Cambria Math" panose="02040503050406030204" pitchFamily="18" charset="0"/>
                      </a:rPr>
                      <m:t>=</m:t>
                    </m:r>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𝐶𝑂</m:t>
                            </m:r>
                          </m:e>
                          <m:sub>
                            <m:r>
                              <a:rPr lang="en-US" sz="1100" b="0" i="1">
                                <a:latin typeface="Cambria Math" panose="02040503050406030204" pitchFamily="18" charset="0"/>
                                <a:ea typeface="Cambria Math" panose="02040503050406030204" pitchFamily="18" charset="0"/>
                              </a:rPr>
                              <m:t>2</m:t>
                            </m:r>
                          </m:sub>
                        </m:sSub>
                      </m:sub>
                    </m:sSub>
                    <m:r>
                      <a:rPr lang="en-US" sz="1100" b="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𝐻</m:t>
                            </m:r>
                          </m:e>
                          <m:sub>
                            <m:r>
                              <a:rPr lang="en-US" sz="1100" b="0" i="1">
                                <a:latin typeface="Cambria Math" panose="02040503050406030204" pitchFamily="18" charset="0"/>
                                <a:ea typeface="Cambria Math" panose="02040503050406030204" pitchFamily="18" charset="0"/>
                              </a:rPr>
                              <m:t>2</m:t>
                            </m:r>
                          </m:sub>
                        </m:sSub>
                        <m:r>
                          <a:rPr lang="en-US" sz="1100" b="0" i="1">
                            <a:latin typeface="Cambria Math" panose="02040503050406030204" pitchFamily="18" charset="0"/>
                            <a:ea typeface="Cambria Math" panose="02040503050406030204" pitchFamily="18" charset="0"/>
                          </a:rPr>
                          <m:t>𝑆</m:t>
                        </m:r>
                      </m:sub>
                    </m:sSub>
                  </m:oMath>
                </m:oMathPara>
              </a14:m>
              <a:endParaRPr lang="es-BO" sz="1100"/>
            </a:p>
          </xdr:txBody>
        </xdr:sp>
      </mc:Choice>
      <mc:Fallback xmlns="">
        <xdr:sp macro="" textlink="">
          <xdr:nvSpPr>
            <xdr:cNvPr id="14" name="TextBox 3"/>
            <xdr:cNvSpPr txBox="1"/>
          </xdr:nvSpPr>
          <xdr:spPr>
            <a:xfrm>
              <a:off x="10711816" y="1089660"/>
              <a:ext cx="1188484" cy="19818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𝐴</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𝑦_(〖𝐶𝑂〗_2 )+𝑦_(𝐻_2 𝑆)</a:t>
              </a:r>
              <a:endParaRPr lang="es-BO" sz="1100"/>
            </a:p>
          </xdr:txBody>
        </xdr:sp>
      </mc:Fallback>
    </mc:AlternateContent>
    <xdr:clientData/>
  </xdr:twoCellAnchor>
  <xdr:twoCellAnchor>
    <xdr:from>
      <xdr:col>18</xdr:col>
      <xdr:colOff>53341</xdr:colOff>
      <xdr:row>8</xdr:row>
      <xdr:rowOff>117106</xdr:rowOff>
    </xdr:from>
    <xdr:to>
      <xdr:col>18</xdr:col>
      <xdr:colOff>1241826</xdr:colOff>
      <xdr:row>9</xdr:row>
      <xdr:rowOff>117994</xdr:rowOff>
    </xdr:to>
    <mc:AlternateContent xmlns:mc="http://schemas.openxmlformats.org/markup-compatibility/2006" xmlns:a14="http://schemas.microsoft.com/office/drawing/2010/main">
      <mc:Choice Requires="a14">
        <xdr:sp macro="" textlink="">
          <xdr:nvSpPr>
            <xdr:cNvPr id="15" name="TextBox 4"/>
            <xdr:cNvSpPr txBox="1"/>
          </xdr:nvSpPr>
          <xdr:spPr>
            <a:xfrm>
              <a:off x="10711816" y="1488706"/>
              <a:ext cx="1188485" cy="19138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b="0" i="1">
                        <a:latin typeface="Cambria Math" panose="02040503050406030204" pitchFamily="18" charset="0"/>
                        <a:ea typeface="Cambria Math" panose="02040503050406030204" pitchFamily="18" charset="0"/>
                      </a:rPr>
                      <m:t>𝐵</m:t>
                    </m:r>
                    <m:r>
                      <a:rPr lang="en-US" sz="1100" i="1">
                        <a:latin typeface="Cambria Math" panose="02040503050406030204" pitchFamily="18" charset="0"/>
                        <a:ea typeface="Cambria Math" panose="02040503050406030204" pitchFamily="18" charset="0"/>
                      </a:rPr>
                      <m:t>=</m:t>
                    </m:r>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𝑦</m:t>
                        </m:r>
                      </m:e>
                      <m:sub>
                        <m:sSub>
                          <m:sSubPr>
                            <m:ctrlPr>
                              <a:rPr lang="en-US" sz="1100" b="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𝐻</m:t>
                            </m:r>
                          </m:e>
                          <m:sub>
                            <m:r>
                              <a:rPr lang="en-US" sz="1100" b="0" i="1">
                                <a:latin typeface="Cambria Math" panose="02040503050406030204" pitchFamily="18" charset="0"/>
                                <a:ea typeface="Cambria Math" panose="02040503050406030204" pitchFamily="18" charset="0"/>
                              </a:rPr>
                              <m:t>2</m:t>
                            </m:r>
                          </m:sub>
                        </m:sSub>
                        <m:r>
                          <a:rPr lang="en-US" sz="1100" b="0" i="1">
                            <a:latin typeface="Cambria Math" panose="02040503050406030204" pitchFamily="18" charset="0"/>
                            <a:ea typeface="Cambria Math" panose="02040503050406030204" pitchFamily="18" charset="0"/>
                          </a:rPr>
                          <m:t>𝑆</m:t>
                        </m:r>
                      </m:sub>
                    </m:sSub>
                  </m:oMath>
                </m:oMathPara>
              </a14:m>
              <a:endParaRPr lang="es-BO" sz="1100"/>
            </a:p>
          </xdr:txBody>
        </xdr:sp>
      </mc:Choice>
      <mc:Fallback xmlns="">
        <xdr:sp macro="" textlink="">
          <xdr:nvSpPr>
            <xdr:cNvPr id="15" name="TextBox 4"/>
            <xdr:cNvSpPr txBox="1"/>
          </xdr:nvSpPr>
          <xdr:spPr>
            <a:xfrm>
              <a:off x="10711816" y="1488706"/>
              <a:ext cx="1188485" cy="191388"/>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𝐵</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𝑦_(𝐻_2 𝑆)</a:t>
              </a:r>
              <a:endParaRPr lang="es-BO" sz="1100"/>
            </a:p>
          </xdr:txBody>
        </xdr:sp>
      </mc:Fallback>
    </mc:AlternateContent>
    <xdr:clientData/>
  </xdr:twoCellAnchor>
  <xdr:twoCellAnchor>
    <xdr:from>
      <xdr:col>18</xdr:col>
      <xdr:colOff>53341</xdr:colOff>
      <xdr:row>10</xdr:row>
      <xdr:rowOff>121921</xdr:rowOff>
    </xdr:from>
    <xdr:to>
      <xdr:col>18</xdr:col>
      <xdr:colOff>2331720</xdr:colOff>
      <xdr:row>11</xdr:row>
      <xdr:rowOff>116782</xdr:rowOff>
    </xdr:to>
    <mc:AlternateContent xmlns:mc="http://schemas.openxmlformats.org/markup-compatibility/2006" xmlns:a14="http://schemas.microsoft.com/office/drawing/2010/main">
      <mc:Choice Requires="a14">
        <xdr:sp macro="" textlink="">
          <xdr:nvSpPr>
            <xdr:cNvPr id="16" name="TextBox 2"/>
            <xdr:cNvSpPr txBox="1"/>
          </xdr:nvSpPr>
          <xdr:spPr>
            <a:xfrm>
              <a:off x="10711816" y="1874521"/>
              <a:ext cx="2278379" cy="185361"/>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r>
                      <a:rPr lang="en-US" sz="1100" i="1">
                        <a:latin typeface="Cambria Math" panose="02040503050406030204" pitchFamily="18" charset="0"/>
                        <a:ea typeface="Cambria Math" panose="02040503050406030204" pitchFamily="18" charset="0"/>
                      </a:rPr>
                      <m:t>𝜀</m:t>
                    </m:r>
                    <m:r>
                      <a:rPr lang="en-US" sz="1100" i="1">
                        <a:latin typeface="Cambria Math" panose="02040503050406030204" pitchFamily="18" charset="0"/>
                        <a:ea typeface="Cambria Math" panose="02040503050406030204" pitchFamily="18" charset="0"/>
                      </a:rPr>
                      <m:t>=120</m:t>
                    </m:r>
                    <m:d>
                      <m:dPr>
                        <m:ctrlPr>
                          <a:rPr lang="en-US" sz="1100" b="0" i="1">
                            <a:latin typeface="Cambria Math" panose="02040503050406030204" pitchFamily="18" charset="0"/>
                            <a:ea typeface="Cambria Math" panose="02040503050406030204" pitchFamily="18" charset="0"/>
                          </a:rPr>
                        </m:ctrlPr>
                      </m:dPr>
                      <m:e>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𝐴</m:t>
                            </m:r>
                          </m:e>
                          <m:sup>
                            <m:r>
                              <a:rPr lang="en-US" sz="1100" b="0" i="1">
                                <a:latin typeface="Cambria Math" panose="02040503050406030204" pitchFamily="18" charset="0"/>
                                <a:ea typeface="Cambria Math" panose="02040503050406030204" pitchFamily="18" charset="0"/>
                              </a:rPr>
                              <m:t>0.9</m:t>
                            </m:r>
                          </m:sup>
                        </m:sSup>
                        <m:r>
                          <a:rPr lang="en-US" sz="1100" b="0" i="1">
                            <a:latin typeface="Cambria Math" panose="02040503050406030204" pitchFamily="18" charset="0"/>
                            <a:ea typeface="Cambria Math" panose="02040503050406030204" pitchFamily="18" charset="0"/>
                          </a:rPr>
                          <m:t>−</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𝐴</m:t>
                            </m:r>
                          </m:e>
                          <m:sup>
                            <m:r>
                              <a:rPr lang="en-US" sz="1100" b="0" i="1">
                                <a:latin typeface="Cambria Math" panose="02040503050406030204" pitchFamily="18" charset="0"/>
                                <a:ea typeface="Cambria Math" panose="02040503050406030204" pitchFamily="18" charset="0"/>
                              </a:rPr>
                              <m:t>1.6</m:t>
                            </m:r>
                          </m:sup>
                        </m:sSup>
                      </m:e>
                    </m:d>
                    <m:r>
                      <a:rPr lang="en-US" sz="1100" b="0" i="1">
                        <a:latin typeface="Cambria Math" panose="02040503050406030204" pitchFamily="18" charset="0"/>
                        <a:ea typeface="Cambria Math" panose="02040503050406030204" pitchFamily="18" charset="0"/>
                      </a:rPr>
                      <m:t>+15</m:t>
                    </m:r>
                    <m:d>
                      <m:dPr>
                        <m:ctrlPr>
                          <a:rPr lang="en-US" sz="1100" b="0" i="1">
                            <a:latin typeface="Cambria Math" panose="02040503050406030204" pitchFamily="18" charset="0"/>
                            <a:ea typeface="Cambria Math" panose="02040503050406030204" pitchFamily="18" charset="0"/>
                          </a:rPr>
                        </m:ctrlPr>
                      </m:dPr>
                      <m:e>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𝐵</m:t>
                            </m:r>
                          </m:e>
                          <m:sup>
                            <m:r>
                              <a:rPr lang="en-US" sz="1100" b="0" i="1">
                                <a:latin typeface="Cambria Math" panose="02040503050406030204" pitchFamily="18" charset="0"/>
                                <a:ea typeface="Cambria Math" panose="02040503050406030204" pitchFamily="18" charset="0"/>
                              </a:rPr>
                              <m:t>0.5</m:t>
                            </m:r>
                          </m:sup>
                        </m:sSup>
                        <m:r>
                          <a:rPr lang="en-US" sz="1100" b="0" i="1">
                            <a:latin typeface="Cambria Math" panose="02040503050406030204" pitchFamily="18" charset="0"/>
                            <a:ea typeface="Cambria Math" panose="02040503050406030204" pitchFamily="18" charset="0"/>
                          </a:rPr>
                          <m:t>−</m:t>
                        </m:r>
                        <m:sSup>
                          <m:sSupPr>
                            <m:ctrlPr>
                              <a:rPr lang="en-US" sz="1100" b="0" i="1">
                                <a:latin typeface="Cambria Math" panose="02040503050406030204" pitchFamily="18" charset="0"/>
                                <a:ea typeface="Cambria Math" panose="02040503050406030204" pitchFamily="18" charset="0"/>
                              </a:rPr>
                            </m:ctrlPr>
                          </m:sSupPr>
                          <m:e>
                            <m:r>
                              <a:rPr lang="en-US" sz="1100" b="0" i="1">
                                <a:latin typeface="Cambria Math" panose="02040503050406030204" pitchFamily="18" charset="0"/>
                                <a:ea typeface="Cambria Math" panose="02040503050406030204" pitchFamily="18" charset="0"/>
                              </a:rPr>
                              <m:t>𝐵</m:t>
                            </m:r>
                          </m:e>
                          <m:sup>
                            <m:r>
                              <a:rPr lang="en-US" sz="1100" b="0" i="1">
                                <a:latin typeface="Cambria Math" panose="02040503050406030204" pitchFamily="18" charset="0"/>
                                <a:ea typeface="Cambria Math" panose="02040503050406030204" pitchFamily="18" charset="0"/>
                              </a:rPr>
                              <m:t>4</m:t>
                            </m:r>
                          </m:sup>
                        </m:sSup>
                      </m:e>
                    </m:d>
                  </m:oMath>
                </m:oMathPara>
              </a14:m>
              <a:endParaRPr lang="es-BO" sz="1100"/>
            </a:p>
          </xdr:txBody>
        </xdr:sp>
      </mc:Choice>
      <mc:Fallback xmlns="">
        <xdr:sp macro="" textlink="">
          <xdr:nvSpPr>
            <xdr:cNvPr id="16" name="TextBox 2"/>
            <xdr:cNvSpPr txBox="1"/>
          </xdr:nvSpPr>
          <xdr:spPr>
            <a:xfrm>
              <a:off x="10711816" y="1874521"/>
              <a:ext cx="2278379" cy="185361"/>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𝜀=120</a:t>
              </a:r>
              <a:r>
                <a:rPr lang="en-US" sz="1100" b="0" i="0">
                  <a:latin typeface="Cambria Math" panose="02040503050406030204" pitchFamily="18" charset="0"/>
                  <a:ea typeface="Cambria Math" panose="02040503050406030204" pitchFamily="18" charset="0"/>
                </a:rPr>
                <a:t>(𝐴^0.9−𝐴^1.6 )+15(𝐵^0.5−𝐵^4 )</a:t>
              </a:r>
              <a:endParaRPr lang="es-BO" sz="1100"/>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83820</xdr:colOff>
      <xdr:row>6</xdr:row>
      <xdr:rowOff>38100</xdr:rowOff>
    </xdr:from>
    <xdr:to>
      <xdr:col>2</xdr:col>
      <xdr:colOff>723900</xdr:colOff>
      <xdr:row>8</xdr:row>
      <xdr:rowOff>97374</xdr:rowOff>
    </xdr:to>
    <mc:AlternateContent xmlns:mc="http://schemas.openxmlformats.org/markup-compatibility/2006" xmlns:a14="http://schemas.microsoft.com/office/drawing/2010/main">
      <mc:Choice Requires="a14">
        <xdr:sp macro="" textlink="">
          <xdr:nvSpPr>
            <xdr:cNvPr id="2" name="TextBox 23"/>
            <xdr:cNvSpPr txBox="1"/>
          </xdr:nvSpPr>
          <xdr:spPr>
            <a:xfrm>
              <a:off x="1150620" y="952500"/>
              <a:ext cx="6400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i="1">
                            <a:latin typeface="Cambria Math" panose="02040503050406030204" pitchFamily="18" charset="0"/>
                            <a:ea typeface="Cambria Math" panose="02040503050406030204" pitchFamily="18" charset="0"/>
                          </a:rPr>
                          <m:t>𝑇</m:t>
                        </m:r>
                      </m:e>
                      <m:sub>
                        <m:r>
                          <a:rPr lang="es-BO" sz="1100" i="1">
                            <a:latin typeface="Cambria Math" panose="02040503050406030204" pitchFamily="18" charset="0"/>
                            <a:ea typeface="Cambria Math" panose="02040503050406030204" pitchFamily="18" charset="0"/>
                          </a:rPr>
                          <m:t>𝑝</m:t>
                        </m:r>
                        <m:r>
                          <a:rPr lang="en-US" sz="1100" b="0" i="1">
                            <a:latin typeface="Cambria Math" panose="02040503050406030204" pitchFamily="18" charset="0"/>
                            <a:ea typeface="Cambria Math" panose="02040503050406030204" pitchFamily="18" charset="0"/>
                          </a:rPr>
                          <m:t>𝑟</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𝑇</m:t>
                        </m:r>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𝑇</m:t>
                            </m:r>
                          </m:e>
                          <m:sub>
                            <m:r>
                              <a:rPr lang="en-US" sz="1100" b="0" i="1">
                                <a:latin typeface="Cambria Math" panose="02040503050406030204" pitchFamily="18" charset="0"/>
                                <a:ea typeface="Cambria Math" panose="02040503050406030204" pitchFamily="18" charset="0"/>
                              </a:rPr>
                              <m:t>𝑝𝑐</m:t>
                            </m:r>
                          </m:sub>
                        </m:sSub>
                      </m:den>
                    </m:f>
                  </m:oMath>
                </m:oMathPara>
              </a14:m>
              <a:endParaRPr lang="es-BO" sz="1100"/>
            </a:p>
          </xdr:txBody>
        </xdr:sp>
      </mc:Choice>
      <mc:Fallback xmlns="">
        <xdr:sp macro="" textlink="">
          <xdr:nvSpPr>
            <xdr:cNvPr id="2" name="TextBox 23"/>
            <xdr:cNvSpPr txBox="1"/>
          </xdr:nvSpPr>
          <xdr:spPr>
            <a:xfrm>
              <a:off x="1150620" y="952500"/>
              <a:ext cx="6400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i="0">
                  <a:latin typeface="Cambria Math" panose="02040503050406030204" pitchFamily="18" charset="0"/>
                  <a:ea typeface="Cambria Math" panose="02040503050406030204" pitchFamily="18" charset="0"/>
                </a:rPr>
                <a:t>𝑇</a:t>
              </a:r>
              <a:r>
                <a:rPr lang="es-BO" sz="1100" i="0">
                  <a:latin typeface="Cambria Math" panose="02040503050406030204" pitchFamily="18" charset="0"/>
                  <a:ea typeface="Cambria Math" panose="02040503050406030204" pitchFamily="18" charset="0"/>
                </a:rPr>
                <a:t>_𝑝</a:t>
              </a:r>
              <a:r>
                <a:rPr lang="en-US" sz="1100" b="0" i="0">
                  <a:latin typeface="Cambria Math" panose="02040503050406030204" pitchFamily="18" charset="0"/>
                  <a:ea typeface="Cambria Math" panose="02040503050406030204" pitchFamily="18" charset="0"/>
                </a:rPr>
                <a:t>𝑟</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𝑇/𝑇_𝑝𝑐 </a:t>
              </a:r>
              <a:endParaRPr lang="es-BO" sz="1100"/>
            </a:p>
          </xdr:txBody>
        </xdr:sp>
      </mc:Fallback>
    </mc:AlternateContent>
    <xdr:clientData/>
  </xdr:twoCellAnchor>
  <xdr:twoCellAnchor>
    <xdr:from>
      <xdr:col>3</xdr:col>
      <xdr:colOff>91440</xdr:colOff>
      <xdr:row>6</xdr:row>
      <xdr:rowOff>45720</xdr:rowOff>
    </xdr:from>
    <xdr:to>
      <xdr:col>3</xdr:col>
      <xdr:colOff>693420</xdr:colOff>
      <xdr:row>8</xdr:row>
      <xdr:rowOff>104994</xdr:rowOff>
    </xdr:to>
    <mc:AlternateContent xmlns:mc="http://schemas.openxmlformats.org/markup-compatibility/2006" xmlns:a14="http://schemas.microsoft.com/office/drawing/2010/main">
      <mc:Choice Requires="a14">
        <xdr:sp macro="" textlink="">
          <xdr:nvSpPr>
            <xdr:cNvPr id="3" name="TextBox 23"/>
            <xdr:cNvSpPr txBox="1"/>
          </xdr:nvSpPr>
          <xdr:spPr>
            <a:xfrm>
              <a:off x="1977390" y="960120"/>
              <a:ext cx="6019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14:m>
                <m:oMathPara xmlns:m="http://schemas.openxmlformats.org/officeDocument/2006/math">
                  <m:oMathParaPr>
                    <m:jc m:val="left"/>
                  </m:oMathParaPr>
                  <m:oMath xmlns:m="http://schemas.openxmlformats.org/officeDocument/2006/math">
                    <m:sSub>
                      <m:sSubPr>
                        <m:ctrlPr>
                          <a:rPr lang="es-BO"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s-BO" sz="1100" i="1">
                            <a:latin typeface="Cambria Math" panose="02040503050406030204" pitchFamily="18" charset="0"/>
                            <a:ea typeface="Cambria Math" panose="02040503050406030204" pitchFamily="18" charset="0"/>
                          </a:rPr>
                          <m:t>𝑝</m:t>
                        </m:r>
                        <m:r>
                          <a:rPr lang="en-US" sz="1100" b="0" i="1">
                            <a:latin typeface="Cambria Math" panose="02040503050406030204" pitchFamily="18" charset="0"/>
                            <a:ea typeface="Cambria Math" panose="02040503050406030204" pitchFamily="18" charset="0"/>
                          </a:rPr>
                          <m:t>𝑟</m:t>
                        </m:r>
                      </m:sub>
                    </m:sSub>
                    <m:r>
                      <a:rPr lang="en-US" sz="1100" i="1">
                        <a:latin typeface="Cambria Math" panose="02040503050406030204" pitchFamily="18" charset="0"/>
                        <a:ea typeface="Cambria Math" panose="02040503050406030204" pitchFamily="18" charset="0"/>
                      </a:rPr>
                      <m:t>=</m:t>
                    </m:r>
                    <m:f>
                      <m:fPr>
                        <m:ctrlPr>
                          <a:rPr lang="en-US" sz="1100" i="1">
                            <a:latin typeface="Cambria Math" panose="02040503050406030204" pitchFamily="18" charset="0"/>
                            <a:ea typeface="Cambria Math" panose="02040503050406030204" pitchFamily="18" charset="0"/>
                          </a:rPr>
                        </m:ctrlPr>
                      </m:fPr>
                      <m:num>
                        <m:r>
                          <a:rPr lang="en-US" sz="1100" b="0" i="1">
                            <a:latin typeface="Cambria Math" panose="02040503050406030204" pitchFamily="18" charset="0"/>
                            <a:ea typeface="Cambria Math" panose="02040503050406030204" pitchFamily="18" charset="0"/>
                          </a:rPr>
                          <m:t>𝑃</m:t>
                        </m:r>
                      </m:num>
                      <m:den>
                        <m:sSub>
                          <m:sSubPr>
                            <m:ctrlPr>
                              <a:rPr lang="en-US" sz="1100" i="1">
                                <a:latin typeface="Cambria Math" panose="02040503050406030204" pitchFamily="18" charset="0"/>
                                <a:ea typeface="Cambria Math" panose="02040503050406030204" pitchFamily="18" charset="0"/>
                              </a:rPr>
                            </m:ctrlPr>
                          </m:sSubPr>
                          <m:e>
                            <m:r>
                              <a:rPr lang="en-US" sz="1100" b="0" i="1">
                                <a:latin typeface="Cambria Math" panose="02040503050406030204" pitchFamily="18" charset="0"/>
                                <a:ea typeface="Cambria Math" panose="02040503050406030204" pitchFamily="18" charset="0"/>
                              </a:rPr>
                              <m:t>𝑃</m:t>
                            </m:r>
                          </m:e>
                          <m:sub>
                            <m:r>
                              <a:rPr lang="en-US" sz="1100" b="0" i="1">
                                <a:latin typeface="Cambria Math" panose="02040503050406030204" pitchFamily="18" charset="0"/>
                                <a:ea typeface="Cambria Math" panose="02040503050406030204" pitchFamily="18" charset="0"/>
                              </a:rPr>
                              <m:t>𝑝𝑐</m:t>
                            </m:r>
                          </m:sub>
                        </m:sSub>
                      </m:den>
                    </m:f>
                  </m:oMath>
                </m:oMathPara>
              </a14:m>
              <a:endParaRPr lang="es-BO" sz="1100"/>
            </a:p>
          </xdr:txBody>
        </xdr:sp>
      </mc:Choice>
      <mc:Fallback xmlns="">
        <xdr:sp macro="" textlink="">
          <xdr:nvSpPr>
            <xdr:cNvPr id="3" name="TextBox 23"/>
            <xdr:cNvSpPr txBox="1"/>
          </xdr:nvSpPr>
          <xdr:spPr>
            <a:xfrm>
              <a:off x="1977390" y="960120"/>
              <a:ext cx="601980" cy="364074"/>
            </a:xfrm>
            <a:prstGeom prst="rect">
              <a:avLst/>
            </a:prstGeom>
            <a:noFill/>
          </xdr:spPr>
          <xdr:txBody>
            <a:bodyPr wrap="square" lIns="0" tIns="0" rIns="0" bIns="0" rtlCol="0">
              <a:spAutoFit/>
            </a:bodyPr>
            <a:lstStyle>
              <a:defPPr>
                <a:defRPr lang="es-BO"/>
              </a:defPPr>
              <a:lvl1pPr marL="0" algn="l" defTabSz="658368" rtl="0" eaLnBrk="1" latinLnBrk="0" hangingPunct="1">
                <a:defRPr sz="1296" kern="1200">
                  <a:solidFill>
                    <a:schemeClr val="tx1"/>
                  </a:solidFill>
                  <a:latin typeface="+mn-lt"/>
                  <a:ea typeface="+mn-ea"/>
                  <a:cs typeface="+mn-cs"/>
                </a:defRPr>
              </a:lvl1pPr>
              <a:lvl2pPr marL="329184" algn="l" defTabSz="658368" rtl="0" eaLnBrk="1" latinLnBrk="0" hangingPunct="1">
                <a:defRPr sz="1296" kern="1200">
                  <a:solidFill>
                    <a:schemeClr val="tx1"/>
                  </a:solidFill>
                  <a:latin typeface="+mn-lt"/>
                  <a:ea typeface="+mn-ea"/>
                  <a:cs typeface="+mn-cs"/>
                </a:defRPr>
              </a:lvl2pPr>
              <a:lvl3pPr marL="658368" algn="l" defTabSz="658368" rtl="0" eaLnBrk="1" latinLnBrk="0" hangingPunct="1">
                <a:defRPr sz="1296" kern="1200">
                  <a:solidFill>
                    <a:schemeClr val="tx1"/>
                  </a:solidFill>
                  <a:latin typeface="+mn-lt"/>
                  <a:ea typeface="+mn-ea"/>
                  <a:cs typeface="+mn-cs"/>
                </a:defRPr>
              </a:lvl3pPr>
              <a:lvl4pPr marL="987552" algn="l" defTabSz="658368" rtl="0" eaLnBrk="1" latinLnBrk="0" hangingPunct="1">
                <a:defRPr sz="1296" kern="1200">
                  <a:solidFill>
                    <a:schemeClr val="tx1"/>
                  </a:solidFill>
                  <a:latin typeface="+mn-lt"/>
                  <a:ea typeface="+mn-ea"/>
                  <a:cs typeface="+mn-cs"/>
                </a:defRPr>
              </a:lvl4pPr>
              <a:lvl5pPr marL="1316736" algn="l" defTabSz="658368" rtl="0" eaLnBrk="1" latinLnBrk="0" hangingPunct="1">
                <a:defRPr sz="1296" kern="1200">
                  <a:solidFill>
                    <a:schemeClr val="tx1"/>
                  </a:solidFill>
                  <a:latin typeface="+mn-lt"/>
                  <a:ea typeface="+mn-ea"/>
                  <a:cs typeface="+mn-cs"/>
                </a:defRPr>
              </a:lvl5pPr>
              <a:lvl6pPr marL="1645920" algn="l" defTabSz="658368" rtl="0" eaLnBrk="1" latinLnBrk="0" hangingPunct="1">
                <a:defRPr sz="1296" kern="1200">
                  <a:solidFill>
                    <a:schemeClr val="tx1"/>
                  </a:solidFill>
                  <a:latin typeface="+mn-lt"/>
                  <a:ea typeface="+mn-ea"/>
                  <a:cs typeface="+mn-cs"/>
                </a:defRPr>
              </a:lvl6pPr>
              <a:lvl7pPr marL="1975104" algn="l" defTabSz="658368" rtl="0" eaLnBrk="1" latinLnBrk="0" hangingPunct="1">
                <a:defRPr sz="1296" kern="1200">
                  <a:solidFill>
                    <a:schemeClr val="tx1"/>
                  </a:solidFill>
                  <a:latin typeface="+mn-lt"/>
                  <a:ea typeface="+mn-ea"/>
                  <a:cs typeface="+mn-cs"/>
                </a:defRPr>
              </a:lvl7pPr>
              <a:lvl8pPr marL="2304288" algn="l" defTabSz="658368" rtl="0" eaLnBrk="1" latinLnBrk="0" hangingPunct="1">
                <a:defRPr sz="1296" kern="1200">
                  <a:solidFill>
                    <a:schemeClr val="tx1"/>
                  </a:solidFill>
                  <a:latin typeface="+mn-lt"/>
                  <a:ea typeface="+mn-ea"/>
                  <a:cs typeface="+mn-cs"/>
                </a:defRPr>
              </a:lvl8pPr>
              <a:lvl9pPr marL="2633472" algn="l" defTabSz="658368" rtl="0" eaLnBrk="1" latinLnBrk="0" hangingPunct="1">
                <a:defRPr sz="1296" kern="1200">
                  <a:solidFill>
                    <a:schemeClr val="tx1"/>
                  </a:solidFill>
                  <a:latin typeface="+mn-lt"/>
                  <a:ea typeface="+mn-ea"/>
                  <a:cs typeface="+mn-cs"/>
                </a:defRPr>
              </a:lvl9pPr>
            </a:lstStyle>
            <a:p>
              <a:pPr/>
              <a:r>
                <a:rPr lang="en-US" sz="1100" b="0" i="0">
                  <a:latin typeface="Cambria Math" panose="02040503050406030204" pitchFamily="18" charset="0"/>
                  <a:ea typeface="Cambria Math" panose="02040503050406030204" pitchFamily="18" charset="0"/>
                </a:rPr>
                <a:t>𝑃</a:t>
              </a:r>
              <a:r>
                <a:rPr lang="es-BO" sz="1100" b="0" i="0">
                  <a:latin typeface="Cambria Math" panose="02040503050406030204" pitchFamily="18" charset="0"/>
                  <a:ea typeface="Cambria Math" panose="02040503050406030204" pitchFamily="18" charset="0"/>
                </a:rPr>
                <a:t>_</a:t>
              </a:r>
              <a:r>
                <a:rPr lang="es-BO" sz="1100" i="0">
                  <a:latin typeface="Cambria Math" panose="02040503050406030204" pitchFamily="18" charset="0"/>
                  <a:ea typeface="Cambria Math" panose="02040503050406030204" pitchFamily="18" charset="0"/>
                </a:rPr>
                <a:t>𝑝</a:t>
              </a:r>
              <a:r>
                <a:rPr lang="en-US" sz="1100" b="0" i="0">
                  <a:latin typeface="Cambria Math" panose="02040503050406030204" pitchFamily="18" charset="0"/>
                  <a:ea typeface="Cambria Math" panose="02040503050406030204" pitchFamily="18" charset="0"/>
                </a:rPr>
                <a:t>𝑟</a:t>
              </a:r>
              <a:r>
                <a:rPr lang="en-US" sz="1100" i="0">
                  <a:latin typeface="Cambria Math" panose="02040503050406030204" pitchFamily="18" charset="0"/>
                  <a:ea typeface="Cambria Math" panose="02040503050406030204" pitchFamily="18" charset="0"/>
                </a:rPr>
                <a:t>=</a:t>
              </a:r>
              <a:r>
                <a:rPr lang="en-US" sz="1100" b="0" i="0">
                  <a:latin typeface="Cambria Math" panose="02040503050406030204" pitchFamily="18" charset="0"/>
                  <a:ea typeface="Cambria Math" panose="02040503050406030204" pitchFamily="18" charset="0"/>
                </a:rPr>
                <a:t>𝑃/𝑃_𝑝𝑐 </a:t>
              </a:r>
              <a:endParaRPr lang="es-BO" sz="1100"/>
            </a:p>
          </xdr:txBody>
        </xdr:sp>
      </mc:Fallback>
    </mc:AlternateContent>
    <xdr:clientData/>
  </xdr:twoCellAnchor>
  <xdr:twoCellAnchor editAs="oneCell">
    <xdr:from>
      <xdr:col>21</xdr:col>
      <xdr:colOff>0</xdr:colOff>
      <xdr:row>6</xdr:row>
      <xdr:rowOff>0</xdr:rowOff>
    </xdr:from>
    <xdr:to>
      <xdr:col>34</xdr:col>
      <xdr:colOff>518340</xdr:colOff>
      <xdr:row>30</xdr:row>
      <xdr:rowOff>122851</xdr:rowOff>
    </xdr:to>
    <xdr:pic>
      <xdr:nvPicPr>
        <xdr:cNvPr id="4" name="Picture 3"/>
        <xdr:cNvPicPr>
          <a:picLocks noChangeAspect="1"/>
        </xdr:cNvPicPr>
      </xdr:nvPicPr>
      <xdr:blipFill>
        <a:blip xmlns:r="http://schemas.openxmlformats.org/officeDocument/2006/relationships" r:embed="rId1"/>
        <a:stretch>
          <a:fillRect/>
        </a:stretch>
      </xdr:blipFill>
      <xdr:spPr>
        <a:xfrm>
          <a:off x="14439900" y="914400"/>
          <a:ext cx="8319315" cy="378045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12700</xdr:rowOff>
    </xdr:from>
    <xdr:to>
      <xdr:col>10</xdr:col>
      <xdr:colOff>0</xdr:colOff>
      <xdr:row>24</xdr:row>
      <xdr:rowOff>12700</xdr:rowOff>
    </xdr:to>
    <xdr:graphicFrame macro="">
      <xdr:nvGraphicFramePr>
        <xdr:cNvPr id="2" name="ZFacto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3</xdr:row>
      <xdr:rowOff>12700</xdr:rowOff>
    </xdr:from>
    <xdr:to>
      <xdr:col>27</xdr:col>
      <xdr:colOff>0</xdr:colOff>
      <xdr:row>24</xdr:row>
      <xdr:rowOff>12700</xdr:rowOff>
    </xdr:to>
    <xdr:graphicFrame macro="">
      <xdr:nvGraphicFramePr>
        <xdr:cNvPr id="3" name="GasVisco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24</xdr:row>
      <xdr:rowOff>12700</xdr:rowOff>
    </xdr:from>
    <xdr:to>
      <xdr:col>10</xdr:col>
      <xdr:colOff>0</xdr:colOff>
      <xdr:row>45</xdr:row>
      <xdr:rowOff>12700</xdr:rowOff>
    </xdr:to>
    <xdr:graphicFrame macro="">
      <xdr:nvGraphicFramePr>
        <xdr:cNvPr id="4" name="B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0</xdr:colOff>
      <xdr:row>24</xdr:row>
      <xdr:rowOff>12700</xdr:rowOff>
    </xdr:from>
    <xdr:to>
      <xdr:col>27</xdr:col>
      <xdr:colOff>0</xdr:colOff>
      <xdr:row>45</xdr:row>
      <xdr:rowOff>12700</xdr:rowOff>
    </xdr:to>
    <xdr:graphicFrame macro="">
      <xdr:nvGraphicFramePr>
        <xdr:cNvPr id="5" name="GasDensity"/>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85725</xdr:colOff>
          <xdr:row>0</xdr:row>
          <xdr:rowOff>57150</xdr:rowOff>
        </xdr:from>
        <xdr:to>
          <xdr:col>12</xdr:col>
          <xdr:colOff>171450</xdr:colOff>
          <xdr:row>2</xdr:row>
          <xdr:rowOff>114300</xdr:rowOff>
        </xdr:to>
        <xdr:sp macro="" textlink="">
          <xdr:nvSpPr>
            <xdr:cNvPr id="20481" name="CommandButton1" hidden="1">
              <a:extLst>
                <a:ext uri="{63B3BB69-23CF-44E3-9099-C40C66FF867C}">
                  <a14:compatExt spid="_x0000_s20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0</xdr:row>
          <xdr:rowOff>133350</xdr:rowOff>
        </xdr:from>
        <xdr:to>
          <xdr:col>18</xdr:col>
          <xdr:colOff>38100</xdr:colOff>
          <xdr:row>2</xdr:row>
          <xdr:rowOff>66675</xdr:rowOff>
        </xdr:to>
        <xdr:sp macro="" textlink="">
          <xdr:nvSpPr>
            <xdr:cNvPr id="20482" name="OptionButton1" hidden="1">
              <a:extLst>
                <a:ext uri="{63B3BB69-23CF-44E3-9099-C40C66FF867C}">
                  <a14:compatExt spid="_x0000_s20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9525</xdr:colOff>
          <xdr:row>0</xdr:row>
          <xdr:rowOff>133350</xdr:rowOff>
        </xdr:from>
        <xdr:to>
          <xdr:col>22</xdr:col>
          <xdr:colOff>228600</xdr:colOff>
          <xdr:row>2</xdr:row>
          <xdr:rowOff>66675</xdr:rowOff>
        </xdr:to>
        <xdr:sp macro="" textlink="">
          <xdr:nvSpPr>
            <xdr:cNvPr id="20483" name="OptionButton2" hidden="1">
              <a:extLst>
                <a:ext uri="{63B3BB69-23CF-44E3-9099-C40C66FF867C}">
                  <a14:compatExt spid="_x0000_s204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27</xdr:col>
      <xdr:colOff>0</xdr:colOff>
      <xdr:row>3</xdr:row>
      <xdr:rowOff>0</xdr:rowOff>
    </xdr:from>
    <xdr:to>
      <xdr:col>36</xdr:col>
      <xdr:colOff>257175</xdr:colOff>
      <xdr:row>24</xdr:row>
      <xdr:rowOff>0</xdr:rowOff>
    </xdr:to>
    <xdr:graphicFrame macro="">
      <xdr:nvGraphicFramePr>
        <xdr:cNvPr id="9" name="E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7</xdr:col>
      <xdr:colOff>0</xdr:colOff>
      <xdr:row>1</xdr:row>
      <xdr:rowOff>12700</xdr:rowOff>
    </xdr:from>
    <xdr:to>
      <xdr:col>15</xdr:col>
      <xdr:colOff>0</xdr:colOff>
      <xdr:row>28</xdr:row>
      <xdr:rowOff>12700</xdr:rowOff>
    </xdr:to>
    <xdr:graphicFrame macro="">
      <xdr:nvGraphicFramePr>
        <xdr:cNvPr id="2" name="ZFacto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12700</xdr:rowOff>
    </xdr:from>
    <xdr:to>
      <xdr:col>22</xdr:col>
      <xdr:colOff>0</xdr:colOff>
      <xdr:row>28</xdr:row>
      <xdr:rowOff>12700</xdr:rowOff>
    </xdr:to>
    <xdr:graphicFrame macro="">
      <xdr:nvGraphicFramePr>
        <xdr:cNvPr id="3" name="E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22</xdr:col>
      <xdr:colOff>0</xdr:colOff>
      <xdr:row>1</xdr:row>
      <xdr:rowOff>12700</xdr:rowOff>
    </xdr:from>
    <xdr:to>
      <xdr:col>30</xdr:col>
      <xdr:colOff>0</xdr:colOff>
      <xdr:row>28</xdr:row>
      <xdr:rowOff>12700</xdr:rowOff>
    </xdr:to>
    <xdr:graphicFrame macro="">
      <xdr:nvGraphicFramePr>
        <xdr:cNvPr id="4" name="B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9525</xdr:colOff>
      <xdr:row>30</xdr:row>
      <xdr:rowOff>9524</xdr:rowOff>
    </xdr:from>
    <xdr:to>
      <xdr:col>1</xdr:col>
      <xdr:colOff>638175</xdr:colOff>
      <xdr:row>32</xdr:row>
      <xdr:rowOff>151786</xdr:rowOff>
    </xdr:to>
    <xdr:pic>
      <xdr:nvPicPr>
        <xdr:cNvPr id="6" name="Picture 5"/>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4172" r="20128"/>
        <a:stretch/>
      </xdr:blipFill>
      <xdr:spPr>
        <a:xfrm>
          <a:off x="57150" y="6800849"/>
          <a:ext cx="628650" cy="580412"/>
        </a:xfrm>
        <a:prstGeom prst="rect">
          <a:avLst/>
        </a:prstGeom>
      </xdr:spPr>
    </xdr:pic>
    <xdr:clientData/>
  </xdr:twoCellAnchor>
  <xdr:twoCellAnchor>
    <xdr:from>
      <xdr:col>1</xdr:col>
      <xdr:colOff>0</xdr:colOff>
      <xdr:row>4</xdr:row>
      <xdr:rowOff>0</xdr:rowOff>
    </xdr:from>
    <xdr:to>
      <xdr:col>8</xdr:col>
      <xdr:colOff>0</xdr:colOff>
      <xdr:row>11</xdr:row>
      <xdr:rowOff>0</xdr:rowOff>
    </xdr:to>
    <xdr:graphicFrame macro="">
      <xdr:nvGraphicFramePr>
        <xdr:cNvPr id="30"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0</xdr:colOff>
      <xdr:row>1</xdr:row>
      <xdr:rowOff>0</xdr:rowOff>
    </xdr:from>
    <xdr:to>
      <xdr:col>23</xdr:col>
      <xdr:colOff>0</xdr:colOff>
      <xdr:row>10</xdr:row>
      <xdr:rowOff>0</xdr:rowOff>
    </xdr:to>
    <xdr:graphicFrame macro="">
      <xdr:nvGraphicFramePr>
        <xdr:cNvPr id="28" name="LND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1</xdr:row>
      <xdr:rowOff>0</xdr:rowOff>
    </xdr:from>
    <xdr:to>
      <xdr:col>16</xdr:col>
      <xdr:colOff>0</xdr:colOff>
      <xdr:row>10</xdr:row>
      <xdr:rowOff>0</xdr:rowOff>
    </xdr:to>
    <xdr:graphicFrame macro="">
      <xdr:nvGraphicFramePr>
        <xdr:cNvPr id="32" name="PS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0</xdr:colOff>
      <xdr:row>1</xdr:row>
      <xdr:rowOff>0</xdr:rowOff>
    </xdr:from>
    <xdr:to>
      <xdr:col>30</xdr:col>
      <xdr:colOff>0</xdr:colOff>
      <xdr:row>10</xdr:row>
      <xdr:rowOff>0</xdr:rowOff>
    </xdr:to>
    <xdr:graphicFrame macro="">
      <xdr:nvGraphicFramePr>
        <xdr:cNvPr id="33" name="CDF_NTG"/>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10</xdr:row>
      <xdr:rowOff>0</xdr:rowOff>
    </xdr:from>
    <xdr:to>
      <xdr:col>23</xdr:col>
      <xdr:colOff>0</xdr:colOff>
      <xdr:row>21</xdr:row>
      <xdr:rowOff>0</xdr:rowOff>
    </xdr:to>
    <xdr:graphicFrame macro="">
      <xdr:nvGraphicFramePr>
        <xdr:cNvPr id="34" name="LND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10</xdr:row>
      <xdr:rowOff>0</xdr:rowOff>
    </xdr:from>
    <xdr:to>
      <xdr:col>16</xdr:col>
      <xdr:colOff>0</xdr:colOff>
      <xdr:row>21</xdr:row>
      <xdr:rowOff>0</xdr:rowOff>
    </xdr:to>
    <xdr:graphicFrame macro="">
      <xdr:nvGraphicFramePr>
        <xdr:cNvPr id="35" name="PS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0</xdr:colOff>
      <xdr:row>10</xdr:row>
      <xdr:rowOff>0</xdr:rowOff>
    </xdr:from>
    <xdr:to>
      <xdr:col>30</xdr:col>
      <xdr:colOff>0</xdr:colOff>
      <xdr:row>21</xdr:row>
      <xdr:rowOff>0</xdr:rowOff>
    </xdr:to>
    <xdr:graphicFrame macro="">
      <xdr:nvGraphicFramePr>
        <xdr:cNvPr id="36" name="CDF_PHI"/>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0</xdr:colOff>
      <xdr:row>21</xdr:row>
      <xdr:rowOff>0</xdr:rowOff>
    </xdr:from>
    <xdr:to>
      <xdr:col>23</xdr:col>
      <xdr:colOff>0</xdr:colOff>
      <xdr:row>32</xdr:row>
      <xdr:rowOff>0</xdr:rowOff>
    </xdr:to>
    <xdr:graphicFrame macro="">
      <xdr:nvGraphicFramePr>
        <xdr:cNvPr id="37" name="LND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0</xdr:colOff>
      <xdr:row>21</xdr:row>
      <xdr:rowOff>0</xdr:rowOff>
    </xdr:from>
    <xdr:to>
      <xdr:col>16</xdr:col>
      <xdr:colOff>0</xdr:colOff>
      <xdr:row>32</xdr:row>
      <xdr:rowOff>0</xdr:rowOff>
    </xdr:to>
    <xdr:graphicFrame macro="">
      <xdr:nvGraphicFramePr>
        <xdr:cNvPr id="38" name="PS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23</xdr:col>
      <xdr:colOff>0</xdr:colOff>
      <xdr:row>21</xdr:row>
      <xdr:rowOff>0</xdr:rowOff>
    </xdr:from>
    <xdr:to>
      <xdr:col>30</xdr:col>
      <xdr:colOff>0</xdr:colOff>
      <xdr:row>32</xdr:row>
      <xdr:rowOff>0</xdr:rowOff>
    </xdr:to>
    <xdr:graphicFrame macro="">
      <xdr:nvGraphicFramePr>
        <xdr:cNvPr id="39" name="CDF_Sw"/>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6.xml><?xml version="1.0" encoding="utf-8"?>
<c:userShapes xmlns:c="http://schemas.openxmlformats.org/drawingml/2006/chart">
  <cdr:relSizeAnchor xmlns:cdr="http://schemas.openxmlformats.org/drawingml/2006/chartDrawing">
    <cdr:from>
      <cdr:x>0.7391</cdr:x>
      <cdr:y>0.12654</cdr:y>
    </cdr:from>
    <cdr:to>
      <cdr:x>0.94</cdr:x>
      <cdr:y>0.33959</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013075" y="260350"/>
              <a:ext cx="81900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r>
                      <a:rPr lang="es-BO" sz="2800" b="1" i="1">
                        <a:latin typeface="Cambria Math" panose="02040503050406030204" pitchFamily="18" charset="0"/>
                      </a:rPr>
                      <m:t>𝑵𝑻𝑮</m:t>
                    </m:r>
                  </m:oMath>
                </m:oMathPara>
              </a14:m>
              <a:endParaRPr lang="es-BO" sz="2800" b="1"/>
            </a:p>
          </cdr:txBody>
        </cdr:sp>
      </mc:Choice>
      <mc:Fallback xmlns="">
        <cdr:sp macro="" textlink="">
          <cdr:nvSpPr>
            <cdr:cNvPr id="2" name="TextBox 6"/>
            <cdr:cNvSpPr txBox="1"/>
          </cdr:nvSpPr>
          <cdr:spPr>
            <a:xfrm xmlns:a="http://schemas.openxmlformats.org/drawingml/2006/main">
              <a:off x="3013075" y="260350"/>
              <a:ext cx="81900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latin typeface="Cambria Math" panose="02040503050406030204" pitchFamily="18" charset="0"/>
                </a:rPr>
                <a:t>𝑵𝑻𝑮</a:t>
              </a:r>
              <a:endParaRPr lang="es-BO" sz="2800" b="1"/>
            </a:p>
          </cdr:txBody>
        </cdr:sp>
      </mc:Fallback>
    </mc:AlternateContent>
  </cdr:relSizeAnchor>
</c:userShapes>
</file>

<file path=xl/drawings/drawing7.xml><?xml version="1.0" encoding="utf-8"?>
<c:userShapes xmlns:c="http://schemas.openxmlformats.org/drawingml/2006/chart">
  <cdr:relSizeAnchor xmlns:cdr="http://schemas.openxmlformats.org/drawingml/2006/chartDrawing">
    <cdr:from>
      <cdr:x>0.75779</cdr:x>
      <cdr:y>0.09975</cdr:y>
    </cdr:from>
    <cdr:to>
      <cdr:x>0.94598</cdr:x>
      <cdr:y>0.27406</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089275" y="250825"/>
              <a:ext cx="76719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r>
                      <a:rPr lang="es-BO" sz="2800" b="1" i="1">
                        <a:latin typeface="Cambria Math" panose="02040503050406030204" pitchFamily="18" charset="0"/>
                      </a:rPr>
                      <m:t>𝑷𝑯𝑰</m:t>
                    </m:r>
                  </m:oMath>
                </m:oMathPara>
              </a14:m>
              <a:endParaRPr lang="es-BO" sz="2800" b="1"/>
            </a:p>
          </cdr:txBody>
        </cdr:sp>
      </mc:Choice>
      <mc:Fallback xmlns="">
        <cdr:sp macro="" textlink="">
          <cdr:nvSpPr>
            <cdr:cNvPr id="2" name="TextBox 6"/>
            <cdr:cNvSpPr txBox="1"/>
          </cdr:nvSpPr>
          <cdr:spPr>
            <a:xfrm xmlns:a="http://schemas.openxmlformats.org/drawingml/2006/main">
              <a:off x="3089275" y="250825"/>
              <a:ext cx="76719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latin typeface="Cambria Math" panose="02040503050406030204" pitchFamily="18" charset="0"/>
                </a:rPr>
                <a:t>𝑷𝑯𝑰</a:t>
              </a:r>
              <a:endParaRPr lang="es-BO" sz="2800" b="1"/>
            </a:p>
          </cdr:txBody>
        </cdr:sp>
      </mc:Fallback>
    </mc:AlternateContent>
  </cdr:relSizeAnchor>
</c:userShapes>
</file>

<file path=xl/drawings/drawing8.xml><?xml version="1.0" encoding="utf-8"?>
<c:userShapes xmlns:c="http://schemas.openxmlformats.org/drawingml/2006/chart">
  <cdr:relSizeAnchor xmlns:cdr="http://schemas.openxmlformats.org/drawingml/2006/chartDrawing">
    <cdr:from>
      <cdr:x>0.83255</cdr:x>
      <cdr:y>0.09669</cdr:y>
    </cdr:from>
    <cdr:to>
      <cdr:x>0.95676</cdr:x>
      <cdr:y>0.27233</cdr:y>
    </cdr:to>
    <mc:AlternateContent xmlns:mc="http://schemas.openxmlformats.org/markup-compatibility/2006" xmlns:a14="http://schemas.microsoft.com/office/drawing/2010/main">
      <mc:Choice Requires="a14">
        <cdr:sp macro="" textlink="">
          <cdr:nvSpPr>
            <cdr:cNvPr id="2" name="TextBox 6"/>
            <cdr:cNvSpPr txBox="1"/>
          </cdr:nvSpPr>
          <cdr:spPr>
            <a:xfrm xmlns:a="http://schemas.openxmlformats.org/drawingml/2006/main">
              <a:off x="3394075" y="241300"/>
              <a:ext cx="50635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14:m>
                <m:oMathPara xmlns:m="http://schemas.openxmlformats.org/officeDocument/2006/math">
                  <m:oMathParaPr>
                    <m:jc m:val="centerGroup"/>
                  </m:oMathParaPr>
                  <m:oMath xmlns:m="http://schemas.openxmlformats.org/officeDocument/2006/math">
                    <m:sSub>
                      <m:sSubPr>
                        <m:ctrlPr>
                          <a:rPr lang="es-BO" sz="2800" b="1" i="1">
                            <a:solidFill>
                              <a:srgbClr val="0000FF"/>
                            </a:solidFill>
                            <a:latin typeface="Cambria Math" panose="02040503050406030204" pitchFamily="18" charset="0"/>
                          </a:rPr>
                        </m:ctrlPr>
                      </m:sSubPr>
                      <m:e>
                        <m:r>
                          <a:rPr lang="es-BO" sz="2800" b="1" i="1">
                            <a:solidFill>
                              <a:srgbClr val="0000FF"/>
                            </a:solidFill>
                            <a:latin typeface="Cambria Math" panose="02040503050406030204" pitchFamily="18" charset="0"/>
                          </a:rPr>
                          <m:t>𝑺</m:t>
                        </m:r>
                      </m:e>
                      <m:sub>
                        <m:r>
                          <a:rPr lang="es-BO" sz="2800" b="1" i="1">
                            <a:solidFill>
                              <a:srgbClr val="0000FF"/>
                            </a:solidFill>
                            <a:latin typeface="Cambria Math" panose="02040503050406030204" pitchFamily="18" charset="0"/>
                          </a:rPr>
                          <m:t>𝒘</m:t>
                        </m:r>
                      </m:sub>
                    </m:sSub>
                  </m:oMath>
                </m:oMathPara>
              </a14:m>
              <a:endParaRPr lang="es-BO" sz="2800" b="1">
                <a:solidFill>
                  <a:srgbClr val="0000FF"/>
                </a:solidFill>
              </a:endParaRPr>
            </a:p>
          </cdr:txBody>
        </cdr:sp>
      </mc:Choice>
      <mc:Fallback xmlns="">
        <cdr:sp macro="" textlink="">
          <cdr:nvSpPr>
            <cdr:cNvPr id="2" name="TextBox 6"/>
            <cdr:cNvSpPr txBox="1"/>
          </cdr:nvSpPr>
          <cdr:spPr>
            <a:xfrm xmlns:a="http://schemas.openxmlformats.org/drawingml/2006/main">
              <a:off x="3394075" y="241300"/>
              <a:ext cx="506357" cy="43832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lIns="0" tIns="0" rIns="0" bIns="0"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r>
                <a:rPr lang="es-BO" sz="2800" b="1" i="0">
                  <a:solidFill>
                    <a:srgbClr val="0000FF"/>
                  </a:solidFill>
                  <a:latin typeface="Cambria Math" panose="02040503050406030204" pitchFamily="18" charset="0"/>
                </a:rPr>
                <a:t>𝑺_𝒘</a:t>
              </a:r>
              <a:endParaRPr lang="es-BO" sz="2800" b="1">
                <a:solidFill>
                  <a:srgbClr val="0000FF"/>
                </a:solidFill>
              </a:endParaRPr>
            </a:p>
          </cdr:txBody>
        </cdr:sp>
      </mc:Fallback>
    </mc:AlternateContent>
  </cdr:relSizeAnchor>
</c:userShapes>
</file>

<file path=xl/drawings/drawing9.xml><?xml version="1.0" encoding="utf-8"?>
<xdr:wsDr xmlns:xdr="http://schemas.openxmlformats.org/drawingml/2006/spreadsheetDrawing" xmlns:a="http://schemas.openxmlformats.org/drawingml/2006/main">
  <xdr:twoCellAnchor>
    <xdr:from>
      <xdr:col>27</xdr:col>
      <xdr:colOff>10582</xdr:colOff>
      <xdr:row>45</xdr:row>
      <xdr:rowOff>127000</xdr:rowOff>
    </xdr:from>
    <xdr:to>
      <xdr:col>30</xdr:col>
      <xdr:colOff>931333</xdr:colOff>
      <xdr:row>62</xdr:row>
      <xdr:rowOff>169334</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137584</xdr:colOff>
      <xdr:row>94</xdr:row>
      <xdr:rowOff>52919</xdr:rowOff>
    </xdr:from>
    <xdr:to>
      <xdr:col>33</xdr:col>
      <xdr:colOff>216747</xdr:colOff>
      <xdr:row>111</xdr:row>
      <xdr:rowOff>95253</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211667</xdr:colOff>
      <xdr:row>45</xdr:row>
      <xdr:rowOff>52917</xdr:rowOff>
    </xdr:from>
    <xdr:to>
      <xdr:col>34</xdr:col>
      <xdr:colOff>603250</xdr:colOff>
      <xdr:row>62</xdr:row>
      <xdr:rowOff>137585</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31</xdr:col>
      <xdr:colOff>190501</xdr:colOff>
      <xdr:row>76</xdr:row>
      <xdr:rowOff>127002</xdr:rowOff>
    </xdr:from>
    <xdr:to>
      <xdr:col>34</xdr:col>
      <xdr:colOff>582084</xdr:colOff>
      <xdr:row>93</xdr:row>
      <xdr:rowOff>169336</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39</xdr:col>
      <xdr:colOff>306917</xdr:colOff>
      <xdr:row>13</xdr:row>
      <xdr:rowOff>137583</xdr:rowOff>
    </xdr:from>
    <xdr:to>
      <xdr:col>48</xdr:col>
      <xdr:colOff>216746</xdr:colOff>
      <xdr:row>29</xdr:row>
      <xdr:rowOff>127001</xdr:rowOff>
    </xdr:to>
    <xdr:graphicFrame macro="">
      <xdr:nvGraphicFramePr>
        <xdr:cNvPr id="13" name="Rock Vol Cum"/>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402167</xdr:colOff>
      <xdr:row>106</xdr:row>
      <xdr:rowOff>179917</xdr:rowOff>
    </xdr:from>
    <xdr:to>
      <xdr:col>5</xdr:col>
      <xdr:colOff>500593</xdr:colOff>
      <xdr:row>123</xdr:row>
      <xdr:rowOff>8467</xdr:rowOff>
    </xdr:to>
    <xdr:graphicFrame macro="">
      <xdr:nvGraphicFramePr>
        <xdr:cNvPr id="16" name="Rock Vol Dis"/>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0</xdr:colOff>
      <xdr:row>10</xdr:row>
      <xdr:rowOff>12700</xdr:rowOff>
    </xdr:from>
    <xdr:to>
      <xdr:col>19</xdr:col>
      <xdr:colOff>0</xdr:colOff>
      <xdr:row>18</xdr:row>
      <xdr:rowOff>12700</xdr:rowOff>
    </xdr:to>
    <xdr:graphicFrame macro="">
      <xdr:nvGraphicFramePr>
        <xdr:cNvPr id="24" name="LN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518584</xdr:colOff>
      <xdr:row>10</xdr:row>
      <xdr:rowOff>33867</xdr:rowOff>
    </xdr:from>
    <xdr:to>
      <xdr:col>12</xdr:col>
      <xdr:colOff>497417</xdr:colOff>
      <xdr:row>18</xdr:row>
      <xdr:rowOff>33867</xdr:rowOff>
    </xdr:to>
    <xdr:graphicFrame macro="">
      <xdr:nvGraphicFramePr>
        <xdr:cNvPr id="27" name="Prob_Scale"/>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16</xdr:col>
      <xdr:colOff>498444</xdr:colOff>
      <xdr:row>1</xdr:row>
      <xdr:rowOff>156580</xdr:rowOff>
    </xdr:from>
    <xdr:ext cx="2933495" cy="219163"/>
    <mc:AlternateContent xmlns:mc="http://schemas.openxmlformats.org/markup-compatibility/2006" xmlns:a14="http://schemas.microsoft.com/office/drawing/2010/main">
      <mc:Choice Requires="a14">
        <xdr:sp macro="" textlink="">
          <xdr:nvSpPr>
            <xdr:cNvPr id="2" name="TextBox 1"/>
            <xdr:cNvSpPr txBox="1"/>
          </xdr:nvSpPr>
          <xdr:spPr>
            <a:xfrm>
              <a:off x="12436444" y="347080"/>
              <a:ext cx="293349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Lognormal:</a:t>
              </a:r>
              <a:r>
                <a:rPr lang="es-BO" sz="1400" baseline="0"/>
                <a:t> </a:t>
              </a:r>
              <a14:m>
                <m:oMath xmlns:m="http://schemas.openxmlformats.org/officeDocument/2006/math">
                  <m:sSub>
                    <m:sSubPr>
                      <m:ctrlPr>
                        <a:rPr lang="es-BO" sz="1400" i="1">
                          <a:latin typeface="Cambria Math" panose="02040503050406030204" pitchFamily="18" charset="0"/>
                        </a:rPr>
                      </m:ctrlPr>
                    </m:sSubPr>
                    <m:e>
                      <m:r>
                        <a:rPr lang="es-BO" sz="1400" b="0" i="1">
                          <a:latin typeface="Cambria Math" panose="02040503050406030204" pitchFamily="18" charset="0"/>
                        </a:rPr>
                        <m:t>𝑃</m:t>
                      </m:r>
                    </m:e>
                    <m:sub>
                      <m:r>
                        <a:rPr lang="es-BO" sz="1400" b="0" i="1">
                          <a:latin typeface="Cambria Math" panose="02040503050406030204" pitchFamily="18" charset="0"/>
                        </a:rPr>
                        <m:t>50</m:t>
                      </m:r>
                    </m:sub>
                  </m:sSub>
                  <m:r>
                    <a:rPr lang="es-BO" sz="1400" i="1">
                      <a:latin typeface="Cambria Math" panose="02040503050406030204" pitchFamily="18" charset="0"/>
                    </a:rPr>
                    <m:t>=</m:t>
                  </m:r>
                  <m:r>
                    <a:rPr lang="es-BO" sz="1400" b="0" i="1">
                      <a:latin typeface="Cambria Math" panose="02040503050406030204" pitchFamily="18" charset="0"/>
                    </a:rPr>
                    <m:t>𝑀𝑒𝑑𝑖𝑎𝑛</m:t>
                  </m:r>
                  <m:r>
                    <a:rPr lang="es-BO" sz="1400" b="0" i="1">
                      <a:latin typeface="Cambria Math" panose="02040503050406030204" pitchFamily="18" charset="0"/>
                    </a:rPr>
                    <m:t>&lt;</m:t>
                  </m:r>
                  <m:r>
                    <a:rPr lang="es-BO" sz="1400" b="0" i="1">
                      <a:latin typeface="Cambria Math" panose="02040503050406030204" pitchFamily="18" charset="0"/>
                    </a:rPr>
                    <m:t>𝑀𝑒𝑎𝑛</m:t>
                  </m:r>
                  <m:r>
                    <a:rPr lang="es-BO" sz="1400" b="0" i="1">
                      <a:latin typeface="Cambria Math" panose="02040503050406030204" pitchFamily="18" charset="0"/>
                    </a:rPr>
                    <m:t> (</m:t>
                  </m:r>
                  <m:r>
                    <a:rPr lang="es-BO" sz="1400" b="0" i="1">
                      <a:latin typeface="Cambria Math" panose="02040503050406030204" pitchFamily="18" charset="0"/>
                      <a:ea typeface="Cambria Math" panose="02040503050406030204" pitchFamily="18" charset="0"/>
                    </a:rPr>
                    <m:t>𝜇</m:t>
                  </m:r>
                  <m:r>
                    <a:rPr lang="es-BO" sz="1400" b="0" i="1">
                      <a:latin typeface="Cambria Math" panose="02040503050406030204" pitchFamily="18" charset="0"/>
                      <a:ea typeface="Cambria Math" panose="02040503050406030204" pitchFamily="18" charset="0"/>
                    </a:rPr>
                    <m:t>)</m:t>
                  </m:r>
                </m:oMath>
              </a14:m>
              <a:endParaRPr lang="es-BO" sz="1400"/>
            </a:p>
          </xdr:txBody>
        </xdr:sp>
      </mc:Choice>
      <mc:Fallback xmlns="">
        <xdr:sp macro="" textlink="">
          <xdr:nvSpPr>
            <xdr:cNvPr id="2" name="TextBox 1"/>
            <xdr:cNvSpPr txBox="1"/>
          </xdr:nvSpPr>
          <xdr:spPr>
            <a:xfrm>
              <a:off x="12436444" y="347080"/>
              <a:ext cx="2933495"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Lognormal:</a:t>
              </a:r>
              <a:r>
                <a:rPr lang="es-BO" sz="1400" baseline="0"/>
                <a:t> </a:t>
              </a:r>
              <a:r>
                <a:rPr lang="es-BO" sz="1400" b="0" i="0">
                  <a:latin typeface="Cambria Math" panose="02040503050406030204" pitchFamily="18" charset="0"/>
                </a:rPr>
                <a:t>𝑃_50</a:t>
              </a:r>
              <a:r>
                <a:rPr lang="es-BO" sz="1400" i="0">
                  <a:latin typeface="Cambria Math" panose="02040503050406030204" pitchFamily="18" charset="0"/>
                </a:rPr>
                <a:t>=</a:t>
              </a:r>
              <a:r>
                <a:rPr lang="es-BO" sz="1400" b="0" i="0">
                  <a:latin typeface="Cambria Math" panose="02040503050406030204" pitchFamily="18" charset="0"/>
                </a:rPr>
                <a:t>𝑀𝑒𝑑𝑖𝑎𝑛&lt;𝑀𝑒𝑎𝑛 (</a:t>
              </a:r>
              <a:r>
                <a:rPr lang="es-BO" sz="1400" b="0" i="0">
                  <a:latin typeface="Cambria Math" panose="02040503050406030204" pitchFamily="18" charset="0"/>
                  <a:ea typeface="Cambria Math" panose="02040503050406030204" pitchFamily="18" charset="0"/>
                </a:rPr>
                <a:t>𝜇)</a:t>
              </a:r>
              <a:endParaRPr lang="es-BO" sz="1400"/>
            </a:p>
          </xdr:txBody>
        </xdr:sp>
      </mc:Fallback>
    </mc:AlternateContent>
    <xdr:clientData/>
  </xdr:oneCellAnchor>
  <xdr:twoCellAnchor>
    <xdr:from>
      <xdr:col>23</xdr:col>
      <xdr:colOff>169332</xdr:colOff>
      <xdr:row>4</xdr:row>
      <xdr:rowOff>74086</xdr:rowOff>
    </xdr:from>
    <xdr:to>
      <xdr:col>27</xdr:col>
      <xdr:colOff>126999</xdr:colOff>
      <xdr:row>7</xdr:row>
      <xdr:rowOff>105834</xdr:rowOff>
    </xdr:to>
    <xdr:sp macro="" textlink="">
      <xdr:nvSpPr>
        <xdr:cNvPr id="3" name="TextBox 2"/>
        <xdr:cNvSpPr txBox="1"/>
      </xdr:nvSpPr>
      <xdr:spPr>
        <a:xfrm>
          <a:off x="16975665" y="836086"/>
          <a:ext cx="3894667" cy="6032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100" b="0" i="0">
              <a:solidFill>
                <a:schemeClr val="dk1"/>
              </a:solidFill>
              <a:effectLst/>
              <a:latin typeface="+mn-lt"/>
              <a:ea typeface="+mn-ea"/>
              <a:cs typeface="+mn-cs"/>
            </a:rPr>
            <a:t>Definitions of lognormal curves: "A continuous distribution in which the logarithm of a variable has a normal distribution"</a:t>
          </a:r>
          <a:endParaRPr lang="es-BO" sz="1100"/>
        </a:p>
      </xdr:txBody>
    </xdr:sp>
    <xdr:clientData/>
  </xdr:twoCellAnchor>
  <xdr:oneCellAnchor>
    <xdr:from>
      <xdr:col>21</xdr:col>
      <xdr:colOff>433916</xdr:colOff>
      <xdr:row>1</xdr:row>
      <xdr:rowOff>95250</xdr:rowOff>
    </xdr:from>
    <xdr:ext cx="2447465" cy="253274"/>
    <mc:AlternateContent xmlns:mc="http://schemas.openxmlformats.org/markup-compatibility/2006" xmlns:a14="http://schemas.microsoft.com/office/drawing/2010/main">
      <mc:Choice Requires="a14">
        <xdr:sp macro="" textlink="">
          <xdr:nvSpPr>
            <xdr:cNvPr id="17" name="TextBox 16"/>
            <xdr:cNvSpPr txBox="1"/>
          </xdr:nvSpPr>
          <xdr:spPr>
            <a:xfrm>
              <a:off x="15800916" y="285750"/>
              <a:ext cx="2447465" cy="253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Mean Lognormal:</a:t>
              </a:r>
              <a:r>
                <a:rPr lang="es-BO" sz="1400" baseline="0"/>
                <a:t> </a:t>
              </a:r>
              <a14:m>
                <m:oMath xmlns:m="http://schemas.openxmlformats.org/officeDocument/2006/math">
                  <m:r>
                    <a:rPr lang="es-BO" sz="1400" b="0" i="1">
                      <a:latin typeface="Cambria Math" panose="02040503050406030204" pitchFamily="18" charset="0"/>
                    </a:rPr>
                    <m:t>𝑚</m:t>
                  </m:r>
                  <m:r>
                    <a:rPr lang="es-BO" sz="1400" b="0" i="1">
                      <a:latin typeface="Cambria Math" panose="02040503050406030204" pitchFamily="18" charset="0"/>
                    </a:rPr>
                    <m:t>=</m:t>
                  </m:r>
                  <m:sSup>
                    <m:sSupPr>
                      <m:ctrlPr>
                        <a:rPr lang="es-BO" sz="1400" b="0" i="1">
                          <a:latin typeface="Cambria Math" panose="02040503050406030204" pitchFamily="18" charset="0"/>
                        </a:rPr>
                      </m:ctrlPr>
                    </m:sSupPr>
                    <m:e>
                      <m:r>
                        <a:rPr lang="es-BO" sz="1400" b="0" i="1">
                          <a:latin typeface="Cambria Math" panose="02040503050406030204" pitchFamily="18" charset="0"/>
                        </a:rPr>
                        <m:t>𝑒</m:t>
                      </m:r>
                    </m:e>
                    <m:sup>
                      <m:r>
                        <a:rPr lang="es-BO" sz="1400" b="0" i="1">
                          <a:latin typeface="Cambria Math" panose="02040503050406030204" pitchFamily="18" charset="0"/>
                          <a:ea typeface="Cambria Math" panose="02040503050406030204" pitchFamily="18" charset="0"/>
                        </a:rPr>
                        <m:t>𝜇</m:t>
                      </m:r>
                      <m:r>
                        <a:rPr lang="es-BO" sz="1400" b="0" i="1">
                          <a:latin typeface="Cambria Math" panose="02040503050406030204" pitchFamily="18" charset="0"/>
                          <a:ea typeface="Cambria Math" panose="02040503050406030204" pitchFamily="18" charset="0"/>
                        </a:rPr>
                        <m:t>+0.5 </m:t>
                      </m:r>
                      <m:sSup>
                        <m:sSupPr>
                          <m:ctrlPr>
                            <a:rPr lang="es-BO" sz="1400" b="0" i="1">
                              <a:latin typeface="Cambria Math" panose="02040503050406030204" pitchFamily="18" charset="0"/>
                              <a:ea typeface="Cambria Math" panose="02040503050406030204" pitchFamily="18" charset="0"/>
                            </a:rPr>
                          </m:ctrlPr>
                        </m:sSupPr>
                        <m:e>
                          <m:r>
                            <a:rPr lang="es-BO" sz="1400" b="0" i="1">
                              <a:latin typeface="Cambria Math" panose="02040503050406030204" pitchFamily="18" charset="0"/>
                              <a:ea typeface="Cambria Math" panose="02040503050406030204" pitchFamily="18" charset="0"/>
                            </a:rPr>
                            <m:t>𝜎</m:t>
                          </m:r>
                        </m:e>
                        <m:sup>
                          <m:r>
                            <a:rPr lang="es-BO" sz="1400" b="0" i="1">
                              <a:latin typeface="Cambria Math" panose="02040503050406030204" pitchFamily="18" charset="0"/>
                              <a:ea typeface="Cambria Math" panose="02040503050406030204" pitchFamily="18" charset="0"/>
                            </a:rPr>
                            <m:t>2</m:t>
                          </m:r>
                        </m:sup>
                      </m:sSup>
                    </m:sup>
                  </m:sSup>
                </m:oMath>
              </a14:m>
              <a:endParaRPr lang="es-BO" sz="1400"/>
            </a:p>
          </xdr:txBody>
        </xdr:sp>
      </mc:Choice>
      <mc:Fallback xmlns="">
        <xdr:sp macro="" textlink="">
          <xdr:nvSpPr>
            <xdr:cNvPr id="17" name="TextBox 16"/>
            <xdr:cNvSpPr txBox="1"/>
          </xdr:nvSpPr>
          <xdr:spPr>
            <a:xfrm>
              <a:off x="15800916" y="285750"/>
              <a:ext cx="2447465" cy="2532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s-BO" sz="1400"/>
                <a:t>Mean Lognormal:</a:t>
              </a:r>
              <a:r>
                <a:rPr lang="es-BO" sz="1400" baseline="0"/>
                <a:t> </a:t>
              </a:r>
              <a:r>
                <a:rPr lang="es-BO" sz="1400" b="0" i="0">
                  <a:latin typeface="Cambria Math" panose="02040503050406030204" pitchFamily="18" charset="0"/>
                </a:rPr>
                <a:t>𝑚=𝑒^(</a:t>
              </a:r>
              <a:r>
                <a:rPr lang="es-BO" sz="1400" b="0" i="0">
                  <a:latin typeface="Cambria Math" panose="02040503050406030204" pitchFamily="18" charset="0"/>
                  <a:ea typeface="Cambria Math" panose="02040503050406030204" pitchFamily="18" charset="0"/>
                </a:rPr>
                <a:t>𝜇+0.5 𝜎^2 )</a:t>
              </a:r>
              <a:endParaRPr lang="es-BO" sz="1400"/>
            </a:p>
          </xdr:txBody>
        </xdr:sp>
      </mc:Fallback>
    </mc:AlternateContent>
    <xdr:clientData/>
  </xdr:oneCellAnchor>
  <xdr:twoCellAnchor>
    <xdr:from>
      <xdr:col>19</xdr:col>
      <xdr:colOff>0</xdr:colOff>
      <xdr:row>10</xdr:row>
      <xdr:rowOff>12700</xdr:rowOff>
    </xdr:from>
    <xdr:to>
      <xdr:col>25</xdr:col>
      <xdr:colOff>0</xdr:colOff>
      <xdr:row>18</xdr:row>
      <xdr:rowOff>12700</xdr:rowOff>
    </xdr:to>
    <xdr:graphicFrame macro="">
      <xdr:nvGraphicFramePr>
        <xdr:cNvPr id="19" name="CDF"/>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8</xdr:col>
      <xdr:colOff>0</xdr:colOff>
      <xdr:row>20</xdr:row>
      <xdr:rowOff>0</xdr:rowOff>
    </xdr:from>
    <xdr:to>
      <xdr:col>12</xdr:col>
      <xdr:colOff>0</xdr:colOff>
      <xdr:row>39</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295275</xdr:colOff>
          <xdr:row>0</xdr:row>
          <xdr:rowOff>133350</xdr:rowOff>
        </xdr:from>
        <xdr:to>
          <xdr:col>4</xdr:col>
          <xdr:colOff>161925</xdr:colOff>
          <xdr:row>3</xdr:row>
          <xdr:rowOff>123825</xdr:rowOff>
        </xdr:to>
        <xdr:sp macro="" textlink="">
          <xdr:nvSpPr>
            <xdr:cNvPr id="12289" name="CommandButton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0</xdr:colOff>
      <xdr:row>1</xdr:row>
      <xdr:rowOff>0</xdr:rowOff>
    </xdr:from>
    <xdr:to>
      <xdr:col>12</xdr:col>
      <xdr:colOff>0</xdr:colOff>
      <xdr:row>20</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57150</xdr:colOff>
          <xdr:row>2</xdr:row>
          <xdr:rowOff>47625</xdr:rowOff>
        </xdr:from>
        <xdr:to>
          <xdr:col>16</xdr:col>
          <xdr:colOff>0</xdr:colOff>
          <xdr:row>6</xdr:row>
          <xdr:rowOff>0</xdr:rowOff>
        </xdr:to>
        <xdr:sp macro="" textlink="">
          <xdr:nvSpPr>
            <xdr:cNvPr id="12290" name="CommandButton2" hidden="1">
              <a:extLst>
                <a:ext uri="{63B3BB69-23CF-44E3-9099-C40C66FF867C}">
                  <a14:compatExt spid="_x0000_s12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0</xdr:colOff>
      <xdr:row>20</xdr:row>
      <xdr:rowOff>0</xdr:rowOff>
    </xdr:from>
    <xdr:to>
      <xdr:col>8</xdr:col>
      <xdr:colOff>0</xdr:colOff>
      <xdr:row>39</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0</xdr:colOff>
      <xdr:row>1</xdr:row>
      <xdr:rowOff>0</xdr:rowOff>
    </xdr:from>
    <xdr:to>
      <xdr:col>8</xdr:col>
      <xdr:colOff>0</xdr:colOff>
      <xdr:row>20</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66675</xdr:colOff>
          <xdr:row>8</xdr:row>
          <xdr:rowOff>9525</xdr:rowOff>
        </xdr:from>
        <xdr:to>
          <xdr:col>1</xdr:col>
          <xdr:colOff>219075</xdr:colOff>
          <xdr:row>9</xdr:row>
          <xdr:rowOff>9525</xdr:rowOff>
        </xdr:to>
        <xdr:sp macro="" textlink="">
          <xdr:nvSpPr>
            <xdr:cNvPr id="6145" name="CheckBox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9</xdr:row>
          <xdr:rowOff>9525</xdr:rowOff>
        </xdr:from>
        <xdr:to>
          <xdr:col>1</xdr:col>
          <xdr:colOff>219075</xdr:colOff>
          <xdr:row>10</xdr:row>
          <xdr:rowOff>9525</xdr:rowOff>
        </xdr:to>
        <xdr:sp macro="" textlink="">
          <xdr:nvSpPr>
            <xdr:cNvPr id="6146" name="CheckBox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10</xdr:row>
          <xdr:rowOff>9525</xdr:rowOff>
        </xdr:from>
        <xdr:to>
          <xdr:col>1</xdr:col>
          <xdr:colOff>219075</xdr:colOff>
          <xdr:row>11</xdr:row>
          <xdr:rowOff>9525</xdr:rowOff>
        </xdr:to>
        <xdr:sp macro="" textlink="">
          <xdr:nvSpPr>
            <xdr:cNvPr id="6147" name="CheckBox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11</xdr:row>
          <xdr:rowOff>9525</xdr:rowOff>
        </xdr:from>
        <xdr:to>
          <xdr:col>1</xdr:col>
          <xdr:colOff>219075</xdr:colOff>
          <xdr:row>12</xdr:row>
          <xdr:rowOff>9525</xdr:rowOff>
        </xdr:to>
        <xdr:sp macro="" textlink="">
          <xdr:nvSpPr>
            <xdr:cNvPr id="6148" name="CheckBox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12</xdr:row>
          <xdr:rowOff>9525</xdr:rowOff>
        </xdr:from>
        <xdr:to>
          <xdr:col>1</xdr:col>
          <xdr:colOff>219075</xdr:colOff>
          <xdr:row>13</xdr:row>
          <xdr:rowOff>19050</xdr:rowOff>
        </xdr:to>
        <xdr:sp macro="" textlink="">
          <xdr:nvSpPr>
            <xdr:cNvPr id="6149" name="CheckBox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13</xdr:row>
          <xdr:rowOff>9525</xdr:rowOff>
        </xdr:from>
        <xdr:to>
          <xdr:col>1</xdr:col>
          <xdr:colOff>219075</xdr:colOff>
          <xdr:row>14</xdr:row>
          <xdr:rowOff>9525</xdr:rowOff>
        </xdr:to>
        <xdr:sp macro="" textlink="">
          <xdr:nvSpPr>
            <xdr:cNvPr id="6150" name="CheckBox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14</xdr:row>
          <xdr:rowOff>9525</xdr:rowOff>
        </xdr:from>
        <xdr:to>
          <xdr:col>1</xdr:col>
          <xdr:colOff>219075</xdr:colOff>
          <xdr:row>15</xdr:row>
          <xdr:rowOff>19050</xdr:rowOff>
        </xdr:to>
        <xdr:sp macro="" textlink="">
          <xdr:nvSpPr>
            <xdr:cNvPr id="6151" name="CheckBox7" hidden="1">
              <a:extLst>
                <a:ext uri="{63B3BB69-23CF-44E3-9099-C40C66FF867C}">
                  <a14:compatExt spid="_x0000_s61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15</xdr:row>
          <xdr:rowOff>9525</xdr:rowOff>
        </xdr:from>
        <xdr:to>
          <xdr:col>1</xdr:col>
          <xdr:colOff>219075</xdr:colOff>
          <xdr:row>16</xdr:row>
          <xdr:rowOff>9525</xdr:rowOff>
        </xdr:to>
        <xdr:sp macro="" textlink="">
          <xdr:nvSpPr>
            <xdr:cNvPr id="6152" name="CheckBox8"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16</xdr:row>
          <xdr:rowOff>9525</xdr:rowOff>
        </xdr:from>
        <xdr:to>
          <xdr:col>1</xdr:col>
          <xdr:colOff>219075</xdr:colOff>
          <xdr:row>17</xdr:row>
          <xdr:rowOff>19050</xdr:rowOff>
        </xdr:to>
        <xdr:sp macro="" textlink="">
          <xdr:nvSpPr>
            <xdr:cNvPr id="6153" name="CheckBox9"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17</xdr:row>
          <xdr:rowOff>9525</xdr:rowOff>
        </xdr:from>
        <xdr:to>
          <xdr:col>1</xdr:col>
          <xdr:colOff>219075</xdr:colOff>
          <xdr:row>18</xdr:row>
          <xdr:rowOff>9525</xdr:rowOff>
        </xdr:to>
        <xdr:sp macro="" textlink="">
          <xdr:nvSpPr>
            <xdr:cNvPr id="6154" name="CheckBox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18</xdr:row>
          <xdr:rowOff>9525</xdr:rowOff>
        </xdr:from>
        <xdr:to>
          <xdr:col>1</xdr:col>
          <xdr:colOff>219075</xdr:colOff>
          <xdr:row>19</xdr:row>
          <xdr:rowOff>19050</xdr:rowOff>
        </xdr:to>
        <xdr:sp macro="" textlink="">
          <xdr:nvSpPr>
            <xdr:cNvPr id="6155" name="CheckBox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19</xdr:row>
          <xdr:rowOff>47625</xdr:rowOff>
        </xdr:from>
        <xdr:to>
          <xdr:col>1</xdr:col>
          <xdr:colOff>219075</xdr:colOff>
          <xdr:row>20</xdr:row>
          <xdr:rowOff>66675</xdr:rowOff>
        </xdr:to>
        <xdr:sp macro="" textlink="">
          <xdr:nvSpPr>
            <xdr:cNvPr id="6156" name="CheckBox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33</xdr:row>
          <xdr:rowOff>47625</xdr:rowOff>
        </xdr:from>
        <xdr:to>
          <xdr:col>4</xdr:col>
          <xdr:colOff>219075</xdr:colOff>
          <xdr:row>34</xdr:row>
          <xdr:rowOff>9525</xdr:rowOff>
        </xdr:to>
        <xdr:sp macro="" textlink="">
          <xdr:nvSpPr>
            <xdr:cNvPr id="6157" name="CheckBox13" hidden="1">
              <a:extLst>
                <a:ext uri="{63B3BB69-23CF-44E3-9099-C40C66FF867C}">
                  <a14:compatExt spid="_x0000_s61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34</xdr:row>
          <xdr:rowOff>47625</xdr:rowOff>
        </xdr:from>
        <xdr:to>
          <xdr:col>4</xdr:col>
          <xdr:colOff>219075</xdr:colOff>
          <xdr:row>35</xdr:row>
          <xdr:rowOff>9525</xdr:rowOff>
        </xdr:to>
        <xdr:sp macro="" textlink="">
          <xdr:nvSpPr>
            <xdr:cNvPr id="6158" name="CheckBox14" hidden="1">
              <a:extLst>
                <a:ext uri="{63B3BB69-23CF-44E3-9099-C40C66FF867C}">
                  <a14:compatExt spid="_x0000_s61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35</xdr:row>
          <xdr:rowOff>47625</xdr:rowOff>
        </xdr:from>
        <xdr:to>
          <xdr:col>4</xdr:col>
          <xdr:colOff>219075</xdr:colOff>
          <xdr:row>36</xdr:row>
          <xdr:rowOff>9525</xdr:rowOff>
        </xdr:to>
        <xdr:sp macro="" textlink="">
          <xdr:nvSpPr>
            <xdr:cNvPr id="6159" name="CheckBox15" hidden="1">
              <a:extLst>
                <a:ext uri="{63B3BB69-23CF-44E3-9099-C40C66FF867C}">
                  <a14:compatExt spid="_x0000_s61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36</xdr:row>
          <xdr:rowOff>47625</xdr:rowOff>
        </xdr:from>
        <xdr:to>
          <xdr:col>4</xdr:col>
          <xdr:colOff>219075</xdr:colOff>
          <xdr:row>37</xdr:row>
          <xdr:rowOff>9525</xdr:rowOff>
        </xdr:to>
        <xdr:sp macro="" textlink="">
          <xdr:nvSpPr>
            <xdr:cNvPr id="6160" name="CheckBox16" hidden="1">
              <a:extLst>
                <a:ext uri="{63B3BB69-23CF-44E3-9099-C40C66FF867C}">
                  <a14:compatExt spid="_x0000_s61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xdr:row>
          <xdr:rowOff>28575</xdr:rowOff>
        </xdr:from>
        <xdr:to>
          <xdr:col>2</xdr:col>
          <xdr:colOff>485775</xdr:colOff>
          <xdr:row>2</xdr:row>
          <xdr:rowOff>19050</xdr:rowOff>
        </xdr:to>
        <xdr:sp macro="" textlink="">
          <xdr:nvSpPr>
            <xdr:cNvPr id="6163" name="OptionButton1" hidden="1">
              <a:extLst>
                <a:ext uri="{63B3BB69-23CF-44E3-9099-C40C66FF867C}">
                  <a14:compatExt spid="_x0000_s61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2</xdr:row>
          <xdr:rowOff>28575</xdr:rowOff>
        </xdr:from>
        <xdr:to>
          <xdr:col>2</xdr:col>
          <xdr:colOff>485775</xdr:colOff>
          <xdr:row>3</xdr:row>
          <xdr:rowOff>19050</xdr:rowOff>
        </xdr:to>
        <xdr:sp macro="" textlink="">
          <xdr:nvSpPr>
            <xdr:cNvPr id="6164" name="OptionButton2" hidden="1">
              <a:extLst>
                <a:ext uri="{63B3BB69-23CF-44E3-9099-C40C66FF867C}">
                  <a14:compatExt spid="_x0000_s61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3</xdr:row>
          <xdr:rowOff>28575</xdr:rowOff>
        </xdr:from>
        <xdr:to>
          <xdr:col>2</xdr:col>
          <xdr:colOff>485775</xdr:colOff>
          <xdr:row>4</xdr:row>
          <xdr:rowOff>19050</xdr:rowOff>
        </xdr:to>
        <xdr:sp macro="" textlink="">
          <xdr:nvSpPr>
            <xdr:cNvPr id="6165" name="OptionButton3" hidden="1">
              <a:extLst>
                <a:ext uri="{63B3BB69-23CF-44E3-9099-C40C66FF867C}">
                  <a14:compatExt spid="_x0000_s61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xdr:row>
          <xdr:rowOff>123825</xdr:rowOff>
        </xdr:from>
        <xdr:to>
          <xdr:col>2</xdr:col>
          <xdr:colOff>419100</xdr:colOff>
          <xdr:row>6</xdr:row>
          <xdr:rowOff>180975</xdr:rowOff>
        </xdr:to>
        <xdr:sp macro="" textlink="">
          <xdr:nvSpPr>
            <xdr:cNvPr id="6166" name="CommandButton1" hidden="1">
              <a:extLst>
                <a:ext uri="{63B3BB69-23CF-44E3-9099-C40C66FF867C}">
                  <a14:compatExt spid="_x0000_s61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4</xdr:row>
          <xdr:rowOff>133350</xdr:rowOff>
        </xdr:from>
        <xdr:to>
          <xdr:col>3</xdr:col>
          <xdr:colOff>466725</xdr:colOff>
          <xdr:row>6</xdr:row>
          <xdr:rowOff>190500</xdr:rowOff>
        </xdr:to>
        <xdr:sp macro="" textlink="">
          <xdr:nvSpPr>
            <xdr:cNvPr id="6167" name="CommandButton2" hidden="1">
              <a:extLst>
                <a:ext uri="{63B3BB69-23CF-44E3-9099-C40C66FF867C}">
                  <a14:compatExt spid="_x0000_s61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619125</xdr:colOff>
          <xdr:row>4</xdr:row>
          <xdr:rowOff>142875</xdr:rowOff>
        </xdr:from>
        <xdr:to>
          <xdr:col>5</xdr:col>
          <xdr:colOff>76200</xdr:colOff>
          <xdr:row>6</xdr:row>
          <xdr:rowOff>200025</xdr:rowOff>
        </xdr:to>
        <xdr:sp macro="" textlink="">
          <xdr:nvSpPr>
            <xdr:cNvPr id="6168" name="CommandButton3" hidden="1">
              <a:extLst>
                <a:ext uri="{63B3BB69-23CF-44E3-9099-C40C66FF867C}">
                  <a14:compatExt spid="_x0000_s61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352425</xdr:colOff>
          <xdr:row>21</xdr:row>
          <xdr:rowOff>85725</xdr:rowOff>
        </xdr:from>
        <xdr:to>
          <xdr:col>36</xdr:col>
          <xdr:colOff>381000</xdr:colOff>
          <xdr:row>25</xdr:row>
          <xdr:rowOff>85725</xdr:rowOff>
        </xdr:to>
        <xdr:sp macro="" textlink="">
          <xdr:nvSpPr>
            <xdr:cNvPr id="7170" name="CommandButton1" hidden="1">
              <a:extLst>
                <a:ext uri="{63B3BB69-23CF-44E3-9099-C40C66FF867C}">
                  <a14:compatExt spid="_x0000_s71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20</xdr:col>
      <xdr:colOff>0</xdr:colOff>
      <xdr:row>0</xdr:row>
      <xdr:rowOff>0</xdr:rowOff>
    </xdr:from>
    <xdr:to>
      <xdr:col>29</xdr:col>
      <xdr:colOff>0</xdr:colOff>
      <xdr:row>22</xdr:row>
      <xdr:rowOff>0</xdr:rowOff>
    </xdr:to>
    <xdr:pic>
      <xdr:nvPicPr>
        <xdr:cNvPr id="7187" name="Sensitivity_OGIP"/>
        <xdr:cNvPicPr>
          <a:picLocks/>
        </xdr:cNvPicPr>
      </xdr:nvPicPr>
      <xdr:blipFill>
        <a:blip xmlns:r="http://schemas.openxmlformats.org/officeDocument/2006/relationships" r:embed="rId1"/>
        <a:stretch>
          <a:fillRect/>
        </a:stretch>
      </xdr:blipFill>
      <xdr:spPr>
        <a:xfrm>
          <a:off x="12192000" y="0"/>
          <a:ext cx="5486400" cy="4191000"/>
        </a:xfrm>
        <a:prstGeom prst="rect">
          <a:avLst/>
        </a:prstGeom>
      </xdr:spPr>
    </xdr:pic>
    <xdr:clientData/>
  </xdr:twoCellAnchor>
  <xdr:twoCellAnchor editAs="oneCell">
    <xdr:from>
      <xdr:col>20</xdr:col>
      <xdr:colOff>0</xdr:colOff>
      <xdr:row>22</xdr:row>
      <xdr:rowOff>0</xdr:rowOff>
    </xdr:from>
    <xdr:to>
      <xdr:col>29</xdr:col>
      <xdr:colOff>0</xdr:colOff>
      <xdr:row>42</xdr:row>
      <xdr:rowOff>0</xdr:rowOff>
    </xdr:to>
    <xdr:pic>
      <xdr:nvPicPr>
        <xdr:cNvPr id="7188" name="GAS RESERVES"/>
        <xdr:cNvPicPr>
          <a:picLocks/>
        </xdr:cNvPicPr>
      </xdr:nvPicPr>
      <xdr:blipFill>
        <a:blip xmlns:r="http://schemas.openxmlformats.org/officeDocument/2006/relationships" r:embed="rId2"/>
        <a:stretch>
          <a:fillRect/>
        </a:stretch>
      </xdr:blipFill>
      <xdr:spPr>
        <a:xfrm>
          <a:off x="12192000" y="4191000"/>
          <a:ext cx="5486400" cy="3810000"/>
        </a:xfrm>
        <a:prstGeom prst="rect">
          <a:avLst/>
        </a:prstGeom>
      </xdr:spPr>
    </xdr:pic>
    <xdr:clientData/>
  </xdr:twoCellAnchor>
  <xdr:twoCellAnchor editAs="oneCell">
    <xdr:from>
      <xdr:col>20</xdr:col>
      <xdr:colOff>0</xdr:colOff>
      <xdr:row>42</xdr:row>
      <xdr:rowOff>0</xdr:rowOff>
    </xdr:from>
    <xdr:to>
      <xdr:col>29</xdr:col>
      <xdr:colOff>0</xdr:colOff>
      <xdr:row>62</xdr:row>
      <xdr:rowOff>0</xdr:rowOff>
    </xdr:to>
    <xdr:pic>
      <xdr:nvPicPr>
        <xdr:cNvPr id="7189" name="Sensitivity_OOIP"/>
        <xdr:cNvPicPr>
          <a:picLocks/>
        </xdr:cNvPicPr>
      </xdr:nvPicPr>
      <xdr:blipFill>
        <a:blip xmlns:r="http://schemas.openxmlformats.org/officeDocument/2006/relationships" r:embed="rId3"/>
        <a:stretch>
          <a:fillRect/>
        </a:stretch>
      </xdr:blipFill>
      <xdr:spPr>
        <a:xfrm>
          <a:off x="12192000" y="8001000"/>
          <a:ext cx="5486400" cy="3810000"/>
        </a:xfrm>
        <a:prstGeom prst="rect">
          <a:avLst/>
        </a:prstGeom>
      </xdr:spPr>
    </xdr:pic>
    <xdr:clientData/>
  </xdr:twoCellAnchor>
  <xdr:twoCellAnchor editAs="oneCell">
    <xdr:from>
      <xdr:col>20</xdr:col>
      <xdr:colOff>0</xdr:colOff>
      <xdr:row>62</xdr:row>
      <xdr:rowOff>0</xdr:rowOff>
    </xdr:from>
    <xdr:to>
      <xdr:col>29</xdr:col>
      <xdr:colOff>0</xdr:colOff>
      <xdr:row>82</xdr:row>
      <xdr:rowOff>0</xdr:rowOff>
    </xdr:to>
    <xdr:pic>
      <xdr:nvPicPr>
        <xdr:cNvPr id="7190" name="OIL RESERVES"/>
        <xdr:cNvPicPr>
          <a:picLocks/>
        </xdr:cNvPicPr>
      </xdr:nvPicPr>
      <xdr:blipFill>
        <a:blip xmlns:r="http://schemas.openxmlformats.org/officeDocument/2006/relationships" r:embed="rId4"/>
        <a:stretch>
          <a:fillRect/>
        </a:stretch>
      </xdr:blipFill>
      <xdr:spPr>
        <a:xfrm>
          <a:off x="12192000" y="11811000"/>
          <a:ext cx="5486400" cy="3810000"/>
        </a:xfrm>
        <a:prstGeom prst="rect">
          <a:avLst/>
        </a:prstGeom>
      </xdr:spPr>
    </xdr:pic>
    <xdr:clientData/>
  </xdr:twoCellAnchor>
  <xdr:twoCellAnchor editAs="oneCell">
    <xdr:from>
      <xdr:col>0</xdr:col>
      <xdr:colOff>0</xdr:colOff>
      <xdr:row>0</xdr:row>
      <xdr:rowOff>0</xdr:rowOff>
    </xdr:from>
    <xdr:to>
      <xdr:col>10</xdr:col>
      <xdr:colOff>0</xdr:colOff>
      <xdr:row>22</xdr:row>
      <xdr:rowOff>0</xdr:rowOff>
    </xdr:to>
    <xdr:pic>
      <xdr:nvPicPr>
        <xdr:cNvPr id="7191" name="OGIP Forecast"/>
        <xdr:cNvPicPr>
          <a:picLocks/>
        </xdr:cNvPicPr>
      </xdr:nvPicPr>
      <xdr:blipFill>
        <a:blip xmlns:r="http://schemas.openxmlformats.org/officeDocument/2006/relationships" r:embed="rId5"/>
        <a:stretch>
          <a:fillRect/>
        </a:stretch>
      </xdr:blipFill>
      <xdr:spPr>
        <a:xfrm>
          <a:off x="0" y="0"/>
          <a:ext cx="6096000" cy="4191000"/>
        </a:xfrm>
        <a:prstGeom prst="rect">
          <a:avLst/>
        </a:prstGeom>
      </xdr:spPr>
    </xdr:pic>
    <xdr:clientData/>
  </xdr:twoCellAnchor>
  <xdr:twoCellAnchor editAs="oneCell">
    <xdr:from>
      <xdr:col>10</xdr:col>
      <xdr:colOff>0</xdr:colOff>
      <xdr:row>0</xdr:row>
      <xdr:rowOff>0</xdr:rowOff>
    </xdr:from>
    <xdr:to>
      <xdr:col>20</xdr:col>
      <xdr:colOff>0</xdr:colOff>
      <xdr:row>22</xdr:row>
      <xdr:rowOff>0</xdr:rowOff>
    </xdr:to>
    <xdr:pic>
      <xdr:nvPicPr>
        <xdr:cNvPr id="7192" name="Original Gas in_place Forecast"/>
        <xdr:cNvPicPr>
          <a:picLocks/>
        </xdr:cNvPicPr>
      </xdr:nvPicPr>
      <xdr:blipFill>
        <a:blip xmlns:r="http://schemas.openxmlformats.org/officeDocument/2006/relationships" r:embed="rId6"/>
        <a:stretch>
          <a:fillRect/>
        </a:stretch>
      </xdr:blipFill>
      <xdr:spPr>
        <a:xfrm>
          <a:off x="6096000" y="0"/>
          <a:ext cx="6096000" cy="4191000"/>
        </a:xfrm>
        <a:prstGeom prst="rect">
          <a:avLst/>
        </a:prstGeom>
      </xdr:spPr>
    </xdr:pic>
    <xdr:clientData/>
  </xdr:twoCellAnchor>
  <xdr:twoCellAnchor editAs="oneCell">
    <xdr:from>
      <xdr:col>0</xdr:col>
      <xdr:colOff>0</xdr:colOff>
      <xdr:row>22</xdr:row>
      <xdr:rowOff>0</xdr:rowOff>
    </xdr:from>
    <xdr:to>
      <xdr:col>10</xdr:col>
      <xdr:colOff>0</xdr:colOff>
      <xdr:row>42</xdr:row>
      <xdr:rowOff>0</xdr:rowOff>
    </xdr:to>
    <xdr:pic>
      <xdr:nvPicPr>
        <xdr:cNvPr id="7193" name="Gas Produced Forecast"/>
        <xdr:cNvPicPr>
          <a:picLocks/>
        </xdr:cNvPicPr>
      </xdr:nvPicPr>
      <xdr:blipFill>
        <a:blip xmlns:r="http://schemas.openxmlformats.org/officeDocument/2006/relationships" r:embed="rId7"/>
        <a:stretch>
          <a:fillRect/>
        </a:stretch>
      </xdr:blipFill>
      <xdr:spPr>
        <a:xfrm>
          <a:off x="0" y="4191000"/>
          <a:ext cx="6096000" cy="3810000"/>
        </a:xfrm>
        <a:prstGeom prst="rect">
          <a:avLst/>
        </a:prstGeom>
      </xdr:spPr>
    </xdr:pic>
    <xdr:clientData/>
  </xdr:twoCellAnchor>
  <xdr:twoCellAnchor editAs="oneCell">
    <xdr:from>
      <xdr:col>10</xdr:col>
      <xdr:colOff>0</xdr:colOff>
      <xdr:row>22</xdr:row>
      <xdr:rowOff>0</xdr:rowOff>
    </xdr:from>
    <xdr:to>
      <xdr:col>20</xdr:col>
      <xdr:colOff>0</xdr:colOff>
      <xdr:row>42</xdr:row>
      <xdr:rowOff>0</xdr:rowOff>
    </xdr:to>
    <xdr:pic>
      <xdr:nvPicPr>
        <xdr:cNvPr id="7194" name="Gas Reservas Forecast"/>
        <xdr:cNvPicPr>
          <a:picLocks/>
        </xdr:cNvPicPr>
      </xdr:nvPicPr>
      <xdr:blipFill>
        <a:blip xmlns:r="http://schemas.openxmlformats.org/officeDocument/2006/relationships" r:embed="rId8"/>
        <a:stretch>
          <a:fillRect/>
        </a:stretch>
      </xdr:blipFill>
      <xdr:spPr>
        <a:xfrm>
          <a:off x="6096000" y="4191000"/>
          <a:ext cx="6096000" cy="3810000"/>
        </a:xfrm>
        <a:prstGeom prst="rect">
          <a:avLst/>
        </a:prstGeom>
      </xdr:spPr>
    </xdr:pic>
    <xdr:clientData/>
  </xdr:twoCellAnchor>
  <xdr:twoCellAnchor editAs="oneCell">
    <xdr:from>
      <xdr:col>0</xdr:col>
      <xdr:colOff>0</xdr:colOff>
      <xdr:row>42</xdr:row>
      <xdr:rowOff>0</xdr:rowOff>
    </xdr:from>
    <xdr:to>
      <xdr:col>10</xdr:col>
      <xdr:colOff>0</xdr:colOff>
      <xdr:row>62</xdr:row>
      <xdr:rowOff>0</xdr:rowOff>
    </xdr:to>
    <xdr:pic>
      <xdr:nvPicPr>
        <xdr:cNvPr id="7195" name="OOIP Forecast"/>
        <xdr:cNvPicPr>
          <a:picLocks/>
        </xdr:cNvPicPr>
      </xdr:nvPicPr>
      <xdr:blipFill>
        <a:blip xmlns:r="http://schemas.openxmlformats.org/officeDocument/2006/relationships" r:embed="rId9"/>
        <a:stretch>
          <a:fillRect/>
        </a:stretch>
      </xdr:blipFill>
      <xdr:spPr>
        <a:xfrm>
          <a:off x="0" y="8001000"/>
          <a:ext cx="6096000" cy="3810000"/>
        </a:xfrm>
        <a:prstGeom prst="rect">
          <a:avLst/>
        </a:prstGeom>
      </xdr:spPr>
    </xdr:pic>
    <xdr:clientData/>
  </xdr:twoCellAnchor>
  <xdr:twoCellAnchor editAs="oneCell">
    <xdr:from>
      <xdr:col>10</xdr:col>
      <xdr:colOff>0</xdr:colOff>
      <xdr:row>42</xdr:row>
      <xdr:rowOff>0</xdr:rowOff>
    </xdr:from>
    <xdr:to>
      <xdr:col>20</xdr:col>
      <xdr:colOff>0</xdr:colOff>
      <xdr:row>62</xdr:row>
      <xdr:rowOff>0</xdr:rowOff>
    </xdr:to>
    <xdr:pic>
      <xdr:nvPicPr>
        <xdr:cNvPr id="7196" name="Oil Reservas Forecast"/>
        <xdr:cNvPicPr>
          <a:picLocks/>
        </xdr:cNvPicPr>
      </xdr:nvPicPr>
      <xdr:blipFill>
        <a:blip xmlns:r="http://schemas.openxmlformats.org/officeDocument/2006/relationships" r:embed="rId10"/>
        <a:stretch>
          <a:fillRect/>
        </a:stretch>
      </xdr:blipFill>
      <xdr:spPr>
        <a:xfrm>
          <a:off x="6096000" y="8001000"/>
          <a:ext cx="6096000" cy="3810000"/>
        </a:xfrm>
        <a:prstGeom prst="rect">
          <a:avLst/>
        </a:prstGeom>
      </xdr:spPr>
    </xdr:pic>
    <xdr:clientData/>
  </xdr:twoCellAnchor>
  <xdr:twoCellAnchor editAs="oneCell">
    <xdr:from>
      <xdr:col>0</xdr:col>
      <xdr:colOff>0</xdr:colOff>
      <xdr:row>62</xdr:row>
      <xdr:rowOff>0</xdr:rowOff>
    </xdr:from>
    <xdr:to>
      <xdr:col>10</xdr:col>
      <xdr:colOff>0</xdr:colOff>
      <xdr:row>81</xdr:row>
      <xdr:rowOff>185605</xdr:rowOff>
    </xdr:to>
    <xdr:pic>
      <xdr:nvPicPr>
        <xdr:cNvPr id="7197" name="Rock Volume"/>
        <xdr:cNvPicPr>
          <a:picLocks noChangeAspect="1"/>
        </xdr:cNvPicPr>
      </xdr:nvPicPr>
      <xdr:blipFill>
        <a:blip xmlns:r="http://schemas.openxmlformats.org/officeDocument/2006/relationships" r:embed="rId11"/>
        <a:stretch>
          <a:fillRect/>
        </a:stretch>
      </xdr:blipFill>
      <xdr:spPr>
        <a:xfrm>
          <a:off x="0" y="11811000"/>
          <a:ext cx="6096000" cy="3805105"/>
        </a:xfrm>
        <a:prstGeom prst="rect">
          <a:avLst/>
        </a:prstGeom>
      </xdr:spPr>
    </xdr:pic>
    <xdr:clientData/>
  </xdr:twoCellAnchor>
  <xdr:twoCellAnchor editAs="oneCell">
    <xdr:from>
      <xdr:col>10</xdr:col>
      <xdr:colOff>0</xdr:colOff>
      <xdr:row>62</xdr:row>
      <xdr:rowOff>0</xdr:rowOff>
    </xdr:from>
    <xdr:to>
      <xdr:col>20</xdr:col>
      <xdr:colOff>0</xdr:colOff>
      <xdr:row>81</xdr:row>
      <xdr:rowOff>185605</xdr:rowOff>
    </xdr:to>
    <xdr:pic>
      <xdr:nvPicPr>
        <xdr:cNvPr id="7198" name="Net/Gross"/>
        <xdr:cNvPicPr>
          <a:picLocks noChangeAspect="1"/>
        </xdr:cNvPicPr>
      </xdr:nvPicPr>
      <xdr:blipFill>
        <a:blip xmlns:r="http://schemas.openxmlformats.org/officeDocument/2006/relationships" r:embed="rId12"/>
        <a:stretch>
          <a:fillRect/>
        </a:stretch>
      </xdr:blipFill>
      <xdr:spPr>
        <a:xfrm>
          <a:off x="6096000" y="11811000"/>
          <a:ext cx="6096000" cy="3805105"/>
        </a:xfrm>
        <a:prstGeom prst="rect">
          <a:avLst/>
        </a:prstGeom>
      </xdr:spPr>
    </xdr:pic>
    <xdr:clientData/>
  </xdr:twoCellAnchor>
  <xdr:twoCellAnchor editAs="oneCell">
    <xdr:from>
      <xdr:col>0</xdr:col>
      <xdr:colOff>0</xdr:colOff>
      <xdr:row>82</xdr:row>
      <xdr:rowOff>0</xdr:rowOff>
    </xdr:from>
    <xdr:to>
      <xdr:col>10</xdr:col>
      <xdr:colOff>0</xdr:colOff>
      <xdr:row>101</xdr:row>
      <xdr:rowOff>185605</xdr:rowOff>
    </xdr:to>
    <xdr:pic>
      <xdr:nvPicPr>
        <xdr:cNvPr id="7199" name="Porosity"/>
        <xdr:cNvPicPr>
          <a:picLocks noChangeAspect="1"/>
        </xdr:cNvPicPr>
      </xdr:nvPicPr>
      <xdr:blipFill>
        <a:blip xmlns:r="http://schemas.openxmlformats.org/officeDocument/2006/relationships" r:embed="rId13"/>
        <a:stretch>
          <a:fillRect/>
        </a:stretch>
      </xdr:blipFill>
      <xdr:spPr>
        <a:xfrm>
          <a:off x="0" y="15621000"/>
          <a:ext cx="6096000" cy="3805105"/>
        </a:xfrm>
        <a:prstGeom prst="rect">
          <a:avLst/>
        </a:prstGeom>
      </xdr:spPr>
    </xdr:pic>
    <xdr:clientData/>
  </xdr:twoCellAnchor>
  <xdr:twoCellAnchor editAs="oneCell">
    <xdr:from>
      <xdr:col>10</xdr:col>
      <xdr:colOff>0</xdr:colOff>
      <xdr:row>82</xdr:row>
      <xdr:rowOff>0</xdr:rowOff>
    </xdr:from>
    <xdr:to>
      <xdr:col>20</xdr:col>
      <xdr:colOff>0</xdr:colOff>
      <xdr:row>101</xdr:row>
      <xdr:rowOff>185605</xdr:rowOff>
    </xdr:to>
    <xdr:pic>
      <xdr:nvPicPr>
        <xdr:cNvPr id="7200" name="Water Saturation"/>
        <xdr:cNvPicPr>
          <a:picLocks noChangeAspect="1"/>
        </xdr:cNvPicPr>
      </xdr:nvPicPr>
      <xdr:blipFill>
        <a:blip xmlns:r="http://schemas.openxmlformats.org/officeDocument/2006/relationships" r:embed="rId14"/>
        <a:stretch>
          <a:fillRect/>
        </a:stretch>
      </xdr:blipFill>
      <xdr:spPr>
        <a:xfrm>
          <a:off x="6096000" y="15621000"/>
          <a:ext cx="6096000" cy="3805105"/>
        </a:xfrm>
        <a:prstGeom prst="rect">
          <a:avLst/>
        </a:prstGeom>
      </xdr:spPr>
    </xdr:pic>
    <xdr:clientData/>
  </xdr:twoCellAnchor>
  <xdr:twoCellAnchor editAs="oneCell">
    <xdr:from>
      <xdr:col>0</xdr:col>
      <xdr:colOff>0</xdr:colOff>
      <xdr:row>102</xdr:row>
      <xdr:rowOff>0</xdr:rowOff>
    </xdr:from>
    <xdr:to>
      <xdr:col>10</xdr:col>
      <xdr:colOff>0</xdr:colOff>
      <xdr:row>121</xdr:row>
      <xdr:rowOff>185605</xdr:rowOff>
    </xdr:to>
    <xdr:pic>
      <xdr:nvPicPr>
        <xdr:cNvPr id="7201" name="Gas Volume Factor, Bgi"/>
        <xdr:cNvPicPr>
          <a:picLocks noChangeAspect="1"/>
        </xdr:cNvPicPr>
      </xdr:nvPicPr>
      <xdr:blipFill>
        <a:blip xmlns:r="http://schemas.openxmlformats.org/officeDocument/2006/relationships" r:embed="rId15"/>
        <a:stretch>
          <a:fillRect/>
        </a:stretch>
      </xdr:blipFill>
      <xdr:spPr>
        <a:xfrm>
          <a:off x="0" y="19431000"/>
          <a:ext cx="6096000" cy="3805105"/>
        </a:xfrm>
        <a:prstGeom prst="rect">
          <a:avLst/>
        </a:prstGeom>
      </xdr:spPr>
    </xdr:pic>
    <xdr:clientData/>
  </xdr:twoCellAnchor>
  <xdr:twoCellAnchor editAs="oneCell">
    <xdr:from>
      <xdr:col>10</xdr:col>
      <xdr:colOff>0</xdr:colOff>
      <xdr:row>102</xdr:row>
      <xdr:rowOff>0</xdr:rowOff>
    </xdr:from>
    <xdr:to>
      <xdr:col>20</xdr:col>
      <xdr:colOff>0</xdr:colOff>
      <xdr:row>121</xdr:row>
      <xdr:rowOff>112205</xdr:rowOff>
    </xdr:to>
    <xdr:pic>
      <xdr:nvPicPr>
        <xdr:cNvPr id="7202" name="CGR"/>
        <xdr:cNvPicPr>
          <a:picLocks noChangeAspect="1"/>
        </xdr:cNvPicPr>
      </xdr:nvPicPr>
      <xdr:blipFill>
        <a:blip xmlns:r="http://schemas.openxmlformats.org/officeDocument/2006/relationships" r:embed="rId16"/>
        <a:stretch>
          <a:fillRect/>
        </a:stretch>
      </xdr:blipFill>
      <xdr:spPr>
        <a:xfrm>
          <a:off x="6096000" y="19431000"/>
          <a:ext cx="6096000" cy="373170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ranco%20Ing/VBA%20files%20FF/OGIP/31.%20OGIP%20-%20CrystalBall%20(19-Junio-20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Users\Franco\Pictures\19.%20OHIP.CB.OPENSERVER%20v.2.0%20OPE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_Data"/>
      <sheetName val="Probability_Scale_Data_HIDE"/>
      <sheetName val="CB_DATA_"/>
      <sheetName val="Poro vs Sw Corr"/>
      <sheetName val="Forecast_Variables_CB"/>
      <sheetName val="Charts"/>
      <sheetName val="Fluid Properties"/>
      <sheetName val="Pore Pressure"/>
    </sheetNames>
    <sheetDataSet>
      <sheetData sheetId="0"/>
      <sheetData sheetId="1" refreshError="1"/>
      <sheetData sheetId="2"/>
      <sheetData sheetId="3"/>
      <sheetData sheetId="4"/>
      <sheetData sheetId="5" refreshError="1"/>
      <sheetData sheetId="6">
        <row r="37">
          <cell r="K37" t="str">
            <v>Gas</v>
          </cell>
          <cell r="M37" t="str">
            <v>Gas</v>
          </cell>
        </row>
        <row r="38">
          <cell r="J38" t="str">
            <v>Factor-z</v>
          </cell>
          <cell r="K38" t="str">
            <v>Density</v>
          </cell>
          <cell r="L38" t="str">
            <v>Bg</v>
          </cell>
          <cell r="M38" t="str">
            <v>Viscosity</v>
          </cell>
        </row>
        <row r="39">
          <cell r="K39" t="str">
            <v>[cf/lb]</v>
          </cell>
          <cell r="L39" t="str">
            <v>[cf/scf]</v>
          </cell>
          <cell r="M39" t="str">
            <v>[cp]</v>
          </cell>
        </row>
        <row r="40">
          <cell r="I40">
            <v>100</v>
          </cell>
          <cell r="J40">
            <v>0.99369627009143446</v>
          </cell>
          <cell r="K40">
            <v>0.23803505820188972</v>
          </cell>
          <cell r="L40">
            <v>0.19679836575544718</v>
          </cell>
          <cell r="M40">
            <v>1.4348258409377325E-2</v>
          </cell>
        </row>
        <row r="41">
          <cell r="I41">
            <v>183.3</v>
          </cell>
          <cell r="J41">
            <v>0.98866551102949451</v>
          </cell>
          <cell r="K41">
            <v>0.43849892184715938</v>
          </cell>
          <cell r="L41">
            <v>0.10683016106243161</v>
          </cell>
          <cell r="M41">
            <v>1.4404103728345321E-2</v>
          </cell>
        </row>
        <row r="42">
          <cell r="I42">
            <v>266.60000000000002</v>
          </cell>
          <cell r="J42">
            <v>0.98383732269731827</v>
          </cell>
          <cell r="K42">
            <v>0.64088132994683722</v>
          </cell>
          <cell r="L42">
            <v>7.3094515720282485E-2</v>
          </cell>
          <cell r="M42">
            <v>1.4470196356100086E-2</v>
          </cell>
          <cell r="P42">
            <v>8323.4270341207375</v>
          </cell>
          <cell r="Q42">
            <v>1E-3</v>
          </cell>
        </row>
        <row r="43">
          <cell r="I43">
            <v>349.9</v>
          </cell>
          <cell r="J43">
            <v>0.9792145825387264</v>
          </cell>
          <cell r="K43">
            <v>0.84508257714447887</v>
          </cell>
          <cell r="L43">
            <v>5.5432346747607657E-2</v>
          </cell>
          <cell r="M43">
            <v>1.454463481434568E-2</v>
          </cell>
          <cell r="P43">
            <v>8323.4270341207375</v>
          </cell>
          <cell r="Q43">
            <v>2.7983028996160938E-3</v>
          </cell>
        </row>
        <row r="44">
          <cell r="I44">
            <v>433.1</v>
          </cell>
          <cell r="J44">
            <v>0.97479988977568</v>
          </cell>
          <cell r="K44">
            <v>1.0509966249511276</v>
          </cell>
          <cell r="L44">
            <v>4.4571894271128593E-2</v>
          </cell>
          <cell r="M44">
            <v>1.4626382243759554E-2</v>
          </cell>
          <cell r="P44">
            <v>0</v>
          </cell>
          <cell r="Q44">
            <v>2.7983028996160938E-3</v>
          </cell>
        </row>
        <row r="45">
          <cell r="I45">
            <v>516.4</v>
          </cell>
          <cell r="J45">
            <v>0.97059554558949745</v>
          </cell>
          <cell r="K45">
            <v>1.2585114478170931</v>
          </cell>
          <cell r="L45">
            <v>3.7222474636911612E-2</v>
          </cell>
          <cell r="M45">
            <v>1.4714777178865867E-2</v>
          </cell>
        </row>
        <row r="46">
          <cell r="I46">
            <v>599.70000000000005</v>
          </cell>
          <cell r="J46">
            <v>0.96660353505020369</v>
          </cell>
          <cell r="K46">
            <v>1.4675094442093823</v>
          </cell>
          <cell r="L46">
            <v>3.1921368977541574E-2</v>
          </cell>
          <cell r="M46">
            <v>1.4809356608591898E-2</v>
          </cell>
        </row>
        <row r="47">
          <cell r="I47">
            <v>683</v>
          </cell>
          <cell r="J47">
            <v>0.96282551110468417</v>
          </cell>
          <cell r="K47">
            <v>1.6778679096345539</v>
          </cell>
          <cell r="L47">
            <v>2.7919307698564697E-2</v>
          </cell>
          <cell r="M47">
            <v>1.4909774670692636E-2</v>
          </cell>
        </row>
        <row r="48">
          <cell r="I48">
            <v>766.3</v>
          </cell>
          <cell r="J48">
            <v>0.95926278090848438</v>
          </cell>
          <cell r="K48">
            <v>1.8894595671805194</v>
          </cell>
          <cell r="L48">
            <v>2.4792756225282635E-2</v>
          </cell>
          <cell r="M48">
            <v>1.5015759600342935E-2</v>
          </cell>
          <cell r="P48">
            <v>8323.4270341207375</v>
          </cell>
          <cell r="Q48">
            <v>0.7</v>
          </cell>
        </row>
        <row r="49">
          <cell r="I49">
            <v>849.6</v>
          </cell>
          <cell r="J49">
            <v>0.95591629475149631</v>
          </cell>
          <cell r="K49">
            <v>2.1021531498401833</v>
          </cell>
          <cell r="L49">
            <v>2.2284251958614928E-2</v>
          </cell>
          <cell r="M49">
            <v>1.5127088658794467E-2</v>
          </cell>
          <cell r="P49">
            <v>8323.4270341207375</v>
          </cell>
          <cell r="Q49">
            <v>1.1888000000000001</v>
          </cell>
        </row>
        <row r="50">
          <cell r="I50">
            <v>932.8</v>
          </cell>
          <cell r="J50">
            <v>0.9527866377851324</v>
          </cell>
          <cell r="K50">
            <v>2.3158140276739454</v>
          </cell>
          <cell r="L50">
            <v>2.0228269579007044E-2</v>
          </cell>
          <cell r="M50">
            <v>1.5243572504470868E-2</v>
          </cell>
          <cell r="P50">
            <v>0</v>
          </cell>
          <cell r="Q50">
            <v>1.1888000000000001</v>
          </cell>
        </row>
        <row r="51">
          <cell r="I51">
            <v>1016.1</v>
          </cell>
          <cell r="J51">
            <v>0.94987402470912674</v>
          </cell>
          <cell r="K51">
            <v>2.5303048718137027</v>
          </cell>
          <cell r="L51">
            <v>1.8513543948186995E-2</v>
          </cell>
          <cell r="M51">
            <v>1.5365044948207996E-2</v>
          </cell>
        </row>
        <row r="52">
          <cell r="I52">
            <v>1099.4000000000001</v>
          </cell>
          <cell r="J52">
            <v>0.94717829752127836</v>
          </cell>
          <cell r="K52">
            <v>2.7454863464500594</v>
          </cell>
          <cell r="L52">
            <v>1.7062518087990343E-2</v>
          </cell>
          <cell r="M52">
            <v>1.5491355982283199E-2</v>
          </cell>
        </row>
        <row r="53">
          <cell r="I53">
            <v>1182.7</v>
          </cell>
          <cell r="J53">
            <v>0.94469892637510977</v>
          </cell>
          <cell r="K53">
            <v>2.961217819311238</v>
          </cell>
          <cell r="L53">
            <v>1.581947472460182E-2</v>
          </cell>
          <cell r="M53">
            <v>1.5622366906306464E-2</v>
          </cell>
        </row>
        <row r="54">
          <cell r="I54">
            <v>1266</v>
          </cell>
          <cell r="J54">
            <v>0.94243501353048198</v>
          </cell>
          <cell r="K54">
            <v>3.1773580807617217</v>
          </cell>
          <cell r="L54">
            <v>1.4743352576554522E-2</v>
          </cell>
          <cell r="M54">
            <v>1.5757946855341935E-2</v>
          </cell>
        </row>
        <row r="55">
          <cell r="I55">
            <v>1349.3</v>
          </cell>
          <cell r="J55">
            <v>0.94038530032280643</v>
          </cell>
          <cell r="K55">
            <v>3.3937660615345839</v>
          </cell>
          <cell r="L55">
            <v>1.3803223203149259E-2</v>
          </cell>
          <cell r="M55">
            <v>1.5897970300326428E-2</v>
          </cell>
        </row>
        <row r="56">
          <cell r="I56">
            <v>1432.5</v>
          </cell>
          <cell r="J56">
            <v>0.93854817701961046</v>
          </cell>
          <cell r="K56">
            <v>3.6103015392660409</v>
          </cell>
          <cell r="L56">
            <v>1.2975345670477714E-2</v>
          </cell>
          <cell r="M56">
            <v>1.6042315243499351E-2</v>
          </cell>
        </row>
        <row r="57">
          <cell r="I57">
            <v>1515.8</v>
          </cell>
          <cell r="J57">
            <v>0.93692169538079506</v>
          </cell>
          <cell r="K57">
            <v>3.8268258244139477</v>
          </cell>
          <cell r="L57">
            <v>1.2241192203674079E-2</v>
          </cell>
          <cell r="M57">
            <v>1.619086192331886E-2</v>
          </cell>
        </row>
        <row r="58">
          <cell r="I58">
            <v>1599.1</v>
          </cell>
          <cell r="J58">
            <v>0.93550358369259246</v>
          </cell>
          <cell r="K58">
            <v>4.0432024167932257</v>
          </cell>
          <cell r="L58">
            <v>1.1586090830393952E-2</v>
          </cell>
          <cell r="M58">
            <v>1.6343491900501893E-2</v>
          </cell>
        </row>
        <row r="59">
          <cell r="I59">
            <v>1682.4</v>
          </cell>
          <cell r="J59">
            <v>0.93429126400639606</v>
          </cell>
          <cell r="K59">
            <v>4.2592976248197685</v>
          </cell>
          <cell r="L59">
            <v>1.0998271211117088E-2</v>
          </cell>
          <cell r="M59">
            <v>1.6500087433574694E-2</v>
          </cell>
        </row>
        <row r="60">
          <cell r="I60">
            <v>1765.7</v>
          </cell>
          <cell r="J60">
            <v>0.93328187128320661</v>
          </cell>
          <cell r="K60">
            <v>4.4749811405826039</v>
          </cell>
          <cell r="L60">
            <v>1.0468180529702937E-2</v>
          </cell>
          <cell r="M60">
            <v>1.6660531076638958E-2</v>
          </cell>
        </row>
        <row r="61">
          <cell r="I61">
            <v>1849</v>
          </cell>
          <cell r="J61">
            <v>0.93247227412305855</v>
          </cell>
          <cell r="K61">
            <v>4.6901265650184039</v>
          </cell>
          <cell r="L61">
            <v>9.9879842893857672E-3</v>
          </cell>
          <cell r="M61">
            <v>1.6824705448599958E-2</v>
          </cell>
        </row>
        <row r="62">
          <cell r="I62">
            <v>1932.2</v>
          </cell>
          <cell r="J62">
            <v>0.93185909674657608</v>
          </cell>
          <cell r="K62">
            <v>4.9046118786972732</v>
          </cell>
          <cell r="L62">
            <v>9.551196222090717E-3</v>
          </cell>
          <cell r="M62">
            <v>1.6992493134666435E-2</v>
          </cell>
        </row>
        <row r="63">
          <cell r="I63">
            <v>2015.5</v>
          </cell>
          <cell r="J63">
            <v>0.93143874189255693</v>
          </cell>
          <cell r="K63">
            <v>5.1183198549980267</v>
          </cell>
          <cell r="L63">
            <v>9.1523999620482313E-3</v>
          </cell>
          <cell r="M63">
            <v>1.7163776689243366E-2</v>
          </cell>
        </row>
        <row r="64">
          <cell r="I64">
            <v>2098.8000000000002</v>
          </cell>
          <cell r="J64">
            <v>0.93120741430062637</v>
          </cell>
          <cell r="K64">
            <v>5.3311384137111961</v>
          </cell>
          <cell r="L64">
            <v>8.7870369912275894E-3</v>
          </cell>
          <cell r="M64">
            <v>1.7338438715485849E-2</v>
          </cell>
        </row>
        <row r="65">
          <cell r="I65">
            <v>2182.1</v>
          </cell>
          <cell r="J65">
            <v>0.93116114446069664</v>
          </cell>
          <cell r="K65">
            <v>5.542960914319262</v>
          </cell>
          <cell r="L65">
            <v>8.4512431479751345E-3</v>
          </cell>
          <cell r="M65">
            <v>1.7516362001462477E-2</v>
          </cell>
        </row>
        <row r="66">
          <cell r="I66">
            <v>2265.4</v>
          </cell>
          <cell r="J66">
            <v>0.93129581233011272</v>
          </cell>
          <cell r="K66">
            <v>5.7536863893324988</v>
          </cell>
          <cell r="L66">
            <v>8.1417211986886326E-3</v>
          </cell>
          <cell r="M66">
            <v>1.7697429696542314E-2</v>
          </cell>
        </row>
        <row r="67">
          <cell r="I67">
            <v>2348.6999999999998</v>
          </cell>
          <cell r="J67">
            <v>0.93160717074380672</v>
          </cell>
          <cell r="K67">
            <v>5.9632197190778689</v>
          </cell>
          <cell r="L67">
            <v>7.8556405186221423E-3</v>
          </cell>
          <cell r="M67">
            <v>1.7881525514567748E-2</v>
          </cell>
        </row>
        <row r="68">
          <cell r="I68">
            <v>2431.9</v>
          </cell>
          <cell r="J68">
            <v>0.93209086827118703</v>
          </cell>
          <cell r="K68">
            <v>6.1714717502284087</v>
          </cell>
          <cell r="L68">
            <v>7.5905573812115245E-3</v>
          </cell>
          <cell r="M68">
            <v>1.8068533952801655E-2</v>
          </cell>
        </row>
        <row r="69">
          <cell r="I69">
            <v>2515.1999999999998</v>
          </cell>
          <cell r="J69">
            <v>0.93274247130462107</v>
          </cell>
          <cell r="K69">
            <v>6.378359361108374</v>
          </cell>
          <cell r="L69">
            <v>7.3443510775307533E-3</v>
          </cell>
          <cell r="M69">
            <v>1.8258340517672184E-2</v>
          </cell>
        </row>
        <row r="70">
          <cell r="I70">
            <v>2598.5</v>
          </cell>
          <cell r="J70">
            <v>0.93355748519700432</v>
          </cell>
          <cell r="K70">
            <v>6.5838054774097161</v>
          </cell>
          <cell r="L70">
            <v>7.1151723129379233E-3</v>
          </cell>
          <cell r="M70">
            <v>1.845083195006814E-2</v>
          </cell>
        </row>
        <row r="71">
          <cell r="I71">
            <v>2681.8</v>
          </cell>
          <cell r="J71">
            <v>0.93453137429891608</v>
          </cell>
          <cell r="K71">
            <v>6.787739042408651</v>
          </cell>
          <cell r="L71">
            <v>6.9014012109121373E-3</v>
          </cell>
          <cell r="M71">
            <v>1.8645896444421751E-2</v>
          </cell>
        </row>
        <row r="72">
          <cell r="I72">
            <v>2765.1</v>
          </cell>
          <cell r="J72">
            <v>0.93565958077829281</v>
          </cell>
          <cell r="K72">
            <v>6.9900949460827553</v>
          </cell>
          <cell r="L72">
            <v>6.701612897674087E-3</v>
          </cell>
          <cell r="M72">
            <v>1.8843423857093446E-2</v>
          </cell>
        </row>
        <row r="73">
          <cell r="I73">
            <v>2848.4</v>
          </cell>
          <cell r="J73">
            <v>0.9369375421365751</v>
          </cell>
          <cell r="K73">
            <v>7.1908139177092094</v>
          </cell>
          <cell r="L73">
            <v>6.5145491154022413E-3</v>
          </cell>
          <cell r="M73">
            <v>1.9043305900673716E-2</v>
          </cell>
        </row>
        <row r="74">
          <cell r="I74">
            <v>2931.6</v>
          </cell>
          <cell r="J74">
            <v>0.93836070736426103</v>
          </cell>
          <cell r="K74">
            <v>7.3898423865864187</v>
          </cell>
          <cell r="L74">
            <v>6.3390946648151257E-3</v>
          </cell>
          <cell r="M74">
            <v>1.9245436321761615E-2</v>
          </cell>
        </row>
        <row r="75">
          <cell r="I75">
            <v>3014.9</v>
          </cell>
          <cell r="J75">
            <v>0.93992455170524591</v>
          </cell>
          <cell r="K75">
            <v>7.5871323154793577</v>
          </cell>
          <cell r="L75">
            <v>6.1742577430818112E-3</v>
          </cell>
          <cell r="M75">
            <v>1.9449711060584057E-2</v>
          </cell>
        </row>
        <row r="76">
          <cell r="I76">
            <v>3098.2</v>
          </cell>
          <cell r="J76">
            <v>0.94162459002293741</v>
          </cell>
          <cell r="K76">
            <v>7.7826410112595887</v>
          </cell>
          <cell r="L76">
            <v>6.0191534440380149E-3</v>
          </cell>
          <cell r="M76">
            <v>1.9656028391499207E-2</v>
          </cell>
        </row>
        <row r="77">
          <cell r="I77">
            <v>3181.5</v>
          </cell>
          <cell r="J77">
            <v>0.94345638878171023</v>
          </cell>
          <cell r="K77">
            <v>7.976330917010567</v>
          </cell>
          <cell r="L77">
            <v>5.8729898413231278E-3</v>
          </cell>
          <cell r="M77">
            <v>1.986428904399299E-2</v>
          </cell>
        </row>
        <row r="78">
          <cell r="I78">
            <v>3264.8</v>
          </cell>
          <cell r="J78">
            <v>0.94541557667476828</v>
          </cell>
          <cell r="K78">
            <v>8.1681693896132348</v>
          </cell>
          <cell r="L78">
            <v>5.7350561933991392E-3</v>
          </cell>
          <cell r="M78">
            <v>2.0074396304241352E-2</v>
          </cell>
        </row>
        <row r="79">
          <cell r="I79">
            <v>3348.1</v>
          </cell>
          <cell r="J79">
            <v>0.94749785394396979</v>
          </cell>
          <cell r="K79">
            <v>8.3581284665309461</v>
          </cell>
          <cell r="L79">
            <v>5.6047129012456662E-3</v>
          </cell>
          <cell r="M79">
            <v>2.0286256097683402E-2</v>
          </cell>
        </row>
        <row r="80">
          <cell r="I80">
            <v>3431.3</v>
          </cell>
          <cell r="J80">
            <v>0.94969900044875</v>
          </cell>
          <cell r="K80">
            <v>8.5461846251903637</v>
          </cell>
          <cell r="L80">
            <v>5.4813829212812257E-3</v>
          </cell>
          <cell r="M80">
            <v>2.049977705334249E-2</v>
          </cell>
        </row>
        <row r="81">
          <cell r="I81">
            <v>3514.6</v>
          </cell>
          <cell r="J81">
            <v>0.95201488255018529</v>
          </cell>
          <cell r="K81">
            <v>8.7323185380174113</v>
          </cell>
          <cell r="L81">
            <v>5.3645443924988032E-3</v>
          </cell>
          <cell r="M81">
            <v>2.0714870550852464E-2</v>
          </cell>
        </row>
        <row r="82">
          <cell r="I82">
            <v>3597.9</v>
          </cell>
          <cell r="J82">
            <v>0.95444145888267995</v>
          </cell>
          <cell r="K82">
            <v>8.9165148258456224</v>
          </cell>
          <cell r="L82">
            <v>5.2537242814702529E-3</v>
          </cell>
          <cell r="M82">
            <v>2.0931450751306101E-2</v>
          </cell>
        </row>
        <row r="83">
          <cell r="I83">
            <v>3681.2</v>
          </cell>
          <cell r="J83">
            <v>0.95697478509000122</v>
          </cell>
          <cell r="K83">
            <v>9.098761812076301</v>
          </cell>
          <cell r="L83">
            <v>5.148492884434001E-3</v>
          </cell>
          <cell r="M83">
            <v>2.1149434613148881E-2</v>
          </cell>
        </row>
        <row r="84">
          <cell r="I84">
            <v>3764.5</v>
          </cell>
          <cell r="J84">
            <v>0.95961101760473866</v>
          </cell>
          <cell r="K84">
            <v>9.2790512796427347</v>
          </cell>
          <cell r="L84">
            <v>5.0484590541500151E-3</v>
          </cell>
          <cell r="M84">
            <v>2.1368741894403499E-2</v>
          </cell>
        </row>
        <row r="85">
          <cell r="I85">
            <v>3847.8</v>
          </cell>
          <cell r="J85">
            <v>0.96234641655094677</v>
          </cell>
          <cell r="K85">
            <v>9.4573782325196429</v>
          </cell>
          <cell r="L85">
            <v>4.9532660421210814E-3</v>
          </cell>
          <cell r="M85">
            <v>2.1589295142536047E-2</v>
          </cell>
        </row>
        <row r="86">
          <cell r="I86">
            <v>3931</v>
          </cell>
          <cell r="J86">
            <v>0.96517734784906528</v>
          </cell>
          <cell r="K86">
            <v>9.6337406632277904</v>
          </cell>
          <cell r="L86">
            <v>4.8625878653182708E-3</v>
          </cell>
          <cell r="M86">
            <v>2.1811019673270021E-2</v>
          </cell>
        </row>
        <row r="87">
          <cell r="I87">
            <v>4014.3</v>
          </cell>
          <cell r="J87">
            <v>0.96810028460041142</v>
          </cell>
          <cell r="K87">
            <v>9.8081393275148177</v>
          </cell>
          <cell r="L87">
            <v>4.7761261216202758E-3</v>
          </cell>
          <cell r="M87">
            <v>2.2033843539626174E-2</v>
          </cell>
        </row>
        <row r="88">
          <cell r="I88">
            <v>4097.6000000000004</v>
          </cell>
          <cell r="J88">
            <v>0.97111180782586093</v>
          </cell>
          <cell r="K88">
            <v>9.9805775271484301</v>
          </cell>
          <cell r="L88">
            <v>4.6936071904867815E-3</v>
          </cell>
          <cell r="M88">
            <v>2.2257697492419338E-2</v>
          </cell>
        </row>
        <row r="89">
          <cell r="I89">
            <v>4180.8999999999996</v>
          </cell>
          <cell r="J89">
            <v>0.97420860662996389</v>
          </cell>
          <cell r="K89">
            <v>10.151060901537715</v>
          </cell>
          <cell r="L89">
            <v>4.6147797654862302E-3</v>
          </cell>
          <cell r="M89">
            <v>2.2482514933383015E-2</v>
          </cell>
        </row>
        <row r="90">
          <cell r="I90">
            <v>4264.2</v>
          </cell>
          <cell r="J90">
            <v>0.9773874778578866</v>
          </cell>
          <cell r="K90">
            <v>10.319597228702374</v>
          </cell>
          <cell r="L90">
            <v>4.5394126736208974E-3</v>
          </cell>
          <cell r="M90">
            <v>2.2708231862022463E-2</v>
          </cell>
        </row>
        <row r="91">
          <cell r="I91">
            <v>4347.5</v>
          </cell>
          <cell r="J91">
            <v>0.980645325308379</v>
          </cell>
          <cell r="K91">
            <v>10.486196235937408</v>
          </cell>
          <cell r="L91">
            <v>4.4672929432782995E-3</v>
          </cell>
          <cell r="M91">
            <v>2.2934786817220304E-2</v>
          </cell>
        </row>
        <row r="92">
          <cell r="I92">
            <v>4430.7</v>
          </cell>
          <cell r="J92">
            <v>0.98397915856155616</v>
          </cell>
          <cell r="K92">
            <v>10.650869420371368</v>
          </cell>
          <cell r="L92">
            <v>4.3982240883581594E-3</v>
          </cell>
          <cell r="M92">
            <v>2.316212081453908E-2</v>
          </cell>
        </row>
        <row r="93">
          <cell r="I93">
            <v>4514</v>
          </cell>
          <cell r="J93">
            <v>0.98738609147581646</v>
          </cell>
          <cell r="K93">
            <v>10.813629879487953</v>
          </cell>
          <cell r="L93">
            <v>4.3320245808942783E-3</v>
          </cell>
          <cell r="M93">
            <v>2.3390177280083656E-2</v>
          </cell>
        </row>
        <row r="94">
          <cell r="I94">
            <v>4597.3</v>
          </cell>
          <cell r="J94">
            <v>0.99086334040372759</v>
          </cell>
          <cell r="K94">
            <v>10.974492151572283</v>
          </cell>
          <cell r="L94">
            <v>4.2685264884829606E-3</v>
          </cell>
          <cell r="M94">
            <v>2.361890198170593E-2</v>
          </cell>
        </row>
        <row r="95">
          <cell r="I95">
            <v>4680.6000000000004</v>
          </cell>
          <cell r="J95">
            <v>0.99440822217232083</v>
          </cell>
          <cell r="K95">
            <v>11.133472065952571</v>
          </cell>
          <cell r="L95">
            <v>4.2075742561830049E-3</v>
          </cell>
          <cell r="M95">
            <v>2.3848242958255491E-2</v>
          </cell>
        </row>
        <row r="96">
          <cell r="I96">
            <v>4763.8999999999996</v>
          </cell>
          <cell r="J96">
            <v>0.9980181518689718</v>
          </cell>
          <cell r="K96">
            <v>11.29058660283382</v>
          </cell>
          <cell r="L96">
            <v>4.14902361537859E-3</v>
          </cell>
          <cell r="M96">
            <v>2.4078150447504498E-2</v>
          </cell>
        </row>
        <row r="97">
          <cell r="I97">
            <v>4847.2</v>
          </cell>
          <cell r="J97">
            <v>1.0016906404699728</v>
          </cell>
          <cell r="K97">
            <v>11.445853762460265</v>
          </cell>
          <cell r="L97">
            <v>4.0927406044864081E-3</v>
          </cell>
          <cell r="M97">
            <v>2.4308576813302851E-2</v>
          </cell>
        </row>
        <row r="98">
          <cell r="I98">
            <v>4930.3999999999996</v>
          </cell>
          <cell r="J98">
            <v>1.0054232923450297</v>
          </cell>
          <cell r="K98">
            <v>11.599292443296669</v>
          </cell>
          <cell r="L98">
            <v>4.0386006884158467E-3</v>
          </cell>
          <cell r="M98">
            <v>2.453947647245272E-2</v>
          </cell>
        </row>
        <row r="99">
          <cell r="I99">
            <v>5013.7</v>
          </cell>
          <cell r="J99">
            <v>1.0092138026672921</v>
          </cell>
          <cell r="K99">
            <v>11.750922328882844</v>
          </cell>
          <cell r="L99">
            <v>3.9864879654164295E-3</v>
          </cell>
          <cell r="M99">
            <v>2.4770805821728456E-2</v>
          </cell>
        </row>
        <row r="100">
          <cell r="I100">
            <v>5097</v>
          </cell>
          <cell r="J100">
            <v>1.0130599547551384</v>
          </cell>
          <cell r="K100">
            <v>11.900763782990095</v>
          </cell>
          <cell r="L100">
            <v>3.9362944514192135E-3</v>
          </cell>
          <cell r="M100">
            <v>2.5002523165409924E-2</v>
          </cell>
        </row>
        <row r="101">
          <cell r="I101">
            <v>5180.3</v>
          </cell>
          <cell r="J101">
            <v>1.0169596173688007</v>
          </cell>
          <cell r="K101">
            <v>12.048837752690828</v>
          </cell>
          <cell r="L101">
            <v>3.8879194332393533E-3</v>
          </cell>
          <cell r="M101">
            <v>2.5234588643644314E-2</v>
          </cell>
        </row>
        <row r="102">
          <cell r="I102">
            <v>5263.6</v>
          </cell>
          <cell r="J102">
            <v>1.0209107419820356</v>
          </cell>
          <cell r="K102">
            <v>12.195165678942374</v>
          </cell>
          <cell r="L102">
            <v>3.8412688830888669E-3</v>
          </cell>
          <cell r="M102">
            <v>2.5466964161903149E-2</v>
          </cell>
        </row>
        <row r="103">
          <cell r="I103">
            <v>5346.9</v>
          </cell>
          <cell r="J103">
            <v>1.0249113600464113</v>
          </cell>
          <cell r="K103">
            <v>12.339769414281736</v>
          </cell>
          <cell r="L103">
            <v>3.7962549277798935E-3</v>
          </cell>
          <cell r="M103">
            <v>2.5699613321757436E-2</v>
          </cell>
        </row>
        <row r="104">
          <cell r="I104">
            <v>5430.1</v>
          </cell>
          <cell r="J104">
            <v>1.0289595802633722</v>
          </cell>
          <cell r="K104">
            <v>12.482671147228837</v>
          </cell>
          <cell r="L104">
            <v>3.7527953668021019E-3</v>
          </cell>
          <cell r="M104">
            <v>2.5932501353154794E-2</v>
          </cell>
        </row>
        <row r="105">
          <cell r="I105">
            <v>5513.4</v>
          </cell>
          <cell r="J105">
            <v>1.0330535858770888</v>
          </cell>
          <cell r="K105">
            <v>12.623893333000439</v>
          </cell>
          <cell r="L105">
            <v>3.7108132341530627E-3</v>
          </cell>
          <cell r="M105">
            <v>2.6165595048347114E-2</v>
          </cell>
        </row>
        <row r="106">
          <cell r="I106">
            <v>5596.7</v>
          </cell>
          <cell r="J106">
            <v>1.0371916319991268</v>
          </cell>
          <cell r="K106">
            <v>12.763458630145228</v>
          </cell>
          <cell r="L106">
            <v>3.6702363994031008E-3</v>
          </cell>
          <cell r="M106">
            <v>2.6398862697586459E-2</v>
          </cell>
        </row>
        <row r="107">
          <cell r="I107">
            <v>5680</v>
          </cell>
          <cell r="J107">
            <v>1.0413720429742264</v>
          </cell>
          <cell r="K107">
            <v>12.901389842721054</v>
          </cell>
          <cell r="L107">
            <v>3.630997204000039E-3</v>
          </cell>
          <cell r="M107">
            <v>2.6632274026679125E-2</v>
          </cell>
        </row>
        <row r="108">
          <cell r="I108">
            <v>5763.3</v>
          </cell>
          <cell r="J108">
            <v>1.0455932097949143</v>
          </cell>
          <cell r="K108">
            <v>13.03770986764814</v>
          </cell>
          <cell r="L108">
            <v>3.5930321292757042E-3</v>
          </cell>
          <cell r="M108">
            <v>2.6865800136463912E-2</v>
          </cell>
        </row>
        <row r="109">
          <cell r="I109">
            <v>5846.6</v>
          </cell>
          <cell r="J109">
            <v>1.0498535875712787</v>
          </cell>
          <cell r="K109">
            <v>13.172441646886138</v>
          </cell>
          <cell r="L109">
            <v>3.556281493014503E-3</v>
          </cell>
          <cell r="M109">
            <v>2.7099413444259295E-2</v>
          </cell>
        </row>
        <row r="110">
          <cell r="I110">
            <v>5929.8</v>
          </cell>
          <cell r="J110">
            <v>1.0541516930610044</v>
          </cell>
          <cell r="K110">
            <v>13.305608124098248</v>
          </cell>
          <cell r="L110">
            <v>3.5206891717930737E-3</v>
          </cell>
          <cell r="M110">
            <v>2.7333087627306171E-2</v>
          </cell>
        </row>
        <row r="111">
          <cell r="I111">
            <v>6013.1</v>
          </cell>
          <cell r="J111">
            <v>1.058486102263686</v>
          </cell>
          <cell r="K111">
            <v>13.437232205481427</v>
          </cell>
          <cell r="L111">
            <v>3.4862023466056711E-3</v>
          </cell>
          <cell r="M111">
            <v>2.7566797568216918E-2</v>
          </cell>
        </row>
        <row r="112">
          <cell r="I112">
            <v>6096.4</v>
          </cell>
          <cell r="J112">
            <v>1.0628554480824743</v>
          </cell>
          <cell r="K112">
            <v>13.567336724458171</v>
          </cell>
          <cell r="L112">
            <v>3.4527712695584666E-3</v>
          </cell>
          <cell r="M112">
            <v>2.7800519302428224E-2</v>
          </cell>
        </row>
        <row r="113">
          <cell r="I113">
            <v>6179.7</v>
          </cell>
          <cell r="J113">
            <v>1.0672584180552962</v>
          </cell>
          <cell r="K113">
            <v>13.695944409941543</v>
          </cell>
          <cell r="L113">
            <v>3.4203490496523266E-3</v>
          </cell>
          <cell r="M113">
            <v>2.8034229967643334E-2</v>
          </cell>
        </row>
        <row r="114">
          <cell r="I114">
            <v>6263</v>
          </cell>
          <cell r="J114">
            <v>1.0716937521571448</v>
          </cell>
          <cell r="K114">
            <v>13.823077857901847</v>
          </cell>
          <cell r="L114">
            <v>3.3888914558819587E-3</v>
          </cell>
          <cell r="M114">
            <v>2.8267907755240448E-2</v>
          </cell>
        </row>
        <row r="115">
          <cell r="I115">
            <v>6346.3</v>
          </cell>
          <cell r="J115">
            <v>1.0761602406743391</v>
          </cell>
          <cell r="K115">
            <v>13.948759505979028</v>
          </cell>
          <cell r="L115">
            <v>3.3583567360635151E-3</v>
          </cell>
          <cell r="M115">
            <v>2.8501531863614957E-2</v>
          </cell>
        </row>
        <row r="116">
          <cell r="I116">
            <v>6429.5</v>
          </cell>
          <cell r="J116">
            <v>1.0806567221510874</v>
          </cell>
          <cell r="K116">
            <v>14.073011610901078</v>
          </cell>
          <cell r="L116">
            <v>3.328705449965534E-3</v>
          </cell>
          <cell r="M116">
            <v>2.8735082453417864E-2</v>
          </cell>
        </row>
        <row r="117">
          <cell r="I117">
            <v>6512.8</v>
          </cell>
          <cell r="J117">
            <v>1.0851820814082573</v>
          </cell>
          <cell r="K117">
            <v>14.195856228483633</v>
          </cell>
          <cell r="L117">
            <v>3.2999003154625854E-3</v>
          </cell>
          <cell r="M117">
            <v>2.8968540604646244E-2</v>
          </cell>
        </row>
        <row r="118">
          <cell r="I118">
            <v>6596.1</v>
          </cell>
          <cell r="J118">
            <v>1.0897352476338478</v>
          </cell>
          <cell r="K118">
            <v>14.317315196000935</v>
          </cell>
          <cell r="L118">
            <v>3.2719060665591278E-3</v>
          </cell>
          <cell r="M118">
            <v>2.9201888275538199E-2</v>
          </cell>
        </row>
        <row r="119">
          <cell r="I119">
            <v>6679.4</v>
          </cell>
          <cell r="J119">
            <v>1.0943151925443413</v>
          </cell>
          <cell r="K119">
            <v>14.437410116732384</v>
          </cell>
          <cell r="L119">
            <v>3.244689322245079E-3</v>
          </cell>
          <cell r="M119">
            <v>2.9435108263221203E-2</v>
          </cell>
        </row>
        <row r="120">
          <cell r="I120">
            <v>6762.7</v>
          </cell>
          <cell r="J120">
            <v>1.0989209286158423</v>
          </cell>
          <cell r="K120">
            <v>14.55616234650234</v>
          </cell>
          <cell r="L120">
            <v>3.2182184652461568E-3</v>
          </cell>
          <cell r="M120">
            <v>2.9668184166060207E-2</v>
          </cell>
        </row>
        <row r="121">
          <cell r="I121">
            <v>6846</v>
          </cell>
          <cell r="J121">
            <v>1.1035515073836832</v>
          </cell>
          <cell r="K121">
            <v>14.673592982043735</v>
          </cell>
          <cell r="L121">
            <v>3.1924635298225448E-3</v>
          </cell>
          <cell r="M121">
            <v>2.9901100347650245E-2</v>
          </cell>
        </row>
        <row r="122">
          <cell r="I122">
            <v>6929.2</v>
          </cell>
          <cell r="J122">
            <v>1.1082060178089919</v>
          </cell>
          <cell r="K122">
            <v>14.789722851028268</v>
          </cell>
          <cell r="L122">
            <v>3.1673960978503206E-3</v>
          </cell>
          <cell r="M122">
            <v>3.013384190239745E-2</v>
          </cell>
        </row>
        <row r="123">
          <cell r="I123">
            <v>7012.5</v>
          </cell>
          <cell r="J123">
            <v>1.1128835847105836</v>
          </cell>
          <cell r="K123">
            <v>14.904572503617262</v>
          </cell>
          <cell r="L123">
            <v>3.1429892024924331E-3</v>
          </cell>
          <cell r="M123">
            <v>3.0366394622631229E-2</v>
          </cell>
        </row>
        <row r="124">
          <cell r="I124">
            <v>7095.8</v>
          </cell>
          <cell r="J124">
            <v>1.1175833672604112</v>
          </cell>
          <cell r="K124">
            <v>15.018162205398289</v>
          </cell>
          <cell r="L124">
            <v>3.1192172388307417E-3</v>
          </cell>
          <cell r="M124">
            <v>3.059874496719096E-2</v>
          </cell>
        </row>
        <row r="125">
          <cell r="I125">
            <v>7179.1</v>
          </cell>
          <cell r="J125">
            <v>1.1223045575407353</v>
          </cell>
          <cell r="K125">
            <v>15.130511931582712</v>
          </cell>
          <cell r="L125">
            <v>3.0960558808887893E-3</v>
          </cell>
          <cell r="M125">
            <v>3.0830880031430193E-2</v>
          </cell>
        </row>
        <row r="126">
          <cell r="I126">
            <v>7262.4</v>
          </cell>
          <cell r="J126">
            <v>1.1270463791611109</v>
          </cell>
          <cell r="K126">
            <v>15.241641362348803</v>
          </cell>
          <cell r="L126">
            <v>3.0734820045270803E-3</v>
          </cell>
          <cell r="M126">
            <v>3.1062787518582307E-2</v>
          </cell>
        </row>
        <row r="127">
          <cell r="I127">
            <v>7345.7</v>
          </cell>
          <cell r="J127">
            <v>1.1318080859332458</v>
          </cell>
          <cell r="K127">
            <v>15.35156987922413</v>
          </cell>
          <cell r="L127">
            <v>3.0514736157395655E-3</v>
          </cell>
          <cell r="M127">
            <v>3.1294455712432272E-2</v>
          </cell>
        </row>
        <row r="128">
          <cell r="I128">
            <v>7428.9</v>
          </cell>
          <cell r="J128">
            <v>1.136588960601763</v>
          </cell>
          <cell r="K128">
            <v>15.460316562409135</v>
          </cell>
          <cell r="L128">
            <v>3.0300097839222355E-3</v>
          </cell>
          <cell r="M128">
            <v>3.1525873451240354E-2</v>
          </cell>
        </row>
        <row r="129">
          <cell r="I129">
            <v>7512.2</v>
          </cell>
          <cell r="J129">
            <v>1.1413883136289005</v>
          </cell>
          <cell r="K129">
            <v>15.567900188951597</v>
          </cell>
          <cell r="L129">
            <v>3.0090705797227607E-3</v>
          </cell>
          <cell r="M129">
            <v>3.1757030102864486E-2</v>
          </cell>
        </row>
        <row r="130">
          <cell r="I130">
            <v>7595.5</v>
          </cell>
          <cell r="J130">
            <v>1.1462054820311751</v>
          </cell>
          <cell r="K130">
            <v>15.674339231688954</v>
          </cell>
          <cell r="L130">
            <v>2.9886370171144359E-3</v>
          </cell>
          <cell r="M130">
            <v>3.19879155410299E-2</v>
          </cell>
        </row>
        <row r="131">
          <cell r="I131">
            <v>7678.8</v>
          </cell>
          <cell r="J131">
            <v>1.151039828266063</v>
          </cell>
          <cell r="K131">
            <v>15.779651858882074</v>
          </cell>
          <cell r="L131">
            <v>2.9686909993686915E-3</v>
          </cell>
          <cell r="M131">
            <v>3.2218520122695521E-2</v>
          </cell>
        </row>
        <row r="132">
          <cell r="I132">
            <v>7762.1</v>
          </cell>
          <cell r="J132">
            <v>1.155890739166771</v>
          </cell>
          <cell r="K132">
            <v>15.883855934470468</v>
          </cell>
          <cell r="L132">
            <v>2.9492152686284327E-3</v>
          </cell>
          <cell r="M132">
            <v>3.2448834666468793E-2</v>
          </cell>
        </row>
        <row r="133">
          <cell r="I133">
            <v>7845.4</v>
          </cell>
          <cell r="J133">
            <v>1.1607576249232072</v>
          </cell>
          <cell r="K133">
            <v>15.986969018884494</v>
          </cell>
          <cell r="L133">
            <v>2.9301933588098805E-3</v>
          </cell>
          <cell r="M133">
            <v>3.2678850432021567E-2</v>
          </cell>
        </row>
        <row r="134">
          <cell r="I134">
            <v>7928.6</v>
          </cell>
          <cell r="J134">
            <v>1.1656399181072941</v>
          </cell>
          <cell r="K134">
            <v>16.089008370355668</v>
          </cell>
          <cell r="L134">
            <v>2.9116095515835127E-3</v>
          </cell>
          <cell r="M134">
            <v>3.2908559100461747E-2</v>
          </cell>
        </row>
        <row r="135">
          <cell r="I135">
            <v>8011.9</v>
          </cell>
          <cell r="J135">
            <v>1.1705370727408171</v>
          </cell>
          <cell r="K135">
            <v>16.189990946671031</v>
          </cell>
          <cell r="L135">
            <v>2.8934488352056094E-3</v>
          </cell>
          <cell r="M135">
            <v>3.3137952755617046E-2</v>
          </cell>
        </row>
        <row r="136">
          <cell r="I136">
            <v>8095.2</v>
          </cell>
          <cell r="J136">
            <v>1.1754485634040455</v>
          </cell>
          <cell r="K136">
            <v>16.289933407322096</v>
          </cell>
          <cell r="L136">
            <v>2.8756968659907796E-3</v>
          </cell>
          <cell r="M136">
            <v>3.3367023866188457E-2</v>
          </cell>
        </row>
        <row r="137">
          <cell r="I137">
            <v>8178.5</v>
          </cell>
          <cell r="J137">
            <v>1.1803738843834095</v>
          </cell>
          <cell r="K137">
            <v>16.388852116003246</v>
          </cell>
          <cell r="L137">
            <v>2.8583399322330777E-3</v>
          </cell>
          <cell r="M137">
            <v>3.3595765268733355E-2</v>
          </cell>
        </row>
        <row r="138">
          <cell r="I138">
            <v>8261.7999999999993</v>
          </cell>
          <cell r="J138">
            <v>1.1853125488565768</v>
          </cell>
          <cell r="K138">
            <v>16.486763143418209</v>
          </cell>
          <cell r="L138">
            <v>2.8413649203989397E-3</v>
          </cell>
          <cell r="M138">
            <v>3.382417015143907E-2</v>
          </cell>
        </row>
        <row r="139">
          <cell r="I139">
            <v>8345.1</v>
          </cell>
          <cell r="J139">
            <v>1.1902640881133206</v>
          </cell>
          <cell r="K139">
            <v>16.583682270356892</v>
          </cell>
          <cell r="L139">
            <v>2.8247592834294284E-3</v>
          </cell>
          <cell r="M139">
            <v>3.4052232038649939E-2</v>
          </cell>
        </row>
        <row r="140">
          <cell r="I140">
            <v>8428.2999999999993</v>
          </cell>
          <cell r="J140">
            <v>1.1952280508106259</v>
          </cell>
          <cell r="K140">
            <v>16.679624991008325</v>
          </cell>
          <cell r="L140">
            <v>2.8085110110022183E-3</v>
          </cell>
          <cell r="M140">
            <v>3.4279944776112264E-2</v>
          </cell>
        </row>
        <row r="141">
          <cell r="I141">
            <v>8511.6</v>
          </cell>
          <cell r="J141">
            <v>1.2002040022605398</v>
          </cell>
          <cell r="K141">
            <v>16.774606516478116</v>
          </cell>
          <cell r="L141">
            <v>2.7926086016156456E-3</v>
          </cell>
          <cell r="M141">
            <v>3.4507302516902712E-2</v>
          </cell>
        </row>
        <row r="142">
          <cell r="I142">
            <v>8594.9</v>
          </cell>
          <cell r="J142">
            <v>1.2051915237493196</v>
          </cell>
          <cell r="K142">
            <v>16.86864177848225</v>
          </cell>
          <cell r="L142">
            <v>2.7770410363678671E-3</v>
          </cell>
          <cell r="M142">
            <v>3.473429970800837E-2</v>
          </cell>
        </row>
        <row r="143">
          <cell r="I143">
            <v>8678.2000000000007</v>
          </cell>
          <cell r="J143">
            <v>1.2101902118864958</v>
          </cell>
          <cell r="K143">
            <v>16.961745433190941</v>
          </cell>
          <cell r="L143">
            <v>2.7617977543141279E-3</v>
          </cell>
          <cell r="M143">
            <v>3.4960931077526382E-2</v>
          </cell>
        </row>
        <row r="144">
          <cell r="I144">
            <v>8761.5</v>
          </cell>
          <cell r="J144">
            <v>1.2151996779825147</v>
          </cell>
          <cell r="K144">
            <v>17.053931865199218</v>
          </cell>
          <cell r="L144">
            <v>2.7468686292940947E-3</v>
          </cell>
          <cell r="M144">
            <v>3.5187191622454268E-2</v>
          </cell>
        </row>
        <row r="145">
          <cell r="I145">
            <v>8844.7999999999993</v>
          </cell>
          <cell r="J145">
            <v>1.2202195474536797</v>
          </cell>
          <cell r="K145">
            <v>17.145215191602801</v>
          </cell>
          <cell r="L145">
            <v>2.732243948129496E-3</v>
          </cell>
          <cell r="M145">
            <v>3.5413076597042271E-2</v>
          </cell>
        </row>
        <row r="146">
          <cell r="I146">
            <v>8928</v>
          </cell>
          <cell r="J146">
            <v>1.2252494592531658</v>
          </cell>
          <cell r="K146">
            <v>17.235609266159852</v>
          </cell>
          <cell r="L146">
            <v>2.717914390099877E-3</v>
          </cell>
          <cell r="M146">
            <v>3.5638581501680686E-2</v>
          </cell>
        </row>
        <row r="147">
          <cell r="I147">
            <v>9011.2999999999993</v>
          </cell>
          <cell r="J147">
            <v>1.2302890653269305</v>
          </cell>
          <cell r="K147">
            <v>17.325127683521099</v>
          </cell>
          <cell r="L147">
            <v>2.7038710076111865E-3</v>
          </cell>
          <cell r="M147">
            <v>3.5863702072296569E-2</v>
          </cell>
        </row>
        <row r="148">
          <cell r="I148">
            <v>9094.6</v>
          </cell>
          <cell r="J148">
            <v>1.2353380300933905</v>
          </cell>
          <cell r="K148">
            <v>17.413783783512525</v>
          </cell>
          <cell r="L148">
            <v>2.6901052079782743E-3</v>
          </cell>
          <cell r="M148">
            <v>3.6088434270235344E-2</v>
          </cell>
        </row>
        <row r="149">
          <cell r="I149">
            <v>9177.9</v>
          </cell>
          <cell r="J149">
            <v>1.2403960299457917</v>
          </cell>
          <cell r="K149">
            <v>17.50159065545623</v>
          </cell>
          <cell r="L149">
            <v>2.6766087362482364E-3</v>
          </cell>
          <cell r="M149">
            <v>3.6312774272603772E-2</v>
          </cell>
        </row>
        <row r="150">
          <cell r="I150">
            <v>9261.2000000000007</v>
          </cell>
          <cell r="J150">
            <v>1.2454627527762356</v>
          </cell>
          <cell r="K150">
            <v>17.588561142516689</v>
          </cell>
          <cell r="L150">
            <v>2.6633736589968598E-3</v>
          </cell>
          <cell r="M150">
            <v>3.6536718463052356E-2</v>
          </cell>
        </row>
        <row r="151">
          <cell r="I151">
            <v>9344.5</v>
          </cell>
          <cell r="J151">
            <v>1.2505378975203782</v>
          </cell>
          <cell r="K151">
            <v>17.674707846060677</v>
          </cell>
          <cell r="L151">
            <v>2.6503923490353702E-3</v>
          </cell>
          <cell r="M151">
            <v>3.6760263422975656E-2</v>
          </cell>
        </row>
        <row r="152">
          <cell r="I152">
            <v>9427.7999999999993</v>
          </cell>
          <cell r="J152">
            <v>1.255621173721857</v>
          </cell>
          <cell r="K152">
            <v>17.760043130020662</v>
          </cell>
          <cell r="L152">
            <v>2.6376574709692248E-3</v>
          </cell>
          <cell r="M152">
            <v>3.6983405923110932E-2</v>
          </cell>
        </row>
        <row r="153">
          <cell r="I153">
            <v>9511</v>
          </cell>
          <cell r="J153">
            <v>1.2607123011155486</v>
          </cell>
          <cell r="K153">
            <v>17.844579125252078</v>
          </cell>
          <cell r="L153">
            <v>2.6251619675548327E-3</v>
          </cell>
          <cell r="M153">
            <v>3.7206142915515369E-2</v>
          </cell>
        </row>
        <row r="154">
          <cell r="I154">
            <v>9594.2999999999993</v>
          </cell>
          <cell r="J154">
            <v>1.2658110092287931</v>
          </cell>
          <cell r="K154">
            <v>17.928327733876458</v>
          </cell>
          <cell r="L154">
            <v>2.6128990468039515E-3</v>
          </cell>
          <cell r="M154">
            <v>3.7428471525904297E-2</v>
          </cell>
        </row>
        <row r="155">
          <cell r="I155">
            <v>9677.6</v>
          </cell>
          <cell r="J155">
            <v>1.2709170369997689</v>
          </cell>
          <cell r="K155">
            <v>18.011300633602705</v>
          </cell>
          <cell r="L155">
            <v>2.6008621697890407E-3</v>
          </cell>
          <cell r="M155">
            <v>3.7650389046332555E-2</v>
          </cell>
        </row>
        <row r="156">
          <cell r="I156">
            <v>9760.9</v>
          </cell>
          <cell r="J156">
            <v>1.2760301324122312</v>
          </cell>
          <cell r="K156">
            <v>18.093509282020143</v>
          </cell>
          <cell r="L156">
            <v>2.5890450391061123E-3</v>
          </cell>
          <cell r="M156">
            <v>3.7871892928202998E-2</v>
          </cell>
        </row>
        <row r="157">
          <cell r="I157">
            <v>9844.2000000000007</v>
          </cell>
          <cell r="J157">
            <v>1.2811500521458679</v>
          </cell>
          <cell r="K157">
            <v>18.174964920857409</v>
          </cell>
          <cell r="L157">
            <v>2.5774415879546435E-3</v>
          </cell>
          <cell r="M157">
            <v>3.809298077558633E-2</v>
          </cell>
        </row>
        <row r="158">
          <cell r="I158">
            <v>9927.5</v>
          </cell>
          <cell r="J158">
            <v>1.2862765612415643</v>
          </cell>
          <cell r="K158">
            <v>18.25567858020197</v>
          </cell>
          <cell r="L158">
            <v>2.5660459697968885E-3</v>
          </cell>
          <cell r="M158">
            <v>3.8313650338837192E-2</v>
          </cell>
        </row>
        <row r="159">
          <cell r="I159">
            <v>10010.700000000001</v>
          </cell>
          <cell r="J159">
            <v>1.291409432780888</v>
          </cell>
          <cell r="K159">
            <v>18.335661082675955</v>
          </cell>
          <cell r="L159">
            <v>2.5548525485615038E-3</v>
          </cell>
          <cell r="M159">
            <v>3.8533899508493043E-2</v>
          </cell>
        </row>
        <row r="160">
          <cell r="I160">
            <v>10094</v>
          </cell>
          <cell r="J160">
            <v>1.2965484475791591</v>
          </cell>
          <cell r="K160">
            <v>18.414923047564056</v>
          </cell>
          <cell r="L160">
            <v>2.5438558893587852E-3</v>
          </cell>
          <cell r="M160">
            <v>3.8753726309441433E-2</v>
          </cell>
        </row>
        <row r="161">
          <cell r="I161">
            <v>10177.299999999999</v>
          </cell>
          <cell r="J161">
            <v>1.3016933938914741</v>
          </cell>
          <cell r="K161">
            <v>18.493474894890308</v>
          </cell>
          <cell r="L161">
            <v>2.5330507496769982E-3</v>
          </cell>
          <cell r="M161">
            <v>3.8973128895343837E-2</v>
          </cell>
        </row>
        <row r="162">
          <cell r="I162">
            <v>10260.6</v>
          </cell>
          <cell r="J162">
            <v>1.3068440671311043</v>
          </cell>
          <cell r="K162">
            <v>18.571326849440752</v>
          </cell>
          <cell r="L162">
            <v>2.5224320710313338E-3</v>
          </cell>
          <cell r="M162">
            <v>3.919210554330356E-2</v>
          </cell>
        </row>
        <row r="163">
          <cell r="I163">
            <v>10343.9</v>
          </cell>
          <cell r="J163">
            <v>1.3120002695997079</v>
          </cell>
          <cell r="K163">
            <v>18.648488944729227</v>
          </cell>
          <cell r="L163">
            <v>2.5119949710389168E-3</v>
          </cell>
          <cell r="M163">
            <v>3.9410654648765871E-2</v>
          </cell>
        </row>
        <row r="164">
          <cell r="I164">
            <v>10427.200000000001</v>
          </cell>
          <cell r="J164">
            <v>1.317161810228813</v>
          </cell>
          <cell r="K164">
            <v>18.724971026904502</v>
          </cell>
          <cell r="L164">
            <v>2.5017347358950105E-3</v>
          </cell>
          <cell r="M164">
            <v>3.9628774720640067E-2</v>
          </cell>
        </row>
        <row r="165">
          <cell r="I165">
            <v>10510.4</v>
          </cell>
          <cell r="J165">
            <v>1.3223285043320709</v>
          </cell>
          <cell r="K165">
            <v>18.800782758596654</v>
          </cell>
          <cell r="L165">
            <v>2.4916468132272222E-3</v>
          </cell>
          <cell r="M165">
            <v>3.984646437663257E-2</v>
          </cell>
        </row>
        <row r="166">
          <cell r="I166">
            <v>10593.7</v>
          </cell>
          <cell r="J166">
            <v>1.3275001733677889</v>
          </cell>
          <cell r="K166">
            <v>18.875933622701396</v>
          </cell>
          <cell r="L166">
            <v>2.4817268053059895E-3</v>
          </cell>
          <cell r="M166">
            <v>4.0063722338781353E-2</v>
          </cell>
        </row>
        <row r="167">
          <cell r="I167">
            <v>10677</v>
          </cell>
          <cell r="J167">
            <v>1.3326766447112848</v>
          </cell>
          <cell r="K167">
            <v>18.950432926101104</v>
          </cell>
          <cell r="L167">
            <v>2.4719704625910414E-3</v>
          </cell>
          <cell r="M167">
            <v>4.0280547429182349E-2</v>
          </cell>
        </row>
        <row r="168">
          <cell r="I168">
            <v>10760.3</v>
          </cell>
          <cell r="J168">
            <v>1.3378577514366123</v>
          </cell>
          <cell r="K168">
            <v>19.02428980332164</v>
          </cell>
          <cell r="L168">
            <v>2.4623736775948152E-3</v>
          </cell>
          <cell r="M168">
            <v>4.0496938565898748E-2</v>
          </cell>
        </row>
        <row r="169">
          <cell r="I169">
            <v>10843.6</v>
          </cell>
          <cell r="J169">
            <v>1.3430433321072559</v>
          </cell>
          <cell r="K169">
            <v>19.097513220124256</v>
          </cell>
          <cell r="L169">
            <v>2.4529324790450312E-3</v>
          </cell>
          <cell r="M169">
            <v>4.0712894759044813E-2</v>
          </cell>
        </row>
        <row r="170">
          <cell r="I170">
            <v>10926.9</v>
          </cell>
          <cell r="J170">
            <v>1.3482332305753713</v>
          </cell>
          <cell r="K170">
            <v>19.170111977032196</v>
          </cell>
          <cell r="L170">
            <v>2.4436430263297237E-3</v>
          </cell>
          <cell r="M170">
            <v>4.0928415107036216E-2</v>
          </cell>
        </row>
        <row r="171">
          <cell r="I171">
            <v>11010.1</v>
          </cell>
          <cell r="J171">
            <v>1.3534272957892111</v>
          </cell>
          <cell r="K171">
            <v>19.242094712791609</v>
          </cell>
          <cell r="L171">
            <v>2.434501604209102E-3</v>
          </cell>
          <cell r="M171">
            <v>4.1143498792999125E-2</v>
          </cell>
        </row>
        <row r="172">
          <cell r="I172">
            <v>11093.4</v>
          </cell>
          <cell r="J172">
            <v>1.3586253816083615</v>
          </cell>
          <cell r="K172">
            <v>19.313469907766681</v>
          </cell>
          <cell r="L172">
            <v>2.4255046177795595E-3</v>
          </cell>
          <cell r="M172">
            <v>4.1358145081330476E-2</v>
          </cell>
        </row>
        <row r="173">
          <cell r="I173">
            <v>11176.7</v>
          </cell>
          <cell r="J173">
            <v>1.3638273466264452</v>
          </cell>
          <cell r="K173">
            <v>19.384245887269106</v>
          </cell>
          <cell r="L173">
            <v>2.4166485876760757E-3</v>
          </cell>
          <cell r="M173">
            <v>4.157235331440326E-2</v>
          </cell>
        </row>
        <row r="174">
          <cell r="I174">
            <v>11260</v>
          </cell>
          <cell r="J174">
            <v>1.369033054000963</v>
          </cell>
          <cell r="K174">
            <v>19.454430824821969</v>
          </cell>
          <cell r="L174">
            <v>2.407930145500072E-3</v>
          </cell>
          <cell r="M174">
            <v>4.1786122909409265E-2</v>
          </cell>
        </row>
        <row r="175">
          <cell r="I175">
            <v>11343.3</v>
          </cell>
          <cell r="J175">
            <v>1.3742423712899585</v>
          </cell>
          <cell r="K175">
            <v>19.52403274535844</v>
          </cell>
          <cell r="L175">
            <v>2.3993460294606072E-3</v>
          </cell>
          <cell r="M175">
            <v>4.1999453355333838E-2</v>
          </cell>
        </row>
        <row r="176">
          <cell r="I176">
            <v>11426.6</v>
          </cell>
          <cell r="J176">
            <v>1.3794551702952065</v>
          </cell>
          <cell r="K176">
            <v>19.593059528355585</v>
          </cell>
          <cell r="L176">
            <v>2.3908930802174866E-3</v>
          </cell>
          <cell r="M176">
            <v>4.2212344210056145E-2</v>
          </cell>
        </row>
        <row r="177">
          <cell r="I177">
            <v>11509.8</v>
          </cell>
          <cell r="J177">
            <v>1.384671326911638</v>
          </cell>
          <cell r="K177">
            <v>19.661518910903894</v>
          </cell>
          <cell r="L177">
            <v>2.3825682369155816E-3</v>
          </cell>
          <cell r="M177">
            <v>4.2424795097569447E-2</v>
          </cell>
        </row>
        <row r="178">
          <cell r="I178">
            <v>11593.1</v>
          </cell>
          <cell r="J178">
            <v>1.3898907209827334</v>
          </cell>
          <cell r="K178">
            <v>19.729418490713062</v>
          </cell>
          <cell r="L178">
            <v>2.3743685334002757E-3</v>
          </cell>
          <cell r="M178">
            <v>4.2636805705316159E-2</v>
          </cell>
        </row>
        <row r="179">
          <cell r="I179">
            <v>11676.4</v>
          </cell>
          <cell r="J179">
            <v>1.3951132361616216</v>
          </cell>
          <cell r="K179">
            <v>19.796765729054663</v>
          </cell>
          <cell r="L179">
            <v>2.3662910946045529E-3</v>
          </cell>
          <cell r="M179">
            <v>4.2848375781632107E-2</v>
          </cell>
        </row>
      </sheetData>
      <sheetData sheetId="7">
        <row r="5">
          <cell r="T5">
            <v>0</v>
          </cell>
          <cell r="V5">
            <v>0</v>
          </cell>
          <cell r="W5">
            <v>0</v>
          </cell>
          <cell r="X5">
            <v>0</v>
          </cell>
          <cell r="Y5">
            <v>0</v>
          </cell>
          <cell r="Z5">
            <v>0</v>
          </cell>
          <cell r="AA5">
            <v>0</v>
          </cell>
          <cell r="AB5">
            <v>0</v>
          </cell>
          <cell r="AC5">
            <v>0</v>
          </cell>
        </row>
        <row r="6">
          <cell r="T6">
            <v>1492.7821522309712</v>
          </cell>
          <cell r="V6">
            <v>1000</v>
          </cell>
          <cell r="W6">
            <v>3280.8398950131232</v>
          </cell>
          <cell r="X6">
            <v>1535.4330708661416</v>
          </cell>
          <cell r="Y6">
            <v>1706.0367454068241</v>
          </cell>
          <cell r="Z6">
            <v>1876.6404199475062</v>
          </cell>
          <cell r="AA6">
            <v>2047.2440944881889</v>
          </cell>
          <cell r="AB6">
            <v>2217.847769028871</v>
          </cell>
          <cell r="AC6">
            <v>2388.4514435695537</v>
          </cell>
        </row>
        <row r="7">
          <cell r="T7">
            <v>2985.5643044619424</v>
          </cell>
          <cell r="V7">
            <v>2000</v>
          </cell>
          <cell r="W7">
            <v>6561.6797900262463</v>
          </cell>
          <cell r="X7">
            <v>3070.8661417322833</v>
          </cell>
          <cell r="Y7">
            <v>3412.0734908136483</v>
          </cell>
          <cell r="Z7">
            <v>3753.2808398950124</v>
          </cell>
          <cell r="AA7">
            <v>4094.4881889763778</v>
          </cell>
          <cell r="AB7">
            <v>4435.6955380577419</v>
          </cell>
          <cell r="AC7">
            <v>4776.9028871391074</v>
          </cell>
        </row>
        <row r="8">
          <cell r="T8">
            <v>4478.3464566929133</v>
          </cell>
          <cell r="V8">
            <v>3000</v>
          </cell>
          <cell r="W8">
            <v>9842.5196850393695</v>
          </cell>
          <cell r="X8">
            <v>4606.2992125984247</v>
          </cell>
          <cell r="Y8">
            <v>5118.110236220472</v>
          </cell>
          <cell r="Z8">
            <v>5629.9212598425192</v>
          </cell>
          <cell r="AA8">
            <v>6141.7322834645665</v>
          </cell>
          <cell r="AB8">
            <v>6653.5433070866129</v>
          </cell>
          <cell r="AC8">
            <v>7165.3543307086611</v>
          </cell>
        </row>
        <row r="9">
          <cell r="T9">
            <v>5971.1286089238847</v>
          </cell>
          <cell r="V9">
            <v>4000</v>
          </cell>
          <cell r="W9">
            <v>13123.359580052493</v>
          </cell>
          <cell r="X9">
            <v>6141.7322834645665</v>
          </cell>
          <cell r="Y9">
            <v>6824.1469816272966</v>
          </cell>
          <cell r="Z9">
            <v>7506.5616797900248</v>
          </cell>
          <cell r="AA9">
            <v>8188.9763779527557</v>
          </cell>
          <cell r="AB9">
            <v>8871.3910761154839</v>
          </cell>
          <cell r="AC9">
            <v>9553.8057742782148</v>
          </cell>
        </row>
        <row r="10">
          <cell r="T10">
            <v>7463.9107611548552</v>
          </cell>
          <cell r="V10">
            <v>5000</v>
          </cell>
          <cell r="W10">
            <v>16404.199475065616</v>
          </cell>
          <cell r="X10">
            <v>7677.1653543307075</v>
          </cell>
          <cell r="Y10">
            <v>8530.1837270341202</v>
          </cell>
          <cell r="Z10">
            <v>9383.2020997375312</v>
          </cell>
          <cell r="AA10">
            <v>10236.220472440944</v>
          </cell>
          <cell r="AB10">
            <v>11089.238845144355</v>
          </cell>
          <cell r="AC10">
            <v>11942.257217847768</v>
          </cell>
        </row>
        <row r="11">
          <cell r="T11">
            <v>8956.6929133858266</v>
          </cell>
          <cell r="V11">
            <v>6000</v>
          </cell>
          <cell r="W11">
            <v>19685.039370078739</v>
          </cell>
          <cell r="X11">
            <v>9212.5984251968493</v>
          </cell>
          <cell r="Y11">
            <v>10236.220472440944</v>
          </cell>
          <cell r="Z11">
            <v>11259.842519685038</v>
          </cell>
          <cell r="AA11">
            <v>12283.464566929133</v>
          </cell>
          <cell r="AB11">
            <v>13307.086614173226</v>
          </cell>
          <cell r="AC11">
            <v>14330.708661417322</v>
          </cell>
        </row>
        <row r="12">
          <cell r="T12">
            <v>10449.475065616798</v>
          </cell>
          <cell r="V12">
            <v>7000</v>
          </cell>
          <cell r="W12">
            <v>22965.879265091862</v>
          </cell>
          <cell r="X12">
            <v>10748.031496062991</v>
          </cell>
          <cell r="Y12">
            <v>11942.257217847769</v>
          </cell>
          <cell r="Z12">
            <v>13136.482939632544</v>
          </cell>
          <cell r="AA12">
            <v>14330.708661417322</v>
          </cell>
          <cell r="AB12">
            <v>15524.934383202097</v>
          </cell>
          <cell r="AC12">
            <v>16719.160104986877</v>
          </cell>
        </row>
        <row r="13">
          <cell r="T13">
            <v>11942.257217847769</v>
          </cell>
          <cell r="V13">
            <v>8000</v>
          </cell>
          <cell r="W13">
            <v>26246.719160104985</v>
          </cell>
          <cell r="X13">
            <v>12283.464566929133</v>
          </cell>
          <cell r="Y13">
            <v>13648.293963254593</v>
          </cell>
          <cell r="Z13">
            <v>15013.12335958005</v>
          </cell>
          <cell r="AA13">
            <v>16377.952755905511</v>
          </cell>
          <cell r="AB13">
            <v>17742.782152230968</v>
          </cell>
          <cell r="AC13">
            <v>19107.61154855643</v>
          </cell>
        </row>
        <row r="14">
          <cell r="T14">
            <v>13435.039370078739</v>
          </cell>
          <cell r="V14">
            <v>9000</v>
          </cell>
          <cell r="W14">
            <v>29527.559055118109</v>
          </cell>
          <cell r="X14">
            <v>13818.897637795273</v>
          </cell>
          <cell r="Y14">
            <v>15354.330708661417</v>
          </cell>
          <cell r="Z14">
            <v>16889.763779527555</v>
          </cell>
          <cell r="AA14">
            <v>18425.196850393699</v>
          </cell>
          <cell r="AB14">
            <v>19960.629921259839</v>
          </cell>
          <cell r="AC14">
            <v>21496.062992125982</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License Notice"/>
      <sheetName val="Input Data (Volumetric)_CB"/>
      <sheetName val="Probability_Scale_Data_HIDE"/>
      <sheetName val="Probability_Scale_Assump_Charts"/>
      <sheetName val="Forecast_Variables_CB"/>
      <sheetName val="OGIP_Volumetric_Estimation_CB"/>
      <sheetName val="Forecast_Data_CB"/>
      <sheetName val="Sensitivity-Scatter_Charts_CB"/>
      <sheetName val="Assumptions_Forecast_Charts_CB"/>
      <sheetName val="Fluid_Data"/>
      <sheetName val="Calc"/>
      <sheetName val="Solution_Tables"/>
      <sheetName val="Properties"/>
      <sheetName val="GAP_model_Summary_OP"/>
      <sheetName val="Trans_Aquifer_MBAL_setup_OP"/>
      <sheetName val="Crystal_Ball_to_GAP_setup_OP"/>
      <sheetName val="Plant_Cap._Schedule_OP"/>
      <sheetName val="Prediction_Results_OP"/>
      <sheetName val="Prediction_Results_STATUS_OP"/>
      <sheetName val="Costume_Forecast_Table"/>
    </sheetNames>
    <sheetDataSet>
      <sheetData sheetId="0"/>
      <sheetData sheetId="1"/>
      <sheetData sheetId="2">
        <row r="8">
          <cell r="D8">
            <v>7457.5</v>
          </cell>
        </row>
      </sheetData>
      <sheetData sheetId="3">
        <row r="3">
          <cell r="K3" t="str">
            <v xml:space="preserve">Net to </v>
          </cell>
        </row>
      </sheetData>
      <sheetData sheetId="4"/>
      <sheetData sheetId="5"/>
      <sheetData sheetId="6"/>
      <sheetData sheetId="7">
        <row r="10">
          <cell r="B10">
            <v>964.75909532950277</v>
          </cell>
        </row>
      </sheetData>
      <sheetData sheetId="8"/>
      <sheetData sheetId="9"/>
      <sheetData sheetId="10"/>
      <sheetData sheetId="11"/>
      <sheetData sheetId="12">
        <row r="10">
          <cell r="C10">
            <v>14.7</v>
          </cell>
          <cell r="D10">
            <v>0.99816000000000005</v>
          </cell>
          <cell r="G10">
            <v>1.2204946531457622E-2</v>
          </cell>
          <cell r="J10">
            <v>1.7737753949591782E-2</v>
          </cell>
          <cell r="K10">
            <v>14.727097860062514</v>
          </cell>
        </row>
        <row r="11">
          <cell r="C11">
            <v>55.21632653061225</v>
          </cell>
          <cell r="D11">
            <v>0.99314000000000002</v>
          </cell>
          <cell r="G11">
            <v>1.2230183491159223E-2</v>
          </cell>
          <cell r="J11">
            <v>0.25081172026038095</v>
          </cell>
          <cell r="K11">
            <v>55.597726937402832</v>
          </cell>
        </row>
        <row r="12">
          <cell r="C12">
            <v>95.732653061224497</v>
          </cell>
          <cell r="D12">
            <v>0.98817999999999995</v>
          </cell>
          <cell r="G12">
            <v>1.2261595469641048E-2</v>
          </cell>
          <cell r="J12">
            <v>0.75511246652307551</v>
          </cell>
          <cell r="K12">
            <v>96.877748043093874</v>
          </cell>
        </row>
        <row r="13">
          <cell r="C13">
            <v>136.24897959183676</v>
          </cell>
          <cell r="D13">
            <v>0.98326999999999998</v>
          </cell>
          <cell r="G13">
            <v>1.2296999063870804E-2</v>
          </cell>
          <cell r="J13">
            <v>1.531781470061975</v>
          </cell>
          <cell r="K13">
            <v>138.56720899837964</v>
          </cell>
        </row>
        <row r="14">
          <cell r="C14">
            <v>176.765306122449</v>
          </cell>
          <cell r="D14">
            <v>0.97843000000000002</v>
          </cell>
          <cell r="G14">
            <v>1.2335504536884697E-2</v>
          </cell>
          <cell r="J14">
            <v>2.5817249326935028</v>
          </cell>
          <cell r="K14">
            <v>180.6621895510655</v>
          </cell>
        </row>
        <row r="15">
          <cell r="C15">
            <v>217.28163265306125</v>
          </cell>
          <cell r="D15">
            <v>0.97365000000000002</v>
          </cell>
          <cell r="G15">
            <v>1.2376608788647422E-2</v>
          </cell>
          <cell r="J15">
            <v>3.9056628419379984</v>
          </cell>
          <cell r="K15">
            <v>223.16195003652365</v>
          </cell>
        </row>
        <row r="16">
          <cell r="C16">
            <v>257.79795918367347</v>
          </cell>
          <cell r="D16">
            <v>0.96894000000000002</v>
          </cell>
          <cell r="G16">
            <v>1.2419984489786739E-2</v>
          </cell>
          <cell r="J16">
            <v>5.5041542775486185</v>
          </cell>
          <cell r="K16">
            <v>266.06183993196015</v>
          </cell>
        </row>
        <row r="17">
          <cell r="C17">
            <v>298.31428571428569</v>
          </cell>
          <cell r="D17">
            <v>0.96428999999999998</v>
          </cell>
          <cell r="G17">
            <v>1.246540070122742E-2</v>
          </cell>
          <cell r="J17">
            <v>7.377616894491327</v>
          </cell>
          <cell r="K17">
            <v>309.36158802257171</v>
          </cell>
        </row>
        <row r="18">
          <cell r="C18">
            <v>338.83061224489791</v>
          </cell>
          <cell r="D18">
            <v>0.9597</v>
          </cell>
          <cell r="G18">
            <v>1.2512685608004536E-2</v>
          </cell>
          <cell r="J18">
            <v>9.5263474632145275</v>
          </cell>
          <cell r="K18">
            <v>353.05888532343221</v>
          </cell>
        </row>
        <row r="19">
          <cell r="C19">
            <v>379.34693877551013</v>
          </cell>
          <cell r="D19">
            <v>0.95518999999999998</v>
          </cell>
          <cell r="G19">
            <v>1.2561706507990949E-2</v>
          </cell>
          <cell r="J19">
            <v>11.950497578589557</v>
          </cell>
          <cell r="K19">
            <v>397.14291269329675</v>
          </cell>
        </row>
        <row r="20">
          <cell r="C20">
            <v>419.86326530612234</v>
          </cell>
          <cell r="D20">
            <v>0.95074999999999998</v>
          </cell>
          <cell r="G20">
            <v>1.2612358031190769E-2</v>
          </cell>
          <cell r="J20">
            <v>14.650086131820629</v>
          </cell>
          <cell r="K20">
            <v>441.61269030357334</v>
          </cell>
        </row>
        <row r="21">
          <cell r="C21">
            <v>460.37959183673456</v>
          </cell>
          <cell r="D21">
            <v>0.94638</v>
          </cell>
          <cell r="G21">
            <v>1.2664554720893357E-2</v>
          </cell>
          <cell r="J21">
            <v>17.625026741866929</v>
          </cell>
          <cell r="K21">
            <v>486.4637797044893</v>
          </cell>
        </row>
        <row r="22">
          <cell r="C22">
            <v>500.89591836734678</v>
          </cell>
          <cell r="D22">
            <v>0.94208000000000003</v>
          </cell>
          <cell r="G22">
            <v>1.2718226113736729E-2</v>
          </cell>
          <cell r="J22">
            <v>20.87512146803882</v>
          </cell>
          <cell r="K22">
            <v>531.69148943544792</v>
          </cell>
        </row>
        <row r="23">
          <cell r="C23">
            <v>541.412244897959</v>
          </cell>
          <cell r="D23">
            <v>0.93786000000000003</v>
          </cell>
          <cell r="G23">
            <v>1.2773313340332909E-2</v>
          </cell>
          <cell r="J23">
            <v>24.40004471113792</v>
          </cell>
          <cell r="K23">
            <v>577.28471722640802</v>
          </cell>
        </row>
        <row r="24">
          <cell r="C24">
            <v>581.92857142857122</v>
          </cell>
          <cell r="D24">
            <v>0.93371000000000004</v>
          </cell>
          <cell r="G24">
            <v>1.2829766696775772E-2</v>
          </cell>
          <cell r="J24">
            <v>28.199362512160594</v>
          </cell>
          <cell r="K24">
            <v>623.24337474009189</v>
          </cell>
        </row>
        <row r="25">
          <cell r="C25">
            <v>622.44489795918344</v>
          </cell>
          <cell r="D25">
            <v>0.92964999999999998</v>
          </cell>
          <cell r="G25">
            <v>1.2887543860980545E-2</v>
          </cell>
          <cell r="J25">
            <v>32.272509230106174</v>
          </cell>
          <cell r="K25">
            <v>669.54756947150372</v>
          </cell>
        </row>
        <row r="26">
          <cell r="C26">
            <v>662.96122448979565</v>
          </cell>
          <cell r="D26">
            <v>0.92566999999999999</v>
          </cell>
          <cell r="G26">
            <v>1.2946608551625865E-2</v>
          </cell>
          <cell r="J26">
            <v>36.618788027460326</v>
          </cell>
          <cell r="K26">
            <v>716.19607904522741</v>
          </cell>
        </row>
        <row r="27">
          <cell r="C27">
            <v>703.47755102040787</v>
          </cell>
          <cell r="D27">
            <v>0.92176000000000002</v>
          </cell>
          <cell r="G27">
            <v>1.3006929499486376E-2</v>
          </cell>
          <cell r="J27">
            <v>41.237439053746357</v>
          </cell>
          <cell r="K27">
            <v>763.18949728823975</v>
          </cell>
        </row>
        <row r="28">
          <cell r="C28">
            <v>743.99387755102009</v>
          </cell>
          <cell r="D28">
            <v>0.91793999999999998</v>
          </cell>
          <cell r="G28">
            <v>1.3068479644601293E-2</v>
          </cell>
          <cell r="J28">
            <v>46.1275715314422</v>
          </cell>
          <cell r="K28">
            <v>810.50382111142358</v>
          </cell>
        </row>
        <row r="29">
          <cell r="C29">
            <v>784.51020408163231</v>
          </cell>
          <cell r="D29">
            <v>0.91420999999999997</v>
          </cell>
          <cell r="G29">
            <v>1.3131235500142564E-2</v>
          </cell>
          <cell r="J29">
            <v>51.288134675907095</v>
          </cell>
          <cell r="K29">
            <v>858.12909953034023</v>
          </cell>
        </row>
        <row r="30">
          <cell r="C30">
            <v>825.02653061224453</v>
          </cell>
          <cell r="D30">
            <v>0.91056000000000004</v>
          </cell>
          <cell r="G30">
            <v>1.3195176641600708E-2</v>
          </cell>
          <cell r="J30">
            <v>56.717994817194871</v>
          </cell>
          <cell r="K30">
            <v>906.06498266148799</v>
          </cell>
        </row>
        <row r="31">
          <cell r="C31">
            <v>865.54285714285675</v>
          </cell>
          <cell r="D31">
            <v>0.90700000000000003</v>
          </cell>
          <cell r="G31">
            <v>1.3260285291714264E-2</v>
          </cell>
          <cell r="J31">
            <v>62.415909249962063</v>
          </cell>
          <cell r="K31">
            <v>954.29201449047048</v>
          </cell>
        </row>
        <row r="32">
          <cell r="C32">
            <v>906.05918367346897</v>
          </cell>
          <cell r="D32">
            <v>0.90353000000000006</v>
          </cell>
          <cell r="G32">
            <v>1.332654597960942E-2</v>
          </cell>
          <cell r="J32">
            <v>68.380496853948969</v>
          </cell>
          <cell r="K32">
            <v>1002.7992248995262</v>
          </cell>
        </row>
        <row r="33">
          <cell r="C33">
            <v>946.57551020408118</v>
          </cell>
          <cell r="D33">
            <v>0.90015000000000001</v>
          </cell>
          <cell r="G33">
            <v>1.3393945258207246E-2</v>
          </cell>
          <cell r="J33">
            <v>74.610266602808053</v>
          </cell>
          <cell r="K33">
            <v>1051.5753043426998</v>
          </cell>
        </row>
        <row r="34">
          <cell r="C34">
            <v>987.0918367346934</v>
          </cell>
          <cell r="D34">
            <v>0.89685999999999999</v>
          </cell>
          <cell r="G34">
            <v>1.346247146791724E-2</v>
          </cell>
          <cell r="J34">
            <v>81.103618687233578</v>
          </cell>
          <cell r="K34">
            <v>1100.6086086286527</v>
          </cell>
        </row>
        <row r="35">
          <cell r="C35">
            <v>1027.6081632653056</v>
          </cell>
          <cell r="D35">
            <v>0.89366000000000001</v>
          </cell>
          <cell r="G35">
            <v>1.3532114537490139E-2</v>
          </cell>
          <cell r="J35">
            <v>87.858845639936646</v>
          </cell>
          <cell r="K35">
            <v>1149.8871643189866</v>
          </cell>
        </row>
        <row r="36">
          <cell r="C36">
            <v>1068.124489795918</v>
          </cell>
          <cell r="D36">
            <v>0.89056000000000002</v>
          </cell>
          <cell r="G36">
            <v>1.3602865814991297E-2</v>
          </cell>
          <cell r="J36">
            <v>94.874093359515768</v>
          </cell>
          <cell r="K36">
            <v>1199.3852068315643</v>
          </cell>
        </row>
        <row r="37">
          <cell r="C37">
            <v>1108.6408163265303</v>
          </cell>
          <cell r="D37">
            <v>0.88754999999999995</v>
          </cell>
          <cell r="G37">
            <v>1.3674717923405216E-2</v>
          </cell>
          <cell r="J37">
            <v>102.14739921671568</v>
          </cell>
          <cell r="K37">
            <v>1249.1023788254524</v>
          </cell>
        </row>
        <row r="38">
          <cell r="C38">
            <v>1149.1571428571426</v>
          </cell>
          <cell r="D38">
            <v>0.88463000000000003</v>
          </cell>
          <cell r="G38">
            <v>1.3747664636545948E-2</v>
          </cell>
          <cell r="J38">
            <v>109.67673337774308</v>
          </cell>
          <cell r="K38">
            <v>1299.0257428044974</v>
          </cell>
        </row>
        <row r="39">
          <cell r="C39">
            <v>1189.6734693877549</v>
          </cell>
          <cell r="D39">
            <v>0.88182000000000005</v>
          </cell>
          <cell r="G39">
            <v>1.3821700771832887E-2</v>
          </cell>
          <cell r="J39">
            <v>117.45987341497107</v>
          </cell>
          <cell r="K39">
            <v>1349.1114619624809</v>
          </cell>
        </row>
        <row r="40">
          <cell r="C40">
            <v>1230.1897959183673</v>
          </cell>
          <cell r="D40">
            <v>0.87909999999999999</v>
          </cell>
          <cell r="G40">
            <v>1.3896822097171481E-2</v>
          </cell>
          <cell r="J40">
            <v>125.49448903508105</v>
          </cell>
          <cell r="K40">
            <v>1399.3741279926826</v>
          </cell>
        </row>
        <row r="41">
          <cell r="C41">
            <v>1270.7061224489796</v>
          </cell>
          <cell r="D41">
            <v>0.87648000000000004</v>
          </cell>
          <cell r="G41">
            <v>1.397302524970591E-2</v>
          </cell>
          <cell r="J41">
            <v>133.77818520246601</v>
          </cell>
          <cell r="K41">
            <v>1449.7833635096974</v>
          </cell>
        </row>
        <row r="42">
          <cell r="C42">
            <v>1311.2224489795919</v>
          </cell>
          <cell r="D42">
            <v>0.87395</v>
          </cell>
          <cell r="G42">
            <v>1.4050307664624015E-2</v>
          </cell>
          <cell r="J42">
            <v>142.30846502805105</v>
          </cell>
          <cell r="K42">
            <v>1500.3403501110956</v>
          </cell>
        </row>
        <row r="43">
          <cell r="C43">
            <v>1351.7387755102043</v>
          </cell>
          <cell r="D43">
            <v>0.87153000000000003</v>
          </cell>
          <cell r="G43">
            <v>1.4128667512521143E-2</v>
          </cell>
          <cell r="J43">
            <v>151.0826771656881</v>
          </cell>
          <cell r="K43">
            <v>1550.9951183667852</v>
          </cell>
        </row>
        <row r="44">
          <cell r="C44">
            <v>1392.2551020408166</v>
          </cell>
          <cell r="D44">
            <v>0.86919999999999997</v>
          </cell>
          <cell r="G44">
            <v>1.4208103644089367E-2</v>
          </cell>
          <cell r="J44">
            <v>160.09806850501764</v>
          </cell>
          <cell r="K44">
            <v>1601.7661091127666</v>
          </cell>
        </row>
        <row r="45">
          <cell r="C45">
            <v>1432.7714285714289</v>
          </cell>
          <cell r="D45">
            <v>0.86697999999999997</v>
          </cell>
          <cell r="G45">
            <v>1.4288615541106987E-2</v>
          </cell>
          <cell r="J45">
            <v>169.35177982631711</v>
          </cell>
          <cell r="K45">
            <v>1652.6003236192635</v>
          </cell>
        </row>
        <row r="46">
          <cell r="C46">
            <v>1473.2877551020413</v>
          </cell>
          <cell r="D46">
            <v>0.86485000000000001</v>
          </cell>
          <cell r="G46">
            <v>1.4370203272871545E-2</v>
          </cell>
          <cell r="J46">
            <v>178.84085372273205</v>
          </cell>
          <cell r="K46">
            <v>1703.5182460565893</v>
          </cell>
        </row>
        <row r="47">
          <cell r="C47">
            <v>1513.8040816326536</v>
          </cell>
          <cell r="D47">
            <v>0.86282000000000003</v>
          </cell>
          <cell r="G47">
            <v>1.4452867457356435E-2</v>
          </cell>
          <cell r="J47">
            <v>188.56228755684418</v>
          </cell>
          <cell r="K47">
            <v>1754.4842280344146</v>
          </cell>
        </row>
        <row r="48">
          <cell r="C48">
            <v>1554.3204081632659</v>
          </cell>
          <cell r="D48">
            <v>0.8609</v>
          </cell>
          <cell r="G48">
            <v>1.4536609226483092E-2</v>
          </cell>
          <cell r="J48">
            <v>198.51287043596011</v>
          </cell>
          <cell r="K48">
            <v>1805.4598770626856</v>
          </cell>
        </row>
        <row r="49">
          <cell r="C49">
            <v>1594.8367346938783</v>
          </cell>
          <cell r="D49">
            <v>0.85907</v>
          </cell>
          <cell r="G49">
            <v>1.4621430194992884E-2</v>
          </cell>
          <cell r="J49">
            <v>208.68935337590005</v>
          </cell>
          <cell r="K49">
            <v>1856.4688962411424</v>
          </cell>
        </row>
        <row r="50">
          <cell r="C50">
            <v>1635.3530612244906</v>
          </cell>
          <cell r="D50">
            <v>0.85733999999999999</v>
          </cell>
          <cell r="G50">
            <v>1.4707332432478997E-2</v>
          </cell>
          <cell r="J50">
            <v>219.08845298497454</v>
          </cell>
          <cell r="K50">
            <v>1907.4731859291421</v>
          </cell>
        </row>
        <row r="51">
          <cell r="C51">
            <v>1675.8693877551029</v>
          </cell>
          <cell r="D51">
            <v>0.85572000000000004</v>
          </cell>
          <cell r="G51">
            <v>1.4794318438201877E-2</v>
          </cell>
          <cell r="J51">
            <v>229.7066756384416</v>
          </cell>
          <cell r="K51">
            <v>1958.4319494169856</v>
          </cell>
        </row>
        <row r="52">
          <cell r="C52">
            <v>1716.3857142857153</v>
          </cell>
          <cell r="D52">
            <v>0.85419</v>
          </cell>
          <cell r="G52">
            <v>1.4882391118364775E-2</v>
          </cell>
          <cell r="J52">
            <v>240.54050089542474</v>
          </cell>
          <cell r="K52">
            <v>2009.3722875305439</v>
          </cell>
        </row>
        <row r="53">
          <cell r="C53">
            <v>1756.9020408163276</v>
          </cell>
          <cell r="D53">
            <v>0.85275999999999996</v>
          </cell>
          <cell r="G53">
            <v>1.4971553765570357E-2</v>
          </cell>
          <cell r="J53">
            <v>251.58638540117863</v>
          </cell>
          <cell r="K53">
            <v>2060.2538121116463</v>
          </cell>
        </row>
        <row r="54">
          <cell r="C54">
            <v>1797.4183673469399</v>
          </cell>
          <cell r="D54">
            <v>0.85141999999999995</v>
          </cell>
          <cell r="G54">
            <v>1.5061810040216729E-2</v>
          </cell>
          <cell r="J54">
            <v>262.84070819820022</v>
          </cell>
          <cell r="K54">
            <v>2111.0830933580842</v>
          </cell>
        </row>
        <row r="55">
          <cell r="C55">
            <v>1837.9346938775523</v>
          </cell>
          <cell r="D55">
            <v>0.85019</v>
          </cell>
          <cell r="G55">
            <v>1.5153163953623006E-2</v>
          </cell>
          <cell r="J55">
            <v>274.29970260473249</v>
          </cell>
          <cell r="K55">
            <v>2161.7928861519804</v>
          </cell>
        </row>
        <row r="56">
          <cell r="C56">
            <v>1878.4510204081646</v>
          </cell>
          <cell r="D56">
            <v>0.84904999999999997</v>
          </cell>
          <cell r="G56">
            <v>1.5245619852701406E-2</v>
          </cell>
          <cell r="J56">
            <v>285.95952692845486</v>
          </cell>
          <cell r="K56">
            <v>2212.4150761535416</v>
          </cell>
        </row>
        <row r="57">
          <cell r="C57">
            <v>1918.9673469387769</v>
          </cell>
          <cell r="D57">
            <v>0.84801000000000004</v>
          </cell>
          <cell r="G57">
            <v>1.5339182406015971E-2</v>
          </cell>
          <cell r="J57">
            <v>297.8163326552874</v>
          </cell>
          <cell r="K57">
            <v>2262.9065069265421</v>
          </cell>
        </row>
        <row r="58">
          <cell r="C58">
            <v>1959.4836734693893</v>
          </cell>
          <cell r="D58">
            <v>0.84706000000000004</v>
          </cell>
          <cell r="G58">
            <v>1.5433856591087531E-2</v>
          </cell>
          <cell r="J58">
            <v>309.86620436687912</v>
          </cell>
          <cell r="K58">
            <v>2313.2761238511903</v>
          </cell>
        </row>
        <row r="59">
          <cell r="C59">
            <v>2000.0000000000016</v>
          </cell>
          <cell r="D59">
            <v>0.84619999999999995</v>
          </cell>
          <cell r="G59">
            <v>1.552964768282159E-2</v>
          </cell>
          <cell r="J59">
            <v>322.10523298557189</v>
          </cell>
          <cell r="K59">
            <v>2363.507445048454</v>
          </cell>
        </row>
      </sheetData>
      <sheetData sheetId="13"/>
      <sheetData sheetId="14">
        <row r="7">
          <cell r="I7" t="str">
            <v>GM_1_Tank</v>
          </cell>
          <cell r="L7" t="str">
            <v>Trans02</v>
          </cell>
        </row>
        <row r="8">
          <cell r="I8" t="str">
            <v>Aquifer</v>
          </cell>
        </row>
      </sheetData>
      <sheetData sheetId="15"/>
      <sheetData sheetId="16"/>
      <sheetData sheetId="17"/>
      <sheetData sheetId="18"/>
      <sheetData sheetId="19"/>
      <sheetData sheetId="2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7.emf"/><Relationship Id="rId2" Type="http://schemas.openxmlformats.org/officeDocument/2006/relationships/drawing" Target="../drawings/drawing10.xml"/><Relationship Id="rId1" Type="http://schemas.openxmlformats.org/officeDocument/2006/relationships/printerSettings" Target="../printerSettings/printerSettings6.bin"/><Relationship Id="rId6" Type="http://schemas.openxmlformats.org/officeDocument/2006/relationships/control" Target="../activeX/activeX5.xml"/><Relationship Id="rId5" Type="http://schemas.openxmlformats.org/officeDocument/2006/relationships/image" Target="../media/image6.emf"/><Relationship Id="rId4" Type="http://schemas.openxmlformats.org/officeDocument/2006/relationships/control" Target="../activeX/activeX4.xml"/></Relationships>
</file>

<file path=xl/worksheets/_rels/sheet9.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14.xml"/><Relationship Id="rId26" Type="http://schemas.openxmlformats.org/officeDocument/2006/relationships/control" Target="../activeX/activeX19.xml"/><Relationship Id="rId21" Type="http://schemas.openxmlformats.org/officeDocument/2006/relationships/control" Target="../activeX/activeX16.xml"/><Relationship Id="rId34" Type="http://schemas.openxmlformats.org/officeDocument/2006/relationships/control" Target="../activeX/activeX26.xml"/><Relationship Id="rId7" Type="http://schemas.openxmlformats.org/officeDocument/2006/relationships/image" Target="../media/image9.emf"/><Relationship Id="rId12" Type="http://schemas.openxmlformats.org/officeDocument/2006/relationships/control" Target="../activeX/activeX10.xml"/><Relationship Id="rId17" Type="http://schemas.openxmlformats.org/officeDocument/2006/relationships/control" Target="../activeX/activeX13.xml"/><Relationship Id="rId25" Type="http://schemas.openxmlformats.org/officeDocument/2006/relationships/image" Target="../media/image16.emf"/><Relationship Id="rId33" Type="http://schemas.openxmlformats.org/officeDocument/2006/relationships/control" Target="../activeX/activeX25.xml"/><Relationship Id="rId2" Type="http://schemas.openxmlformats.org/officeDocument/2006/relationships/drawing" Target="../drawings/drawing11.xml"/><Relationship Id="rId16" Type="http://schemas.openxmlformats.org/officeDocument/2006/relationships/control" Target="../activeX/activeX12.xml"/><Relationship Id="rId20" Type="http://schemas.openxmlformats.org/officeDocument/2006/relationships/image" Target="../media/image14.emf"/><Relationship Id="rId29" Type="http://schemas.openxmlformats.org/officeDocument/2006/relationships/image" Target="../media/image17.emf"/><Relationship Id="rId1" Type="http://schemas.openxmlformats.org/officeDocument/2006/relationships/printerSettings" Target="../printerSettings/printerSettings7.bin"/><Relationship Id="rId6" Type="http://schemas.openxmlformats.org/officeDocument/2006/relationships/control" Target="../activeX/activeX7.xml"/><Relationship Id="rId11" Type="http://schemas.openxmlformats.org/officeDocument/2006/relationships/image" Target="../media/image11.emf"/><Relationship Id="rId24" Type="http://schemas.openxmlformats.org/officeDocument/2006/relationships/control" Target="../activeX/activeX18.xml"/><Relationship Id="rId32" Type="http://schemas.openxmlformats.org/officeDocument/2006/relationships/control" Target="../activeX/activeX24.xml"/><Relationship Id="rId37" Type="http://schemas.openxmlformats.org/officeDocument/2006/relationships/comments" Target="../comments3.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17.xml"/><Relationship Id="rId28" Type="http://schemas.openxmlformats.org/officeDocument/2006/relationships/control" Target="../activeX/activeX21.xml"/><Relationship Id="rId36" Type="http://schemas.openxmlformats.org/officeDocument/2006/relationships/image" Target="../media/image18.emf"/><Relationship Id="rId10" Type="http://schemas.openxmlformats.org/officeDocument/2006/relationships/control" Target="../activeX/activeX9.xml"/><Relationship Id="rId19" Type="http://schemas.openxmlformats.org/officeDocument/2006/relationships/control" Target="../activeX/activeX15.xml"/><Relationship Id="rId31" Type="http://schemas.openxmlformats.org/officeDocument/2006/relationships/control" Target="../activeX/activeX23.xml"/><Relationship Id="rId4" Type="http://schemas.openxmlformats.org/officeDocument/2006/relationships/control" Target="../activeX/activeX6.xml"/><Relationship Id="rId9" Type="http://schemas.openxmlformats.org/officeDocument/2006/relationships/image" Target="../media/image10.emf"/><Relationship Id="rId14" Type="http://schemas.openxmlformats.org/officeDocument/2006/relationships/control" Target="../activeX/activeX11.xml"/><Relationship Id="rId22" Type="http://schemas.openxmlformats.org/officeDocument/2006/relationships/image" Target="../media/image15.emf"/><Relationship Id="rId27" Type="http://schemas.openxmlformats.org/officeDocument/2006/relationships/control" Target="../activeX/activeX20.xml"/><Relationship Id="rId30" Type="http://schemas.openxmlformats.org/officeDocument/2006/relationships/control" Target="../activeX/activeX22.xml"/><Relationship Id="rId35" Type="http://schemas.openxmlformats.org/officeDocument/2006/relationships/control" Target="../activeX/activeX27.xml"/><Relationship Id="rId8" Type="http://schemas.openxmlformats.org/officeDocument/2006/relationships/control" Target="../activeX/activeX8.xml"/><Relationship Id="rId3"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28.xml"/><Relationship Id="rId2" Type="http://schemas.openxmlformats.org/officeDocument/2006/relationships/vmlDrawing" Target="../drawings/vmlDrawing6.vml"/><Relationship Id="rId1" Type="http://schemas.openxmlformats.org/officeDocument/2006/relationships/drawing" Target="../drawings/drawing12.xml"/><Relationship Id="rId4" Type="http://schemas.openxmlformats.org/officeDocument/2006/relationships/image" Target="../media/image19.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mposition"/>
  <dimension ref="A1:U22"/>
  <sheetViews>
    <sheetView showGridLines="0" workbookViewId="0">
      <selection activeCell="O21" sqref="O21"/>
    </sheetView>
  </sheetViews>
  <sheetFormatPr defaultColWidth="9" defaultRowHeight="12"/>
  <cols>
    <col min="1" max="1" width="1.42578125" style="258" customWidth="1"/>
    <col min="2" max="2" width="16.7109375" style="258" customWidth="1"/>
    <col min="3" max="3" width="7.42578125" style="258" customWidth="1"/>
    <col min="4" max="4" width="11.85546875" style="259" customWidth="1"/>
    <col min="5" max="7" width="7.85546875" style="259" customWidth="1"/>
    <col min="8" max="8" width="8.42578125" style="259" customWidth="1"/>
    <col min="9" max="9" width="1.28515625" style="258" customWidth="1"/>
    <col min="10" max="13" width="12.42578125" style="258" customWidth="1"/>
    <col min="14" max="14" width="1.28515625" style="258" customWidth="1"/>
    <col min="15" max="15" width="21.85546875" style="258" customWidth="1"/>
    <col min="16" max="16" width="10.42578125" style="258" customWidth="1"/>
    <col min="17" max="17" width="4.140625" style="258" customWidth="1"/>
    <col min="18" max="18" width="1.7109375" style="258" customWidth="1"/>
    <col min="19" max="19" width="41.7109375" style="258" customWidth="1"/>
    <col min="20" max="20" width="9" style="258"/>
    <col min="21" max="21" width="7.42578125" style="258" customWidth="1"/>
    <col min="22" max="16384" width="9" style="258"/>
  </cols>
  <sheetData>
    <row r="1" spans="1:21" ht="13.9" customHeight="1">
      <c r="A1" s="256">
        <v>1000</v>
      </c>
      <c r="B1" s="257" t="s">
        <v>238</v>
      </c>
    </row>
    <row r="2" spans="1:21" ht="11.45" customHeight="1">
      <c r="B2" s="661" t="s">
        <v>133</v>
      </c>
      <c r="C2" s="664" t="s">
        <v>134</v>
      </c>
      <c r="D2" s="260" t="s">
        <v>158</v>
      </c>
      <c r="E2" s="260" t="s">
        <v>138</v>
      </c>
      <c r="F2" s="260" t="s">
        <v>155</v>
      </c>
      <c r="G2" s="260" t="s">
        <v>156</v>
      </c>
      <c r="H2" s="667" t="s">
        <v>157</v>
      </c>
      <c r="J2" s="261"/>
      <c r="K2" s="262"/>
      <c r="L2" s="263"/>
      <c r="M2" s="263"/>
      <c r="O2" s="670" t="s">
        <v>239</v>
      </c>
      <c r="P2" s="671"/>
      <c r="Q2" s="672"/>
      <c r="S2" s="670" t="s">
        <v>240</v>
      </c>
      <c r="T2" s="671"/>
      <c r="U2" s="672"/>
    </row>
    <row r="3" spans="1:21" ht="11.45" customHeight="1">
      <c r="B3" s="662"/>
      <c r="C3" s="665"/>
      <c r="D3" s="264" t="s">
        <v>32</v>
      </c>
      <c r="E3" s="265"/>
      <c r="F3" s="265"/>
      <c r="G3" s="265"/>
      <c r="H3" s="668"/>
      <c r="J3" s="266"/>
      <c r="K3" s="267"/>
      <c r="L3" s="268"/>
      <c r="M3" s="268"/>
      <c r="O3" s="673"/>
      <c r="P3" s="674"/>
      <c r="Q3" s="675"/>
      <c r="S3" s="673" t="s">
        <v>241</v>
      </c>
      <c r="T3" s="674"/>
      <c r="U3" s="675"/>
    </row>
    <row r="4" spans="1:21" ht="12" customHeight="1">
      <c r="B4" s="663"/>
      <c r="C4" s="666"/>
      <c r="D4" s="269" t="s">
        <v>137</v>
      </c>
      <c r="E4" s="269"/>
      <c r="F4" s="270" t="s">
        <v>183</v>
      </c>
      <c r="G4" s="269" t="s">
        <v>161</v>
      </c>
      <c r="H4" s="669"/>
      <c r="J4" s="271"/>
      <c r="K4" s="272"/>
      <c r="L4" s="273"/>
      <c r="M4" s="273"/>
      <c r="O4" s="676"/>
      <c r="P4" s="677"/>
      <c r="Q4" s="678"/>
      <c r="S4" s="676"/>
      <c r="T4" s="677"/>
      <c r="U4" s="678"/>
    </row>
    <row r="5" spans="1:21" ht="15.6" customHeight="1">
      <c r="B5" s="274" t="s">
        <v>140</v>
      </c>
      <c r="C5" s="275" t="s">
        <v>242</v>
      </c>
      <c r="D5" s="276">
        <v>0.1</v>
      </c>
      <c r="E5" s="277">
        <v>44</v>
      </c>
      <c r="F5" s="278">
        <v>87.9</v>
      </c>
      <c r="G5" s="278">
        <v>1071</v>
      </c>
      <c r="H5" s="279">
        <v>0.2276</v>
      </c>
      <c r="J5" s="280">
        <v>4.3999999999999997E-2</v>
      </c>
      <c r="K5" s="281">
        <v>8.7900000000000006E-2</v>
      </c>
      <c r="L5" s="282">
        <v>1.071</v>
      </c>
      <c r="M5" s="283">
        <v>2.276E-4</v>
      </c>
      <c r="O5" s="284"/>
      <c r="P5" s="645">
        <f>+SUM(J5:J19)</f>
        <v>19.118690400000002</v>
      </c>
      <c r="Q5" s="285"/>
      <c r="S5" s="286" t="s">
        <v>243</v>
      </c>
      <c r="T5" s="287">
        <f>+D5/100</f>
        <v>1E-3</v>
      </c>
      <c r="U5" s="288" t="s">
        <v>136</v>
      </c>
    </row>
    <row r="6" spans="1:21" ht="15.6" customHeight="1">
      <c r="B6" s="289" t="s">
        <v>141</v>
      </c>
      <c r="C6" s="290" t="s">
        <v>244</v>
      </c>
      <c r="D6" s="291">
        <v>0</v>
      </c>
      <c r="E6" s="292">
        <v>34.1</v>
      </c>
      <c r="F6" s="293">
        <v>212.5</v>
      </c>
      <c r="G6" s="293">
        <v>1300</v>
      </c>
      <c r="H6" s="294">
        <v>8.2699999999999996E-2</v>
      </c>
      <c r="J6" s="295">
        <v>0</v>
      </c>
      <c r="K6" s="296">
        <v>0</v>
      </c>
      <c r="L6" s="297">
        <v>0</v>
      </c>
      <c r="M6" s="298">
        <v>0</v>
      </c>
      <c r="O6" s="299"/>
      <c r="P6" s="646"/>
      <c r="Q6" s="300"/>
      <c r="S6" s="301" t="s">
        <v>245</v>
      </c>
      <c r="T6" s="302">
        <f>+D6/100</f>
        <v>0</v>
      </c>
      <c r="U6" s="303" t="s">
        <v>136</v>
      </c>
    </row>
    <row r="7" spans="1:21" ht="15.6" customHeight="1">
      <c r="B7" s="304" t="s">
        <v>142</v>
      </c>
      <c r="C7" s="305" t="s">
        <v>246</v>
      </c>
      <c r="D7" s="306">
        <v>2.1</v>
      </c>
      <c r="E7" s="307">
        <v>28.0124</v>
      </c>
      <c r="F7" s="308">
        <v>-232.5</v>
      </c>
      <c r="G7" s="308">
        <v>493.1</v>
      </c>
      <c r="H7" s="309">
        <v>4.0300000000000002E-2</v>
      </c>
      <c r="J7" s="310">
        <v>0.58826040000000002</v>
      </c>
      <c r="K7" s="311">
        <v>-4.8825000000000003</v>
      </c>
      <c r="L7" s="312">
        <v>10.355100000000002</v>
      </c>
      <c r="M7" s="313">
        <v>8.4630000000000013E-4</v>
      </c>
      <c r="O7" s="314"/>
      <c r="P7" s="647"/>
      <c r="Q7" s="315"/>
      <c r="S7" s="648"/>
      <c r="T7" s="654">
        <f>+T6+T5</f>
        <v>1E-3</v>
      </c>
      <c r="U7" s="656"/>
    </row>
    <row r="8" spans="1:21" ht="15.6" customHeight="1">
      <c r="B8" s="316" t="s">
        <v>143</v>
      </c>
      <c r="C8" s="317" t="s">
        <v>247</v>
      </c>
      <c r="D8" s="318">
        <v>86.1</v>
      </c>
      <c r="E8" s="319">
        <v>16</v>
      </c>
      <c r="F8" s="320">
        <v>-116.7</v>
      </c>
      <c r="G8" s="320">
        <v>666.4</v>
      </c>
      <c r="H8" s="321">
        <v>1.0800000000000001E-2</v>
      </c>
      <c r="J8" s="322">
        <v>13.776</v>
      </c>
      <c r="K8" s="323">
        <v>-100.4787</v>
      </c>
      <c r="L8" s="324">
        <v>573.7704</v>
      </c>
      <c r="M8" s="325">
        <v>9.2988000000000012E-3</v>
      </c>
      <c r="O8" s="284"/>
      <c r="P8" s="658">
        <f>+P5/28.967</f>
        <v>0.66001623916870933</v>
      </c>
      <c r="Q8" s="285"/>
      <c r="S8" s="649"/>
      <c r="T8" s="655"/>
      <c r="U8" s="657"/>
    </row>
    <row r="9" spans="1:21" ht="15.6" customHeight="1">
      <c r="B9" s="316" t="s">
        <v>144</v>
      </c>
      <c r="C9" s="317" t="s">
        <v>248</v>
      </c>
      <c r="D9" s="318">
        <v>5.9</v>
      </c>
      <c r="E9" s="319">
        <v>30.07</v>
      </c>
      <c r="F9" s="320">
        <v>89.9</v>
      </c>
      <c r="G9" s="320">
        <v>706.5</v>
      </c>
      <c r="H9" s="321">
        <v>9.9000000000000005E-2</v>
      </c>
      <c r="J9" s="322">
        <v>1.7741300000000002</v>
      </c>
      <c r="K9" s="323">
        <v>5.3041000000000009</v>
      </c>
      <c r="L9" s="324">
        <v>41.683500000000002</v>
      </c>
      <c r="M9" s="325">
        <v>5.8410000000000007E-3</v>
      </c>
      <c r="O9" s="299"/>
      <c r="P9" s="659"/>
      <c r="Q9" s="300"/>
      <c r="S9" s="648"/>
      <c r="T9" s="654">
        <f>+T6</f>
        <v>0</v>
      </c>
      <c r="U9" s="656"/>
    </row>
    <row r="10" spans="1:21" ht="15.6" customHeight="1">
      <c r="B10" s="316" t="s">
        <v>145</v>
      </c>
      <c r="C10" s="317" t="s">
        <v>249</v>
      </c>
      <c r="D10" s="318">
        <v>3.6</v>
      </c>
      <c r="E10" s="319">
        <v>44.1</v>
      </c>
      <c r="F10" s="320">
        <v>206.1</v>
      </c>
      <c r="G10" s="320">
        <v>616</v>
      </c>
      <c r="H10" s="321">
        <v>0.1517</v>
      </c>
      <c r="J10" s="322">
        <v>1.5876000000000003</v>
      </c>
      <c r="K10" s="323">
        <v>7.4196000000000009</v>
      </c>
      <c r="L10" s="324">
        <v>22.176000000000002</v>
      </c>
      <c r="M10" s="325">
        <v>5.4612000000000011E-3</v>
      </c>
      <c r="O10" s="314"/>
      <c r="P10" s="660"/>
      <c r="Q10" s="315"/>
      <c r="S10" s="649"/>
      <c r="T10" s="655"/>
      <c r="U10" s="657"/>
    </row>
    <row r="11" spans="1:21" ht="15.6" customHeight="1">
      <c r="B11" s="316" t="s">
        <v>146</v>
      </c>
      <c r="C11" s="317" t="s">
        <v>250</v>
      </c>
      <c r="D11" s="318">
        <v>1.7</v>
      </c>
      <c r="E11" s="319">
        <v>58.1</v>
      </c>
      <c r="F11" s="320">
        <v>305.60000000000002</v>
      </c>
      <c r="G11" s="320">
        <v>550.6</v>
      </c>
      <c r="H11" s="321">
        <v>0.19309999999999999</v>
      </c>
      <c r="J11" s="322">
        <v>0.98770000000000013</v>
      </c>
      <c r="K11" s="323">
        <v>5.1952000000000007</v>
      </c>
      <c r="L11" s="324">
        <v>9.3602000000000007</v>
      </c>
      <c r="M11" s="325">
        <v>3.2826999999999999E-3</v>
      </c>
      <c r="O11" s="284"/>
      <c r="P11" s="645">
        <f>+SUM(K5:K19)</f>
        <v>-85.425399999999996</v>
      </c>
      <c r="Q11" s="285"/>
      <c r="S11" s="648"/>
      <c r="T11" s="650">
        <f>120*(T7^0.9-T7^1.6)+15*(T9^0.5-T9^4)</f>
        <v>0.23752960596531225</v>
      </c>
      <c r="U11" s="652" t="s">
        <v>159</v>
      </c>
    </row>
    <row r="12" spans="1:21" ht="15.6" customHeight="1">
      <c r="B12" s="316" t="s">
        <v>147</v>
      </c>
      <c r="C12" s="317" t="s">
        <v>250</v>
      </c>
      <c r="D12" s="318">
        <v>0</v>
      </c>
      <c r="E12" s="319">
        <v>58.1</v>
      </c>
      <c r="F12" s="320">
        <v>274.5</v>
      </c>
      <c r="G12" s="320">
        <v>527.9</v>
      </c>
      <c r="H12" s="321">
        <v>0.17699999999999999</v>
      </c>
      <c r="J12" s="322">
        <v>0</v>
      </c>
      <c r="K12" s="323">
        <v>0</v>
      </c>
      <c r="L12" s="324">
        <v>0</v>
      </c>
      <c r="M12" s="325">
        <v>0</v>
      </c>
      <c r="O12" s="299"/>
      <c r="P12" s="646"/>
      <c r="Q12" s="326" t="s">
        <v>183</v>
      </c>
      <c r="S12" s="649"/>
      <c r="T12" s="651"/>
      <c r="U12" s="653"/>
    </row>
    <row r="13" spans="1:21" ht="15.6" customHeight="1">
      <c r="B13" s="316" t="s">
        <v>148</v>
      </c>
      <c r="C13" s="317" t="s">
        <v>251</v>
      </c>
      <c r="D13" s="318">
        <v>0.5</v>
      </c>
      <c r="E13" s="319">
        <v>72.2</v>
      </c>
      <c r="F13" s="320">
        <v>385.8</v>
      </c>
      <c r="G13" s="320">
        <v>488.6</v>
      </c>
      <c r="H13" s="321">
        <v>0.24859999999999999</v>
      </c>
      <c r="J13" s="322">
        <v>0.36100000000000004</v>
      </c>
      <c r="K13" s="323">
        <v>1.929</v>
      </c>
      <c r="L13" s="324">
        <v>2.4430000000000001</v>
      </c>
      <c r="M13" s="325">
        <v>1.243E-3</v>
      </c>
      <c r="O13" s="314"/>
      <c r="P13" s="647"/>
      <c r="Q13" s="315"/>
      <c r="S13" s="327" t="s">
        <v>160</v>
      </c>
      <c r="T13" s="328">
        <f>+P11+460</f>
        <v>374.57460000000003</v>
      </c>
      <c r="U13" s="329" t="s">
        <v>159</v>
      </c>
    </row>
    <row r="14" spans="1:21" ht="15.6" customHeight="1">
      <c r="B14" s="316" t="s">
        <v>149</v>
      </c>
      <c r="C14" s="317" t="s">
        <v>251</v>
      </c>
      <c r="D14" s="318">
        <v>0</v>
      </c>
      <c r="E14" s="319">
        <v>72.2</v>
      </c>
      <c r="F14" s="320">
        <v>369.1</v>
      </c>
      <c r="G14" s="320">
        <v>490.4</v>
      </c>
      <c r="H14" s="321">
        <v>0.22750000000000001</v>
      </c>
      <c r="J14" s="322">
        <v>0</v>
      </c>
      <c r="K14" s="323">
        <v>0</v>
      </c>
      <c r="L14" s="324">
        <v>0</v>
      </c>
      <c r="M14" s="325">
        <v>0</v>
      </c>
      <c r="O14" s="284"/>
      <c r="P14" s="645">
        <f>+SUM(L5:L19)</f>
        <v>660.85919999999999</v>
      </c>
      <c r="Q14" s="285"/>
      <c r="S14" s="284"/>
      <c r="T14" s="645">
        <f>+T13-T11</f>
        <v>374.3370703940347</v>
      </c>
      <c r="U14" s="285"/>
    </row>
    <row r="15" spans="1:21" ht="15.6" customHeight="1">
      <c r="B15" s="316" t="s">
        <v>150</v>
      </c>
      <c r="C15" s="317" t="s">
        <v>252</v>
      </c>
      <c r="D15" s="318">
        <v>0</v>
      </c>
      <c r="E15" s="319">
        <v>86.2</v>
      </c>
      <c r="F15" s="320">
        <v>453.6</v>
      </c>
      <c r="G15" s="320">
        <v>436.9</v>
      </c>
      <c r="H15" s="321">
        <v>0.30470000000000003</v>
      </c>
      <c r="J15" s="322">
        <v>0</v>
      </c>
      <c r="K15" s="323">
        <v>0</v>
      </c>
      <c r="L15" s="324">
        <v>0</v>
      </c>
      <c r="M15" s="325">
        <v>0</v>
      </c>
      <c r="O15" s="299"/>
      <c r="P15" s="646"/>
      <c r="Q15" s="300" t="s">
        <v>161</v>
      </c>
      <c r="S15" s="299"/>
      <c r="T15" s="646"/>
      <c r="U15" s="330" t="s">
        <v>159</v>
      </c>
    </row>
    <row r="16" spans="1:21" ht="15.6" customHeight="1">
      <c r="B16" s="316" t="s">
        <v>151</v>
      </c>
      <c r="C16" s="317" t="s">
        <v>253</v>
      </c>
      <c r="D16" s="318">
        <v>0</v>
      </c>
      <c r="E16" s="319">
        <v>100.2</v>
      </c>
      <c r="F16" s="320">
        <v>512.70000000000005</v>
      </c>
      <c r="G16" s="320">
        <v>396.8</v>
      </c>
      <c r="H16" s="321">
        <v>0.34939999999999999</v>
      </c>
      <c r="J16" s="322">
        <v>0</v>
      </c>
      <c r="K16" s="323">
        <v>0</v>
      </c>
      <c r="L16" s="324">
        <v>0</v>
      </c>
      <c r="M16" s="325">
        <v>0</v>
      </c>
      <c r="O16" s="314"/>
      <c r="P16" s="647"/>
      <c r="Q16" s="315"/>
      <c r="S16" s="314"/>
      <c r="T16" s="647"/>
      <c r="U16" s="315"/>
    </row>
    <row r="17" spans="2:21" ht="15.6" customHeight="1">
      <c r="B17" s="316" t="s">
        <v>152</v>
      </c>
      <c r="C17" s="317" t="s">
        <v>254</v>
      </c>
      <c r="D17" s="318">
        <v>0</v>
      </c>
      <c r="E17" s="319">
        <v>114.2</v>
      </c>
      <c r="F17" s="320">
        <v>564.20000000000005</v>
      </c>
      <c r="G17" s="320">
        <v>360.7</v>
      </c>
      <c r="H17" s="321">
        <v>0.3962</v>
      </c>
      <c r="J17" s="322">
        <v>0</v>
      </c>
      <c r="K17" s="323">
        <v>0</v>
      </c>
      <c r="L17" s="324">
        <v>0</v>
      </c>
      <c r="M17" s="325">
        <v>0</v>
      </c>
      <c r="O17" s="284"/>
      <c r="P17" s="642">
        <f>+SUM(M5:M19)</f>
        <v>2.6200600000000004E-2</v>
      </c>
      <c r="Q17" s="285"/>
      <c r="S17" s="284"/>
      <c r="T17" s="645">
        <f>(P14*T14)/(T13+T9*(1-T9)*T11)</f>
        <v>660.4401282706981</v>
      </c>
      <c r="U17" s="285"/>
    </row>
    <row r="18" spans="2:21" ht="15.6" customHeight="1">
      <c r="B18" s="316" t="s">
        <v>153</v>
      </c>
      <c r="C18" s="317" t="s">
        <v>255</v>
      </c>
      <c r="D18" s="318">
        <v>0</v>
      </c>
      <c r="E18" s="319">
        <v>128.30000000000001</v>
      </c>
      <c r="F18" s="320">
        <v>610.70000000000005</v>
      </c>
      <c r="G18" s="320">
        <v>331.8</v>
      </c>
      <c r="H18" s="321">
        <v>0.43680000000000002</v>
      </c>
      <c r="J18" s="322">
        <v>0</v>
      </c>
      <c r="K18" s="323">
        <v>0</v>
      </c>
      <c r="L18" s="324">
        <v>0</v>
      </c>
      <c r="M18" s="325">
        <v>0</v>
      </c>
      <c r="O18" s="299"/>
      <c r="P18" s="643"/>
      <c r="Q18" s="300"/>
      <c r="S18" s="299"/>
      <c r="T18" s="646"/>
      <c r="U18" s="300" t="s">
        <v>161</v>
      </c>
    </row>
    <row r="19" spans="2:21" ht="15.6" customHeight="1">
      <c r="B19" s="331" t="s">
        <v>154</v>
      </c>
      <c r="C19" s="332" t="s">
        <v>256</v>
      </c>
      <c r="D19" s="333">
        <v>0</v>
      </c>
      <c r="E19" s="334">
        <v>142.30000000000001</v>
      </c>
      <c r="F19" s="335">
        <v>652</v>
      </c>
      <c r="G19" s="335">
        <v>305.2</v>
      </c>
      <c r="H19" s="336">
        <v>0.48420000000000002</v>
      </c>
      <c r="J19" s="337">
        <v>0</v>
      </c>
      <c r="K19" s="338">
        <v>0</v>
      </c>
      <c r="L19" s="339">
        <v>0</v>
      </c>
      <c r="M19" s="340">
        <v>0</v>
      </c>
      <c r="O19" s="314"/>
      <c r="P19" s="644"/>
      <c r="Q19" s="315"/>
      <c r="S19" s="314"/>
      <c r="T19" s="647"/>
      <c r="U19" s="315"/>
    </row>
    <row r="21" spans="2:21" ht="41.45" customHeight="1">
      <c r="C21" s="341"/>
      <c r="D21" s="342">
        <f>+SUM(D5:D19)</f>
        <v>100</v>
      </c>
      <c r="J21" s="343"/>
      <c r="K21" s="343"/>
      <c r="L21" s="343"/>
      <c r="M21" s="343"/>
      <c r="T21" s="344"/>
    </row>
    <row r="22" spans="2:21">
      <c r="D22" s="258"/>
      <c r="E22" s="258"/>
      <c r="J22" s="344"/>
      <c r="K22" s="344"/>
      <c r="L22" s="344"/>
      <c r="M22" s="344"/>
    </row>
  </sheetData>
  <mergeCells count="22">
    <mergeCell ref="B2:B4"/>
    <mergeCell ref="C2:C4"/>
    <mergeCell ref="H2:H4"/>
    <mergeCell ref="O2:Q4"/>
    <mergeCell ref="S2:U2"/>
    <mergeCell ref="S3:U4"/>
    <mergeCell ref="U11:U12"/>
    <mergeCell ref="P14:P16"/>
    <mergeCell ref="T14:T16"/>
    <mergeCell ref="P5:P7"/>
    <mergeCell ref="S7:S8"/>
    <mergeCell ref="T7:T8"/>
    <mergeCell ref="U7:U8"/>
    <mergeCell ref="P8:P10"/>
    <mergeCell ref="S9:S10"/>
    <mergeCell ref="T9:T10"/>
    <mergeCell ref="U9:U10"/>
    <mergeCell ref="P17:P19"/>
    <mergeCell ref="T17:T19"/>
    <mergeCell ref="P11:P13"/>
    <mergeCell ref="S11:S12"/>
    <mergeCell ref="T11:T12"/>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OS_PR"/>
  <dimension ref="A1:U110"/>
  <sheetViews>
    <sheetView showGridLines="0" workbookViewId="0">
      <selection activeCell="E45" sqref="E45"/>
    </sheetView>
  </sheetViews>
  <sheetFormatPr defaultColWidth="9" defaultRowHeight="12"/>
  <cols>
    <col min="1" max="1" width="1.7109375" style="346" customWidth="1"/>
    <col min="2" max="2" width="14.28515625" style="345" customWidth="1"/>
    <col min="3" max="4" width="12.28515625" style="346" customWidth="1"/>
    <col min="5" max="6" width="10.7109375" style="345" customWidth="1"/>
    <col min="7" max="7" width="12.85546875" style="345" customWidth="1"/>
    <col min="8" max="20" width="10.7109375" style="345" customWidth="1"/>
    <col min="21" max="21" width="2.42578125" style="345" customWidth="1"/>
    <col min="22" max="16384" width="9" style="346"/>
  </cols>
  <sheetData>
    <row r="1" spans="1:20">
      <c r="A1" s="343"/>
    </row>
    <row r="2" spans="1:20">
      <c r="B2" s="347" t="s">
        <v>163</v>
      </c>
      <c r="C2" s="348">
        <v>60</v>
      </c>
      <c r="D2" s="349" t="s">
        <v>183</v>
      </c>
      <c r="G2" s="350"/>
      <c r="H2" s="350"/>
      <c r="I2" s="351"/>
    </row>
    <row r="3" spans="1:20">
      <c r="B3" s="352" t="s">
        <v>257</v>
      </c>
      <c r="C3" s="353">
        <v>100</v>
      </c>
      <c r="D3" s="354" t="s">
        <v>161</v>
      </c>
      <c r="G3" s="350"/>
      <c r="I3" s="355"/>
    </row>
    <row r="4" spans="1:20">
      <c r="B4" s="356" t="s">
        <v>258</v>
      </c>
      <c r="C4" s="357">
        <v>10000</v>
      </c>
      <c r="D4" s="358" t="s">
        <v>161</v>
      </c>
    </row>
    <row r="5" spans="1:20">
      <c r="B5" s="359" t="s">
        <v>259</v>
      </c>
      <c r="C5" s="360">
        <v>100</v>
      </c>
      <c r="D5" s="361" t="s">
        <v>161</v>
      </c>
    </row>
    <row r="7" spans="1:20">
      <c r="B7" s="362"/>
      <c r="C7" s="363"/>
      <c r="D7" s="364"/>
      <c r="E7" s="679" t="s">
        <v>260</v>
      </c>
      <c r="F7" s="680"/>
      <c r="G7" s="680"/>
      <c r="H7" s="680"/>
      <c r="I7" s="680"/>
      <c r="J7" s="680"/>
      <c r="K7" s="680"/>
      <c r="L7" s="680"/>
      <c r="M7" s="680"/>
      <c r="N7" s="680"/>
      <c r="O7" s="680"/>
      <c r="P7" s="681"/>
      <c r="Q7" s="365"/>
      <c r="R7" s="366"/>
      <c r="S7" s="367" t="s">
        <v>21</v>
      </c>
      <c r="T7" s="367" t="s">
        <v>21</v>
      </c>
    </row>
    <row r="8" spans="1:20">
      <c r="B8" s="368" t="s">
        <v>162</v>
      </c>
      <c r="C8" s="369"/>
      <c r="D8" s="370"/>
      <c r="E8" s="371"/>
      <c r="F8" s="372"/>
      <c r="G8" s="372"/>
      <c r="H8" s="372"/>
      <c r="I8" s="372"/>
      <c r="J8" s="373"/>
      <c r="K8" s="374" t="s">
        <v>261</v>
      </c>
      <c r="L8" s="372"/>
      <c r="M8" s="373"/>
      <c r="N8" s="371" t="s">
        <v>166</v>
      </c>
      <c r="O8" s="372"/>
      <c r="P8" s="372"/>
      <c r="Q8" s="375" t="s">
        <v>168</v>
      </c>
      <c r="R8" s="376" t="s">
        <v>168</v>
      </c>
      <c r="S8" s="377" t="s">
        <v>171</v>
      </c>
      <c r="T8" s="377" t="s">
        <v>172</v>
      </c>
    </row>
    <row r="9" spans="1:20">
      <c r="B9" s="378" t="s">
        <v>161</v>
      </c>
      <c r="C9" s="379"/>
      <c r="D9" s="380"/>
      <c r="E9" s="381" t="s">
        <v>164</v>
      </c>
      <c r="F9" s="382" t="s">
        <v>165</v>
      </c>
      <c r="G9" s="383" t="s">
        <v>165</v>
      </c>
      <c r="H9" s="383" t="s">
        <v>30</v>
      </c>
      <c r="I9" s="383" t="s">
        <v>135</v>
      </c>
      <c r="J9" s="384" t="s">
        <v>139</v>
      </c>
      <c r="K9" s="381" t="s">
        <v>119</v>
      </c>
      <c r="L9" s="383" t="s">
        <v>32</v>
      </c>
      <c r="M9" s="384" t="s">
        <v>262</v>
      </c>
      <c r="N9" s="381" t="s">
        <v>263</v>
      </c>
      <c r="O9" s="383"/>
      <c r="P9" s="383"/>
      <c r="Q9" s="385" t="s">
        <v>169</v>
      </c>
      <c r="R9" s="386" t="s">
        <v>170</v>
      </c>
      <c r="S9" s="387" t="s">
        <v>264</v>
      </c>
      <c r="T9" s="387" t="s">
        <v>225</v>
      </c>
    </row>
    <row r="10" spans="1:20">
      <c r="B10" s="345">
        <v>100</v>
      </c>
      <c r="C10" s="388">
        <v>1.3891223742618855</v>
      </c>
      <c r="D10" s="388">
        <v>0.15141417930167392</v>
      </c>
      <c r="E10" s="355">
        <v>0.41486284498481801</v>
      </c>
      <c r="F10" s="355">
        <v>0.85729303038297966</v>
      </c>
      <c r="G10" s="355">
        <v>11172.74360265728</v>
      </c>
      <c r="H10" s="355">
        <v>0.47320652437832872</v>
      </c>
      <c r="I10" s="389">
        <v>3.0757730974015206E-2</v>
      </c>
      <c r="J10" s="389">
        <v>8.4797550678082315E-3</v>
      </c>
      <c r="K10" s="355">
        <v>-0.99152024493219182</v>
      </c>
      <c r="L10" s="355">
        <v>1.3582502100368685E-2</v>
      </c>
      <c r="M10" s="355">
        <v>-1.8830203173715774E-4</v>
      </c>
      <c r="N10" s="355">
        <v>0.97782999999999998</v>
      </c>
      <c r="O10" s="355"/>
      <c r="P10" s="355"/>
      <c r="Q10" s="355">
        <v>2.5626968640000004E-2</v>
      </c>
      <c r="R10" s="355">
        <v>0.14389746279999999</v>
      </c>
      <c r="S10" s="355">
        <v>0.35028569792929765</v>
      </c>
      <c r="T10" s="355">
        <v>1.0573911632790811E-2</v>
      </c>
    </row>
    <row r="11" spans="1:20">
      <c r="B11" s="345">
        <v>200</v>
      </c>
      <c r="C11" s="388">
        <v>1.3891223742618855</v>
      </c>
      <c r="D11" s="388">
        <v>0.30282835860334784</v>
      </c>
      <c r="E11" s="355">
        <v>0.41486284498481801</v>
      </c>
      <c r="F11" s="355">
        <v>0.85729303038297966</v>
      </c>
      <c r="G11" s="355">
        <v>11172.74360265728</v>
      </c>
      <c r="H11" s="355">
        <v>0.47320652437832872</v>
      </c>
      <c r="I11" s="355">
        <v>6.1515461948030412E-2</v>
      </c>
      <c r="J11" s="355">
        <v>1.6959510135616463E-2</v>
      </c>
      <c r="K11" s="355">
        <v>-0.98304048986438353</v>
      </c>
      <c r="L11" s="355">
        <v>2.6733566724677253E-2</v>
      </c>
      <c r="M11" s="355">
        <v>-7.5076913753258881E-4</v>
      </c>
      <c r="N11" s="355">
        <v>0.95589999999999997</v>
      </c>
      <c r="O11" s="355"/>
      <c r="P11" s="355"/>
      <c r="Q11" s="355">
        <v>1.2526113600000001E-2</v>
      </c>
      <c r="R11" s="355">
        <v>7.0335122E-2</v>
      </c>
      <c r="S11" s="355">
        <v>0.71664371588284359</v>
      </c>
      <c r="T11" s="355">
        <v>1.0724189586371672E-2</v>
      </c>
    </row>
    <row r="12" spans="1:20">
      <c r="B12" s="345">
        <v>300</v>
      </c>
      <c r="C12" s="388">
        <v>1.3891223742618855</v>
      </c>
      <c r="D12" s="388">
        <v>0.45424253790502173</v>
      </c>
      <c r="E12" s="355">
        <v>0.41486284498481801</v>
      </c>
      <c r="F12" s="355">
        <v>0.85729303038297966</v>
      </c>
      <c r="G12" s="355">
        <v>11172.74360265728</v>
      </c>
      <c r="H12" s="355">
        <v>0.47320652437832872</v>
      </c>
      <c r="I12" s="355">
        <v>9.2273192922045638E-2</v>
      </c>
      <c r="J12" s="355">
        <v>2.5439265203424696E-2</v>
      </c>
      <c r="K12" s="355">
        <v>-0.97456073479657535</v>
      </c>
      <c r="L12" s="355">
        <v>3.9453193872925722E-2</v>
      </c>
      <c r="M12" s="355">
        <v>-1.6837428332622307E-3</v>
      </c>
      <c r="N12" s="355">
        <v>0.93425999999999998</v>
      </c>
      <c r="O12" s="355"/>
      <c r="P12" s="355"/>
      <c r="Q12" s="355">
        <v>8.1616953600000004E-3</v>
      </c>
      <c r="R12" s="355">
        <v>4.5828567199999996E-2</v>
      </c>
      <c r="S12" s="355">
        <v>1.0998646972134258</v>
      </c>
      <c r="T12" s="355">
        <v>1.0903590327381384E-2</v>
      </c>
    </row>
    <row r="13" spans="1:20">
      <c r="B13" s="345">
        <v>400</v>
      </c>
      <c r="C13" s="388">
        <v>1.3891223742618855</v>
      </c>
      <c r="D13" s="388">
        <v>0.60565671720669567</v>
      </c>
      <c r="E13" s="355">
        <v>0.41486284498481801</v>
      </c>
      <c r="F13" s="355">
        <v>0.85729303038297966</v>
      </c>
      <c r="G13" s="355">
        <v>11172.74360265728</v>
      </c>
      <c r="H13" s="355">
        <v>0.47320652437832872</v>
      </c>
      <c r="I13" s="355">
        <v>0.12303092389606082</v>
      </c>
      <c r="J13" s="355">
        <v>3.3919020271232926E-2</v>
      </c>
      <c r="K13" s="355">
        <v>-0.96608097972876705</v>
      </c>
      <c r="L13" s="355">
        <v>5.1741383545114039E-2</v>
      </c>
      <c r="M13" s="355">
        <v>-2.9835646348020184E-3</v>
      </c>
      <c r="N13" s="355">
        <v>0.91298999999999997</v>
      </c>
      <c r="O13" s="355"/>
      <c r="P13" s="355"/>
      <c r="Q13" s="355">
        <v>5.9819104799999998E-3</v>
      </c>
      <c r="R13" s="355">
        <v>3.3588902099999998E-2</v>
      </c>
      <c r="S13" s="355">
        <v>1.5006511090207126</v>
      </c>
      <c r="T13" s="355">
        <v>1.1110026958125584E-2</v>
      </c>
    </row>
    <row r="14" spans="1:20">
      <c r="B14" s="345">
        <v>500</v>
      </c>
      <c r="C14" s="388">
        <v>1.3891223742618855</v>
      </c>
      <c r="D14" s="388">
        <v>0.75707089650836956</v>
      </c>
      <c r="E14" s="355">
        <v>0.41486284498481801</v>
      </c>
      <c r="F14" s="355">
        <v>0.85729303038297966</v>
      </c>
      <c r="G14" s="355">
        <v>11172.74360265728</v>
      </c>
      <c r="H14" s="355">
        <v>0.47320652437832872</v>
      </c>
      <c r="I14" s="355">
        <v>0.15378865487007604</v>
      </c>
      <c r="J14" s="355">
        <v>4.2398775339041156E-2</v>
      </c>
      <c r="K14" s="355">
        <v>-0.95760122466095887</v>
      </c>
      <c r="L14" s="355">
        <v>6.3598135741242276E-2</v>
      </c>
      <c r="M14" s="355">
        <v>-4.646576058027891E-3</v>
      </c>
      <c r="N14" s="355">
        <v>0.89215</v>
      </c>
      <c r="O14" s="355"/>
      <c r="P14" s="355"/>
      <c r="Q14" s="355">
        <v>4.6762934400000006E-3</v>
      </c>
      <c r="R14" s="355">
        <v>2.6257758799999999E-2</v>
      </c>
      <c r="S14" s="355">
        <v>1.9196315866513762</v>
      </c>
      <c r="T14" s="355">
        <v>1.1343587967741138E-2</v>
      </c>
    </row>
    <row r="15" spans="1:20">
      <c r="B15" s="345">
        <v>600</v>
      </c>
      <c r="C15" s="388">
        <v>1.3891223742618855</v>
      </c>
      <c r="D15" s="388">
        <v>0.90848507581004345</v>
      </c>
      <c r="E15" s="355">
        <v>0.41486284498481801</v>
      </c>
      <c r="F15" s="355">
        <v>0.85729303038297966</v>
      </c>
      <c r="G15" s="355">
        <v>11172.74360265728</v>
      </c>
      <c r="H15" s="355">
        <v>0.47320652437832872</v>
      </c>
      <c r="I15" s="355">
        <v>0.18454638584409128</v>
      </c>
      <c r="J15" s="355">
        <v>5.0878530406849393E-2</v>
      </c>
      <c r="K15" s="355">
        <v>-0.94912146959315058</v>
      </c>
      <c r="L15" s="355">
        <v>7.5023450461310398E-2</v>
      </c>
      <c r="M15" s="355">
        <v>-6.6691186188157859E-3</v>
      </c>
      <c r="N15" s="355">
        <v>0.87183999999999995</v>
      </c>
      <c r="O15" s="355"/>
      <c r="P15" s="355"/>
      <c r="Q15" s="355">
        <v>3.8081971200000001E-3</v>
      </c>
      <c r="R15" s="355">
        <v>2.1383329066666665E-2</v>
      </c>
      <c r="S15" s="355">
        <v>2.3572205726248288</v>
      </c>
      <c r="T15" s="355">
        <v>1.1605229450960777E-2</v>
      </c>
    </row>
    <row r="16" spans="1:20">
      <c r="B16" s="345">
        <v>700</v>
      </c>
      <c r="C16" s="388">
        <v>1.3891223742618855</v>
      </c>
      <c r="D16" s="388">
        <v>1.0598992551117175</v>
      </c>
      <c r="E16" s="355">
        <v>0.41486284498481801</v>
      </c>
      <c r="F16" s="355">
        <v>0.85729303038297966</v>
      </c>
      <c r="G16" s="355">
        <v>11172.74360265728</v>
      </c>
      <c r="H16" s="355">
        <v>0.47320652437832872</v>
      </c>
      <c r="I16" s="355">
        <v>0.21530411681810646</v>
      </c>
      <c r="J16" s="355">
        <v>5.9358285474657616E-2</v>
      </c>
      <c r="K16" s="355">
        <v>-0.9406417145253424</v>
      </c>
      <c r="L16" s="355">
        <v>8.6017327705318378E-2</v>
      </c>
      <c r="M16" s="355">
        <v>-9.0475338330416356E-3</v>
      </c>
      <c r="N16" s="355">
        <v>0.85216000000000003</v>
      </c>
      <c r="O16" s="355"/>
      <c r="P16" s="355"/>
      <c r="Q16" s="355">
        <v>3.1904870399999999E-3</v>
      </c>
      <c r="R16" s="355">
        <v>1.7914837942857142E-2</v>
      </c>
      <c r="S16" s="355">
        <v>2.8136019621238213</v>
      </c>
      <c r="T16" s="355">
        <v>1.1896362130761721E-2</v>
      </c>
    </row>
    <row r="17" spans="2:20">
      <c r="B17" s="345">
        <v>800</v>
      </c>
      <c r="C17" s="388">
        <v>1.3891223742618855</v>
      </c>
      <c r="D17" s="388">
        <v>1.2113134344133913</v>
      </c>
      <c r="E17" s="355">
        <v>0.41486284498481801</v>
      </c>
      <c r="F17" s="355">
        <v>0.85729303038297966</v>
      </c>
      <c r="G17" s="355">
        <v>11172.74360265728</v>
      </c>
      <c r="H17" s="355">
        <v>0.47320652437832872</v>
      </c>
      <c r="I17" s="355">
        <v>0.24606184779212165</v>
      </c>
      <c r="J17" s="355">
        <v>6.7838040542465852E-2</v>
      </c>
      <c r="K17" s="355">
        <v>-0.93216195945753411</v>
      </c>
      <c r="L17" s="355">
        <v>9.6579767473266215E-2</v>
      </c>
      <c r="M17" s="355">
        <v>-1.1778163216581379E-2</v>
      </c>
      <c r="N17" s="355">
        <v>0.83321999999999996</v>
      </c>
      <c r="O17" s="355"/>
      <c r="P17" s="355"/>
      <c r="Q17" s="355">
        <v>2.7296287200000002E-3</v>
      </c>
      <c r="R17" s="355">
        <v>1.5327081899999997E-2</v>
      </c>
      <c r="S17" s="355">
        <v>3.288637949220663</v>
      </c>
      <c r="T17" s="355">
        <v>1.2218609999579856E-2</v>
      </c>
    </row>
    <row r="18" spans="2:20">
      <c r="B18" s="345">
        <v>900</v>
      </c>
      <c r="C18" s="388">
        <v>1.3891223742618855</v>
      </c>
      <c r="D18" s="388">
        <v>1.3627276137150652</v>
      </c>
      <c r="E18" s="355">
        <v>0.41486284498481801</v>
      </c>
      <c r="F18" s="355">
        <v>0.85729303038297966</v>
      </c>
      <c r="G18" s="355">
        <v>11172.74360265728</v>
      </c>
      <c r="H18" s="355">
        <v>0.47320652437832872</v>
      </c>
      <c r="I18" s="355">
        <v>0.27681957876613689</v>
      </c>
      <c r="J18" s="355">
        <v>7.6317795610274089E-2</v>
      </c>
      <c r="K18" s="355">
        <v>-0.92368220438972592</v>
      </c>
      <c r="L18" s="355">
        <v>0.10671076976515399</v>
      </c>
      <c r="M18" s="355">
        <v>-1.4857348285310958E-2</v>
      </c>
      <c r="N18" s="355">
        <v>0.81513000000000002</v>
      </c>
      <c r="O18" s="355"/>
      <c r="P18" s="355"/>
      <c r="Q18" s="355">
        <v>2.3736585600000002E-3</v>
      </c>
      <c r="R18" s="355">
        <v>1.33282812E-2</v>
      </c>
      <c r="S18" s="355">
        <v>3.781824710237442</v>
      </c>
      <c r="T18" s="355">
        <v>1.2573661863922619E-2</v>
      </c>
    </row>
    <row r="19" spans="2:20">
      <c r="B19" s="345">
        <v>1000</v>
      </c>
      <c r="C19" s="388">
        <v>1.3891223742618855</v>
      </c>
      <c r="D19" s="388">
        <v>1.5141417930167391</v>
      </c>
      <c r="E19" s="355">
        <v>0.41486284498481801</v>
      </c>
      <c r="F19" s="355">
        <v>0.85729303038297966</v>
      </c>
      <c r="G19" s="355">
        <v>11172.74360265728</v>
      </c>
      <c r="H19" s="355">
        <v>0.47320652437832872</v>
      </c>
      <c r="I19" s="355">
        <v>0.30757730974015207</v>
      </c>
      <c r="J19" s="355">
        <v>8.4797550678082312E-2</v>
      </c>
      <c r="K19" s="355">
        <v>-0.91520244932191774</v>
      </c>
      <c r="L19" s="355">
        <v>0.11641033458098163</v>
      </c>
      <c r="M19" s="355">
        <v>-1.8281430555106299E-2</v>
      </c>
      <c r="N19" s="355">
        <v>0.79803999999999997</v>
      </c>
      <c r="O19" s="355"/>
      <c r="P19" s="355"/>
      <c r="Q19" s="355">
        <v>2.0915032320000001E-3</v>
      </c>
      <c r="R19" s="355">
        <v>1.1743956639999999E-2</v>
      </c>
      <c r="S19" s="355">
        <v>4.2920137337251907</v>
      </c>
      <c r="T19" s="355">
        <v>1.2962957119726729E-2</v>
      </c>
    </row>
    <row r="20" spans="2:20">
      <c r="B20" s="345">
        <v>1100</v>
      </c>
      <c r="C20" s="388">
        <v>1.3891223742618855</v>
      </c>
      <c r="D20" s="388">
        <v>1.665555972318413</v>
      </c>
      <c r="E20" s="355">
        <v>0.41486284498481801</v>
      </c>
      <c r="F20" s="355">
        <v>0.85729303038297966</v>
      </c>
      <c r="G20" s="355">
        <v>11172.74360265728</v>
      </c>
      <c r="H20" s="355">
        <v>0.47320652437832872</v>
      </c>
      <c r="I20" s="355">
        <v>0.33833504071416726</v>
      </c>
      <c r="J20" s="355">
        <v>9.3277305745890549E-2</v>
      </c>
      <c r="K20" s="355">
        <v>-0.90672269425410945</v>
      </c>
      <c r="L20" s="355">
        <v>0.12567846192074913</v>
      </c>
      <c r="M20" s="355">
        <v>-2.2046751541843348E-2</v>
      </c>
      <c r="N20" s="355">
        <v>0.78207000000000004</v>
      </c>
      <c r="O20" s="355"/>
      <c r="P20" s="355"/>
      <c r="Q20" s="355">
        <v>1.8633173236363638E-3</v>
      </c>
      <c r="R20" s="355">
        <v>1.0462674654545454E-2</v>
      </c>
      <c r="S20" s="355">
        <v>4.8176231079932181</v>
      </c>
      <c r="T20" s="355">
        <v>1.3387708482068538E-2</v>
      </c>
    </row>
    <row r="21" spans="2:20">
      <c r="B21" s="345">
        <v>1200</v>
      </c>
      <c r="C21" s="388">
        <v>1.3891223742618855</v>
      </c>
      <c r="D21" s="388">
        <v>1.8169701516200869</v>
      </c>
      <c r="E21" s="355">
        <v>0.41486284498481801</v>
      </c>
      <c r="F21" s="355">
        <v>0.85729303038297966</v>
      </c>
      <c r="G21" s="355">
        <v>11172.74360265728</v>
      </c>
      <c r="H21" s="355">
        <v>0.47320652437832872</v>
      </c>
      <c r="I21" s="355">
        <v>0.36909277168818255</v>
      </c>
      <c r="J21" s="355">
        <v>0.10175706081369879</v>
      </c>
      <c r="K21" s="355">
        <v>-0.89824293918630116</v>
      </c>
      <c r="L21" s="355">
        <v>0.13451515178445661</v>
      </c>
      <c r="M21" s="355">
        <v>-2.6149652761398048E-2</v>
      </c>
      <c r="N21" s="355">
        <v>0.76736000000000004</v>
      </c>
      <c r="O21" s="355"/>
      <c r="P21" s="355"/>
      <c r="Q21" s="355">
        <v>1.67591424E-3</v>
      </c>
      <c r="R21" s="355">
        <v>9.410391466666666E-3</v>
      </c>
      <c r="S21" s="355">
        <v>5.3563364888376528</v>
      </c>
      <c r="T21" s="355">
        <v>1.3848520832295437E-2</v>
      </c>
    </row>
    <row r="22" spans="2:20">
      <c r="B22" s="345">
        <v>1300</v>
      </c>
      <c r="C22" s="388">
        <v>1.3891223742618855</v>
      </c>
      <c r="D22" s="388">
        <v>1.9683843309217608</v>
      </c>
      <c r="E22" s="355">
        <v>0.41486284498481801</v>
      </c>
      <c r="F22" s="355">
        <v>0.85729303038297966</v>
      </c>
      <c r="G22" s="355">
        <v>11172.74360265728</v>
      </c>
      <c r="H22" s="355">
        <v>0.47320652437832872</v>
      </c>
      <c r="I22" s="355">
        <v>0.39985050266219774</v>
      </c>
      <c r="J22" s="355">
        <v>0.11023681588150699</v>
      </c>
      <c r="K22" s="355">
        <v>-0.88976318411849298</v>
      </c>
      <c r="L22" s="355">
        <v>0.14292040417210394</v>
      </c>
      <c r="M22" s="355">
        <v>-3.0586475729646314E-2</v>
      </c>
      <c r="N22" s="355">
        <v>0.75402000000000002</v>
      </c>
      <c r="O22" s="355"/>
      <c r="P22" s="355"/>
      <c r="Q22" s="355">
        <v>1.5201043200000002E-3</v>
      </c>
      <c r="R22" s="355">
        <v>8.5355063999999984E-3</v>
      </c>
      <c r="S22" s="355">
        <v>5.9053582558561653</v>
      </c>
      <c r="T22" s="355">
        <v>1.4345420124304049E-2</v>
      </c>
    </row>
    <row r="23" spans="2:20">
      <c r="B23" s="345">
        <v>1400</v>
      </c>
      <c r="C23" s="388">
        <v>1.3891223742618855</v>
      </c>
      <c r="D23" s="388">
        <v>2.1197985102234349</v>
      </c>
      <c r="E23" s="355">
        <v>0.41486284498481801</v>
      </c>
      <c r="F23" s="355">
        <v>0.85729303038297966</v>
      </c>
      <c r="G23" s="355">
        <v>11172.74360265728</v>
      </c>
      <c r="H23" s="355">
        <v>0.47320652437832872</v>
      </c>
      <c r="I23" s="355">
        <v>0.43060823363621292</v>
      </c>
      <c r="J23" s="355">
        <v>0.11871657094931523</v>
      </c>
      <c r="K23" s="355">
        <v>-0.8812834290506848</v>
      </c>
      <c r="L23" s="355">
        <v>0.15089421908369108</v>
      </c>
      <c r="M23" s="355">
        <v>-3.53535619624641E-2</v>
      </c>
      <c r="N23" s="355">
        <v>0.74214999999999998</v>
      </c>
      <c r="O23" s="355"/>
      <c r="P23" s="355"/>
      <c r="Q23" s="355">
        <v>1.3893048000000001E-3</v>
      </c>
      <c r="R23" s="355">
        <v>7.8010567142857137E-3</v>
      </c>
      <c r="S23" s="355">
        <v>6.4613327441714894</v>
      </c>
      <c r="T23" s="355">
        <v>1.4877602097269241E-2</v>
      </c>
    </row>
    <row r="24" spans="2:20">
      <c r="B24" s="345">
        <v>1500</v>
      </c>
      <c r="C24" s="388">
        <v>1.3891223742618855</v>
      </c>
      <c r="D24" s="388">
        <v>2.2712126895251088</v>
      </c>
      <c r="E24" s="355">
        <v>0.41486284498481801</v>
      </c>
      <c r="F24" s="355">
        <v>0.85729303038297966</v>
      </c>
      <c r="G24" s="355">
        <v>11172.74360265728</v>
      </c>
      <c r="H24" s="355">
        <v>0.47320652437832872</v>
      </c>
      <c r="I24" s="355">
        <v>0.46136596461022811</v>
      </c>
      <c r="J24" s="355">
        <v>0.12719632601712347</v>
      </c>
      <c r="K24" s="355">
        <v>-0.8728036739828765</v>
      </c>
      <c r="L24" s="355">
        <v>0.1584365965192181</v>
      </c>
      <c r="M24" s="355">
        <v>-4.0447252975727328E-2</v>
      </c>
      <c r="N24" s="355">
        <v>0.73182999999999998</v>
      </c>
      <c r="O24" s="355"/>
      <c r="P24" s="355"/>
      <c r="Q24" s="355">
        <v>1.2786533760000001E-3</v>
      </c>
      <c r="R24" s="355">
        <v>7.1797401866666669E-3</v>
      </c>
      <c r="S24" s="355">
        <v>7.0204801116284887</v>
      </c>
      <c r="T24" s="355">
        <v>1.5443355159567591E-2</v>
      </c>
    </row>
    <row r="25" spans="2:20">
      <c r="B25" s="345">
        <v>1600</v>
      </c>
      <c r="C25" s="388">
        <v>1.3891223742618855</v>
      </c>
      <c r="D25" s="388">
        <v>2.4226268688267827</v>
      </c>
      <c r="E25" s="355">
        <v>0.41486284498481801</v>
      </c>
      <c r="F25" s="355">
        <v>0.85729303038297966</v>
      </c>
      <c r="G25" s="355">
        <v>11172.74360265728</v>
      </c>
      <c r="H25" s="355">
        <v>0.47320652437832872</v>
      </c>
      <c r="I25" s="355">
        <v>0.49212369558424329</v>
      </c>
      <c r="J25" s="355">
        <v>0.1356760810849317</v>
      </c>
      <c r="K25" s="355">
        <v>-0.86432391891506832</v>
      </c>
      <c r="L25" s="355">
        <v>0.165547536478685</v>
      </c>
      <c r="M25" s="355">
        <v>-4.5863890285311959E-2</v>
      </c>
      <c r="N25" s="355">
        <v>0.72309999999999997</v>
      </c>
      <c r="O25" s="355"/>
      <c r="P25" s="355"/>
      <c r="Q25" s="355">
        <v>1.1844378E-3</v>
      </c>
      <c r="R25" s="355">
        <v>6.6507122499999995E-3</v>
      </c>
      <c r="S25" s="355">
        <v>7.5789210677628009</v>
      </c>
      <c r="T25" s="355">
        <v>1.604021218751633E-2</v>
      </c>
    </row>
    <row r="26" spans="2:20">
      <c r="B26" s="345">
        <v>1700</v>
      </c>
      <c r="C26" s="388">
        <v>1.3891223742618855</v>
      </c>
      <c r="D26" s="388">
        <v>2.5740410481284566</v>
      </c>
      <c r="E26" s="355">
        <v>0.41486284498481801</v>
      </c>
      <c r="F26" s="355">
        <v>0.85729303038297966</v>
      </c>
      <c r="G26" s="355">
        <v>11172.74360265728</v>
      </c>
      <c r="H26" s="355">
        <v>0.47320652437832872</v>
      </c>
      <c r="I26" s="355">
        <v>0.52288142655825853</v>
      </c>
      <c r="J26" s="355">
        <v>0.14415583615273994</v>
      </c>
      <c r="K26" s="355">
        <v>-0.85584416384726003</v>
      </c>
      <c r="L26" s="355">
        <v>0.17222703896209185</v>
      </c>
      <c r="M26" s="355">
        <v>-5.1599815407093914E-2</v>
      </c>
      <c r="N26" s="355">
        <v>0.71594999999999998</v>
      </c>
      <c r="O26" s="355"/>
      <c r="P26" s="355"/>
      <c r="Q26" s="355">
        <v>1.1037422117647058E-3</v>
      </c>
      <c r="R26" s="355">
        <v>6.1976001176470589E-3</v>
      </c>
      <c r="S26" s="355">
        <v>8.1330228201766701</v>
      </c>
      <c r="T26" s="355">
        <v>1.6665227312655784E-2</v>
      </c>
    </row>
    <row r="27" spans="2:20">
      <c r="B27" s="345">
        <v>1800</v>
      </c>
      <c r="C27" s="388">
        <v>1.3891223742618855</v>
      </c>
      <c r="D27" s="388">
        <v>2.7254552274301305</v>
      </c>
      <c r="E27" s="355">
        <v>0.41486284498481801</v>
      </c>
      <c r="F27" s="355">
        <v>0.85729303038297966</v>
      </c>
      <c r="G27" s="355">
        <v>11172.74360265728</v>
      </c>
      <c r="H27" s="355">
        <v>0.47320652437832872</v>
      </c>
      <c r="I27" s="355">
        <v>0.55363915753227377</v>
      </c>
      <c r="J27" s="355">
        <v>0.15263559122054818</v>
      </c>
      <c r="K27" s="355">
        <v>-0.84736440877945185</v>
      </c>
      <c r="L27" s="355">
        <v>0.17847510396943858</v>
      </c>
      <c r="M27" s="355">
        <v>-5.7651369856949138E-2</v>
      </c>
      <c r="N27" s="355">
        <v>0.71036999999999995</v>
      </c>
      <c r="O27" s="355"/>
      <c r="P27" s="355"/>
      <c r="Q27" s="355">
        <v>1.0342987200000001E-3</v>
      </c>
      <c r="R27" s="355">
        <v>5.8076693999999998E-3</v>
      </c>
      <c r="S27" s="355">
        <v>8.6790792856000287</v>
      </c>
      <c r="T27" s="355">
        <v>1.7314567984208856E-2</v>
      </c>
    </row>
    <row r="28" spans="2:20">
      <c r="B28" s="345">
        <v>1900</v>
      </c>
      <c r="C28" s="388">
        <v>1.3891223742618855</v>
      </c>
      <c r="D28" s="388">
        <v>2.8768694067318044</v>
      </c>
      <c r="E28" s="355">
        <v>0.41486284498481801</v>
      </c>
      <c r="F28" s="355">
        <v>0.85729303038297966</v>
      </c>
      <c r="G28" s="355">
        <v>11172.74360265728</v>
      </c>
      <c r="H28" s="355">
        <v>0.47320652437832872</v>
      </c>
      <c r="I28" s="355">
        <v>0.58439688850628901</v>
      </c>
      <c r="J28" s="355">
        <v>0.16111534628835639</v>
      </c>
      <c r="K28" s="355">
        <v>-0.83888465371164367</v>
      </c>
      <c r="L28" s="355">
        <v>0.18429173150072525</v>
      </c>
      <c r="M28" s="355">
        <v>-6.4014895150753551E-2</v>
      </c>
      <c r="N28" s="355">
        <v>0.70628000000000002</v>
      </c>
      <c r="O28" s="355"/>
      <c r="P28" s="355"/>
      <c r="Q28" s="355">
        <v>9.7422032842105276E-4</v>
      </c>
      <c r="R28" s="355">
        <v>5.4703244631578943E-3</v>
      </c>
      <c r="S28" s="355">
        <v>9.2143022825478518</v>
      </c>
      <c r="T28" s="355">
        <v>1.7984681009526955E-2</v>
      </c>
    </row>
    <row r="29" spans="2:20">
      <c r="B29" s="345">
        <v>2000</v>
      </c>
      <c r="C29" s="388">
        <v>1.3891223742618855</v>
      </c>
      <c r="D29" s="388">
        <v>3.0282835860334782</v>
      </c>
      <c r="E29" s="355">
        <v>0.41486284498481801</v>
      </c>
      <c r="F29" s="355">
        <v>0.85729303038297966</v>
      </c>
      <c r="G29" s="355">
        <v>11172.74360265728</v>
      </c>
      <c r="H29" s="355">
        <v>0.47320652437832872</v>
      </c>
      <c r="I29" s="355">
        <v>0.61515461948030414</v>
      </c>
      <c r="J29" s="355">
        <v>0.16959510135616462</v>
      </c>
      <c r="K29" s="355">
        <v>-0.83040489864383538</v>
      </c>
      <c r="L29" s="355">
        <v>0.18967692155595164</v>
      </c>
      <c r="M29" s="355">
        <v>-7.068673280438309E-2</v>
      </c>
      <c r="N29" s="355">
        <v>0.70360999999999996</v>
      </c>
      <c r="O29" s="355"/>
      <c r="P29" s="355"/>
      <c r="Q29" s="355">
        <v>9.2201054400000001E-4</v>
      </c>
      <c r="R29" s="355">
        <v>5.1771623799999993E-3</v>
      </c>
      <c r="S29" s="355">
        <v>9.7360715170678382</v>
      </c>
      <c r="T29" s="355">
        <v>1.8671504965979552E-2</v>
      </c>
    </row>
    <row r="30" spans="2:20">
      <c r="B30" s="345">
        <v>2100</v>
      </c>
      <c r="C30" s="388">
        <v>1.3891223742618855</v>
      </c>
      <c r="D30" s="388">
        <v>3.1796977653351521</v>
      </c>
      <c r="E30" s="355">
        <v>0.41486284498481801</v>
      </c>
      <c r="F30" s="355">
        <v>0.85729303038297966</v>
      </c>
      <c r="G30" s="355">
        <v>11172.74360265728</v>
      </c>
      <c r="H30" s="355">
        <v>0.47320652437832872</v>
      </c>
      <c r="I30" s="355">
        <v>0.64591235045431938</v>
      </c>
      <c r="J30" s="355">
        <v>0.17807485642397286</v>
      </c>
      <c r="K30" s="355">
        <v>-0.82192514357602708</v>
      </c>
      <c r="L30" s="355">
        <v>0.194630674135118</v>
      </c>
      <c r="M30" s="355">
        <v>-7.7663224333713726E-2</v>
      </c>
      <c r="N30" s="355">
        <v>0.70225000000000004</v>
      </c>
      <c r="O30" s="355"/>
      <c r="P30" s="355"/>
      <c r="Q30" s="355">
        <v>8.7640800000000007E-4</v>
      </c>
      <c r="R30" s="355">
        <v>4.9211004761904762E-3</v>
      </c>
      <c r="S30" s="355">
        <v>10.242673042549386</v>
      </c>
      <c r="T30" s="355">
        <v>1.9371520859336164E-2</v>
      </c>
    </row>
    <row r="31" spans="2:20">
      <c r="B31" s="345">
        <v>2200</v>
      </c>
      <c r="C31" s="388">
        <v>1.3891223742618855</v>
      </c>
      <c r="D31" s="388">
        <v>3.331111944636826</v>
      </c>
      <c r="E31" s="355">
        <v>0.41486284498481801</v>
      </c>
      <c r="F31" s="355">
        <v>0.85729303038297966</v>
      </c>
      <c r="G31" s="355">
        <v>11172.74360265728</v>
      </c>
      <c r="H31" s="355">
        <v>0.47320652437832872</v>
      </c>
      <c r="I31" s="355">
        <v>0.67667008142833451</v>
      </c>
      <c r="J31" s="355">
        <v>0.1865546114917811</v>
      </c>
      <c r="K31" s="355">
        <v>-0.8134453885082189</v>
      </c>
      <c r="L31" s="355">
        <v>0.19915298923822417</v>
      </c>
      <c r="M31" s="355">
        <v>-8.4940711254621354E-2</v>
      </c>
      <c r="N31" s="355">
        <v>0.70209999999999995</v>
      </c>
      <c r="O31" s="355"/>
      <c r="P31" s="355"/>
      <c r="Q31" s="355">
        <v>8.3639258181818189E-4</v>
      </c>
      <c r="R31" s="355">
        <v>4.6964107272727262E-3</v>
      </c>
      <c r="S31" s="355">
        <v>10.732711875995603</v>
      </c>
      <c r="T31" s="355">
        <v>2.008114842739887E-2</v>
      </c>
    </row>
    <row r="32" spans="2:20">
      <c r="B32" s="345">
        <v>2300</v>
      </c>
      <c r="C32" s="388">
        <v>1.3891223742618855</v>
      </c>
      <c r="D32" s="388">
        <v>3.4825261239384999</v>
      </c>
      <c r="E32" s="355">
        <v>0.41486284498481801</v>
      </c>
      <c r="F32" s="355">
        <v>0.85729303038297966</v>
      </c>
      <c r="G32" s="355">
        <v>11172.74360265728</v>
      </c>
      <c r="H32" s="355">
        <v>0.47320652437832872</v>
      </c>
      <c r="I32" s="355">
        <v>0.70742781240234975</v>
      </c>
      <c r="J32" s="355">
        <v>0.19503436655958933</v>
      </c>
      <c r="K32" s="355">
        <v>-0.80496563344041072</v>
      </c>
      <c r="L32" s="355">
        <v>0.20324386686527032</v>
      </c>
      <c r="M32" s="355">
        <v>-9.2515535082981937E-2</v>
      </c>
      <c r="N32" s="355">
        <v>0.70304999999999995</v>
      </c>
      <c r="O32" s="355"/>
      <c r="P32" s="355"/>
      <c r="Q32" s="355">
        <v>8.0111019130434775E-4</v>
      </c>
      <c r="R32" s="355">
        <v>4.4982973043478256E-3</v>
      </c>
      <c r="S32" s="355">
        <v>11.205400571997322</v>
      </c>
      <c r="T32" s="355">
        <v>2.0797282548455094E-2</v>
      </c>
    </row>
    <row r="33" spans="2:20">
      <c r="B33" s="345">
        <v>2400</v>
      </c>
      <c r="C33" s="388">
        <v>1.3891223742618855</v>
      </c>
      <c r="D33" s="388">
        <v>3.6339403032401738</v>
      </c>
      <c r="E33" s="355">
        <v>0.41486284498481801</v>
      </c>
      <c r="F33" s="355">
        <v>0.85729303038297966</v>
      </c>
      <c r="G33" s="355">
        <v>11172.74360265728</v>
      </c>
      <c r="H33" s="355">
        <v>0.47320652437832872</v>
      </c>
      <c r="I33" s="355">
        <v>0.73818554337636511</v>
      </c>
      <c r="J33" s="355">
        <v>0.20351412162739757</v>
      </c>
      <c r="K33" s="355">
        <v>-0.79648587837260243</v>
      </c>
      <c r="L33" s="355">
        <v>0.20690330701625645</v>
      </c>
      <c r="M33" s="355">
        <v>-0.10038403733467142</v>
      </c>
      <c r="N33" s="355">
        <v>0.70498000000000005</v>
      </c>
      <c r="O33" s="355"/>
      <c r="P33" s="355"/>
      <c r="Q33" s="355">
        <v>7.6983816000000013E-4</v>
      </c>
      <c r="R33" s="355">
        <v>4.3227023666666661E-3</v>
      </c>
      <c r="S33" s="355">
        <v>11.660581486210845</v>
      </c>
      <c r="T33" s="355">
        <v>2.1517526803269765E-2</v>
      </c>
    </row>
    <row r="34" spans="2:20">
      <c r="B34" s="345">
        <v>2500</v>
      </c>
      <c r="C34" s="388">
        <v>1.3891223742618855</v>
      </c>
      <c r="D34" s="388">
        <v>3.7853544825418477</v>
      </c>
      <c r="E34" s="355">
        <v>0.41486284498481801</v>
      </c>
      <c r="F34" s="355">
        <v>0.85729303038297966</v>
      </c>
      <c r="G34" s="355">
        <v>11172.74360265728</v>
      </c>
      <c r="H34" s="355">
        <v>0.47320652437832872</v>
      </c>
      <c r="I34" s="355">
        <v>0.76894327435038023</v>
      </c>
      <c r="J34" s="355">
        <v>0.21199387669520575</v>
      </c>
      <c r="K34" s="355">
        <v>-0.78800612330479425</v>
      </c>
      <c r="L34" s="355">
        <v>0.21013130969118243</v>
      </c>
      <c r="M34" s="355">
        <v>-0.10854255952556568</v>
      </c>
      <c r="N34" s="355">
        <v>0.70779000000000003</v>
      </c>
      <c r="O34" s="355"/>
      <c r="P34" s="355"/>
      <c r="Q34" s="355">
        <v>7.4199041280000012E-4</v>
      </c>
      <c r="R34" s="355">
        <v>4.1663350560000008E-3</v>
      </c>
      <c r="S34" s="355">
        <v>12.098216420343784</v>
      </c>
      <c r="T34" s="355">
        <v>2.2239547916810518E-2</v>
      </c>
    </row>
    <row r="35" spans="2:20">
      <c r="B35" s="345">
        <v>2600</v>
      </c>
      <c r="C35" s="388">
        <v>1.3891223742618855</v>
      </c>
      <c r="D35" s="388">
        <v>3.9367686618435216</v>
      </c>
      <c r="E35" s="355">
        <v>0.41486284498481801</v>
      </c>
      <c r="F35" s="355">
        <v>0.85729303038297966</v>
      </c>
      <c r="G35" s="355">
        <v>11172.74360265728</v>
      </c>
      <c r="H35" s="355">
        <v>0.47320652437832872</v>
      </c>
      <c r="I35" s="355">
        <v>0.79970100532439548</v>
      </c>
      <c r="J35" s="355">
        <v>0.22047363176301399</v>
      </c>
      <c r="K35" s="355">
        <v>-0.77952636823698596</v>
      </c>
      <c r="L35" s="355">
        <v>0.21292787489004822</v>
      </c>
      <c r="M35" s="355">
        <v>-0.11698744317154075</v>
      </c>
      <c r="N35" s="355">
        <v>0.71138000000000001</v>
      </c>
      <c r="O35" s="355"/>
      <c r="P35" s="355"/>
      <c r="Q35" s="355">
        <v>7.1707104000000006E-4</v>
      </c>
      <c r="R35" s="355">
        <v>4.0264108000000005E-3</v>
      </c>
      <c r="S35" s="355">
        <v>12.518648913606418</v>
      </c>
      <c r="T35" s="355">
        <v>2.2961581081816826E-2</v>
      </c>
    </row>
    <row r="36" spans="2:20">
      <c r="B36" s="345">
        <v>2700</v>
      </c>
      <c r="C36" s="388">
        <v>1.3891223742618855</v>
      </c>
      <c r="D36" s="388">
        <v>4.0881828411451959</v>
      </c>
      <c r="E36" s="355">
        <v>0.41486284498481801</v>
      </c>
      <c r="F36" s="355">
        <v>0.85729303038297966</v>
      </c>
      <c r="G36" s="355">
        <v>11172.74360265728</v>
      </c>
      <c r="H36" s="355">
        <v>0.47320652437832872</v>
      </c>
      <c r="I36" s="355">
        <v>0.8304587362984106</v>
      </c>
      <c r="J36" s="355">
        <v>0.22895338683082223</v>
      </c>
      <c r="K36" s="355">
        <v>-0.77104661316917777</v>
      </c>
      <c r="L36" s="355">
        <v>0.21529300261285378</v>
      </c>
      <c r="M36" s="355">
        <v>-0.12571502978847246</v>
      </c>
      <c r="N36" s="355">
        <v>0.71567000000000003</v>
      </c>
      <c r="O36" s="355"/>
      <c r="P36" s="355"/>
      <c r="Q36" s="355">
        <v>6.9467701333333334E-4</v>
      </c>
      <c r="R36" s="355">
        <v>3.9006665629629633E-3</v>
      </c>
      <c r="S36" s="355">
        <v>12.922207621064928</v>
      </c>
      <c r="T36" s="355">
        <v>2.3681844934746024E-2</v>
      </c>
    </row>
    <row r="37" spans="2:20">
      <c r="B37" s="345">
        <v>2800</v>
      </c>
      <c r="C37" s="388">
        <v>1.3891223742618855</v>
      </c>
      <c r="D37" s="388">
        <v>4.2395970204468698</v>
      </c>
      <c r="E37" s="355">
        <v>0.41486284498481801</v>
      </c>
      <c r="F37" s="355">
        <v>0.85729303038297966</v>
      </c>
      <c r="G37" s="355">
        <v>11172.74360265728</v>
      </c>
      <c r="H37" s="355">
        <v>0.47320652437832872</v>
      </c>
      <c r="I37" s="355">
        <v>0.86121646727242585</v>
      </c>
      <c r="J37" s="355">
        <v>0.23743314189863046</v>
      </c>
      <c r="K37" s="355">
        <v>-0.76256685810136959</v>
      </c>
      <c r="L37" s="355">
        <v>0.21722669285959936</v>
      </c>
      <c r="M37" s="355">
        <v>-0.13472166089223683</v>
      </c>
      <c r="N37" s="355">
        <v>0.72057000000000004</v>
      </c>
      <c r="O37" s="355"/>
      <c r="P37" s="355"/>
      <c r="Q37" s="355">
        <v>6.7445352000000019E-4</v>
      </c>
      <c r="R37" s="355">
        <v>3.787110042857143E-3</v>
      </c>
      <c r="S37" s="355">
        <v>13.30968010349271</v>
      </c>
      <c r="T37" s="355">
        <v>2.4399438210604498E-2</v>
      </c>
    </row>
    <row r="38" spans="2:20">
      <c r="B38" s="345">
        <v>2900</v>
      </c>
      <c r="C38" s="388">
        <v>1.3891223742618855</v>
      </c>
      <c r="D38" s="388">
        <v>4.3910111997485437</v>
      </c>
      <c r="E38" s="355">
        <v>0.41486284498481801</v>
      </c>
      <c r="F38" s="355">
        <v>0.85729303038297966</v>
      </c>
      <c r="G38" s="355">
        <v>11172.74360265728</v>
      </c>
      <c r="H38" s="355">
        <v>0.47320652437832872</v>
      </c>
      <c r="I38" s="355">
        <v>0.89197419824644109</v>
      </c>
      <c r="J38" s="355">
        <v>0.2459128969664387</v>
      </c>
      <c r="K38" s="355">
        <v>-0.7540871030335613</v>
      </c>
      <c r="L38" s="355">
        <v>0.2187289456302848</v>
      </c>
      <c r="M38" s="355">
        <v>-0.14400367799870981</v>
      </c>
      <c r="N38" s="355">
        <v>0.72601000000000004</v>
      </c>
      <c r="O38" s="355"/>
      <c r="P38" s="355"/>
      <c r="Q38" s="355">
        <v>6.5611276137931044E-4</v>
      </c>
      <c r="R38" s="355">
        <v>3.6841252275862067E-3</v>
      </c>
      <c r="S38" s="355">
        <v>13.681734488753525</v>
      </c>
      <c r="T38" s="355">
        <v>2.5113372144169917E-2</v>
      </c>
    </row>
    <row r="39" spans="2:20">
      <c r="B39" s="345">
        <v>3000</v>
      </c>
      <c r="C39" s="388">
        <v>1.3891223742618855</v>
      </c>
      <c r="D39" s="388">
        <v>4.5424253790502176</v>
      </c>
      <c r="E39" s="355">
        <v>0.41486284498481801</v>
      </c>
      <c r="F39" s="355">
        <v>0.85729303038297966</v>
      </c>
      <c r="G39" s="355">
        <v>11172.74360265728</v>
      </c>
      <c r="H39" s="355">
        <v>0.47320652437832872</v>
      </c>
      <c r="I39" s="355">
        <v>0.92273192922045622</v>
      </c>
      <c r="J39" s="355">
        <v>0.25439265203424694</v>
      </c>
      <c r="K39" s="355">
        <v>-0.74560734796575301</v>
      </c>
      <c r="L39" s="355">
        <v>0.21979976092490999</v>
      </c>
      <c r="M39" s="355">
        <v>-0.1535574226237672</v>
      </c>
      <c r="N39" s="355">
        <v>0.73194000000000004</v>
      </c>
      <c r="O39" s="355"/>
      <c r="P39" s="355"/>
      <c r="Q39" s="355">
        <v>6.3942278400000007E-4</v>
      </c>
      <c r="R39" s="355">
        <v>3.59040968E-3</v>
      </c>
      <c r="S39" s="355">
        <v>14.03885006993217</v>
      </c>
      <c r="T39" s="355">
        <v>2.5822397267756605E-2</v>
      </c>
    </row>
    <row r="40" spans="2:20">
      <c r="B40" s="345">
        <v>3100</v>
      </c>
      <c r="C40" s="388">
        <v>1.3891223742618855</v>
      </c>
      <c r="D40" s="388">
        <v>4.6938395583518915</v>
      </c>
      <c r="E40" s="355">
        <v>0.41486284498481801</v>
      </c>
      <c r="F40" s="355">
        <v>0.85729303038297966</v>
      </c>
      <c r="G40" s="355">
        <v>11172.74360265728</v>
      </c>
      <c r="H40" s="355">
        <v>0.47320652437832872</v>
      </c>
      <c r="I40" s="355">
        <v>0.95348966019447146</v>
      </c>
      <c r="J40" s="355">
        <v>0.26287240710205517</v>
      </c>
      <c r="K40" s="355">
        <v>-0.73712759289794483</v>
      </c>
      <c r="L40" s="355">
        <v>0.22043913874347526</v>
      </c>
      <c r="M40" s="355">
        <v>-0.1633792362832851</v>
      </c>
      <c r="N40" s="355">
        <v>0.73829</v>
      </c>
      <c r="O40" s="355"/>
      <c r="P40" s="355"/>
      <c r="Q40" s="355">
        <v>6.2416465548387103E-4</v>
      </c>
      <c r="R40" s="355">
        <v>3.5047340774193546E-3</v>
      </c>
      <c r="S40" s="355">
        <v>14.38203928563621</v>
      </c>
      <c r="T40" s="355">
        <v>2.6526452494118238E-2</v>
      </c>
    </row>
    <row r="41" spans="2:20">
      <c r="B41" s="345">
        <v>3200</v>
      </c>
      <c r="C41" s="388">
        <v>1.3891223742618855</v>
      </c>
      <c r="D41" s="388">
        <v>4.8452537376535654</v>
      </c>
      <c r="E41" s="355">
        <v>0.41486284498481801</v>
      </c>
      <c r="F41" s="355">
        <v>0.85729303038297966</v>
      </c>
      <c r="G41" s="355">
        <v>11172.74360265728</v>
      </c>
      <c r="H41" s="355">
        <v>0.47320652437832872</v>
      </c>
      <c r="I41" s="355">
        <v>0.98424739116848659</v>
      </c>
      <c r="J41" s="355">
        <v>0.27135216216986341</v>
      </c>
      <c r="K41" s="355">
        <v>-0.72864783783013665</v>
      </c>
      <c r="L41" s="355">
        <v>0.22064707908598019</v>
      </c>
      <c r="M41" s="355">
        <v>-0.17346546049313935</v>
      </c>
      <c r="N41" s="355">
        <v>0.74500999999999995</v>
      </c>
      <c r="O41" s="355"/>
      <c r="P41" s="355"/>
      <c r="Q41" s="355">
        <v>6.1016319000000005E-4</v>
      </c>
      <c r="R41" s="355">
        <v>3.4261147374999995E-3</v>
      </c>
      <c r="S41" s="355">
        <v>14.712065137647231</v>
      </c>
      <c r="T41" s="355">
        <v>2.7225163170898601E-2</v>
      </c>
    </row>
    <row r="42" spans="2:20">
      <c r="B42" s="345">
        <v>3300</v>
      </c>
      <c r="C42" s="388">
        <v>1.3891223742618855</v>
      </c>
      <c r="D42" s="388">
        <v>4.9966679169552393</v>
      </c>
      <c r="E42" s="355">
        <v>0.41486284498481801</v>
      </c>
      <c r="F42" s="355">
        <v>0.85729303038297966</v>
      </c>
      <c r="G42" s="355">
        <v>11172.74360265728</v>
      </c>
      <c r="H42" s="355">
        <v>0.47320652437832872</v>
      </c>
      <c r="I42" s="355">
        <v>1.0150051221425018</v>
      </c>
      <c r="J42" s="355">
        <v>0.27983191723767165</v>
      </c>
      <c r="K42" s="355">
        <v>-0.72016808276232835</v>
      </c>
      <c r="L42" s="355">
        <v>0.22042358195242517</v>
      </c>
      <c r="M42" s="355">
        <v>-0.18381243676920594</v>
      </c>
      <c r="N42" s="355">
        <v>0.75205999999999995</v>
      </c>
      <c r="O42" s="355"/>
      <c r="P42" s="355"/>
      <c r="Q42" s="355">
        <v>5.9727237818181815E-4</v>
      </c>
      <c r="R42" s="355">
        <v>3.3537318060606058E-3</v>
      </c>
      <c r="S42" s="355">
        <v>15.029592734894512</v>
      </c>
      <c r="T42" s="355">
        <v>2.7918098715653764E-2</v>
      </c>
    </row>
    <row r="43" spans="2:20">
      <c r="B43" s="345">
        <v>3400</v>
      </c>
      <c r="C43" s="388">
        <v>1.3891223742618855</v>
      </c>
      <c r="D43" s="388">
        <v>5.1480820962569132</v>
      </c>
      <c r="E43" s="355">
        <v>0.41486284498481801</v>
      </c>
      <c r="F43" s="355">
        <v>0.85729303038297966</v>
      </c>
      <c r="G43" s="355">
        <v>11172.74360265728</v>
      </c>
      <c r="H43" s="355">
        <v>0.47320652437832872</v>
      </c>
      <c r="I43" s="355">
        <v>1.0457628531165171</v>
      </c>
      <c r="J43" s="355">
        <v>0.28831167230547988</v>
      </c>
      <c r="K43" s="355">
        <v>-0.71168832769452006</v>
      </c>
      <c r="L43" s="355">
        <v>0.21976864734281004</v>
      </c>
      <c r="M43" s="355">
        <v>-0.19441650662736076</v>
      </c>
      <c r="N43" s="355">
        <v>0.75941000000000003</v>
      </c>
      <c r="O43" s="355"/>
      <c r="P43" s="355"/>
      <c r="Q43" s="355">
        <v>5.8537109647058825E-4</v>
      </c>
      <c r="R43" s="355">
        <v>3.2869051647058823E-3</v>
      </c>
      <c r="S43" s="355">
        <v>15.335162002358375</v>
      </c>
      <c r="T43" s="355">
        <v>2.860468215176451E-2</v>
      </c>
    </row>
    <row r="44" spans="2:20">
      <c r="B44" s="345">
        <v>3500</v>
      </c>
      <c r="C44" s="388">
        <v>1.3891223742618855</v>
      </c>
      <c r="D44" s="388">
        <v>5.299496275558587</v>
      </c>
      <c r="E44" s="355">
        <v>0.41486284498481801</v>
      </c>
      <c r="F44" s="355">
        <v>0.85729303038297966</v>
      </c>
      <c r="G44" s="355">
        <v>11172.74360265728</v>
      </c>
      <c r="H44" s="355">
        <v>0.47320652437832872</v>
      </c>
      <c r="I44" s="355">
        <v>1.0765205840905323</v>
      </c>
      <c r="J44" s="355">
        <v>0.29679142737328812</v>
      </c>
      <c r="K44" s="355">
        <v>-0.70320857262671188</v>
      </c>
      <c r="L44" s="355">
        <v>0.21868227525713479</v>
      </c>
      <c r="M44" s="355">
        <v>-0.2052740115834798</v>
      </c>
      <c r="N44" s="355">
        <v>0.76702000000000004</v>
      </c>
      <c r="O44" s="355"/>
      <c r="P44" s="355"/>
      <c r="Q44" s="355">
        <v>5.7434457600000004E-4</v>
      </c>
      <c r="R44" s="355">
        <v>3.2249903771428574E-3</v>
      </c>
      <c r="S44" s="355">
        <v>15.629573205675444</v>
      </c>
      <c r="T44" s="355">
        <v>2.928505645133269E-2</v>
      </c>
    </row>
    <row r="45" spans="2:20">
      <c r="B45" s="345">
        <v>3600</v>
      </c>
      <c r="C45" s="388">
        <v>1.3891223742618855</v>
      </c>
      <c r="D45" s="388">
        <v>5.4509104548602609</v>
      </c>
      <c r="E45" s="355">
        <v>0.41486284498481801</v>
      </c>
      <c r="F45" s="355">
        <v>0.85729303038297966</v>
      </c>
      <c r="G45" s="355">
        <v>11172.74360265728</v>
      </c>
      <c r="H45" s="355">
        <v>0.47320652437832872</v>
      </c>
      <c r="I45" s="355">
        <v>1.1072783150645475</v>
      </c>
      <c r="J45" s="355">
        <v>0.30527118244109636</v>
      </c>
      <c r="K45" s="355">
        <v>-0.6947288175589037</v>
      </c>
      <c r="L45" s="355">
        <v>0.21716446569539943</v>
      </c>
      <c r="M45" s="355">
        <v>-0.21638129315343896</v>
      </c>
      <c r="N45" s="355">
        <v>0.77485999999999999</v>
      </c>
      <c r="O45" s="355"/>
      <c r="P45" s="355"/>
      <c r="Q45" s="355">
        <v>5.6409807999999997E-4</v>
      </c>
      <c r="R45" s="355">
        <v>3.1674554888888886E-3</v>
      </c>
      <c r="S45" s="355">
        <v>15.913474826708548</v>
      </c>
      <c r="T45" s="355">
        <v>2.9959178145555036E-2</v>
      </c>
    </row>
    <row r="46" spans="2:20">
      <c r="B46" s="345">
        <v>3700</v>
      </c>
      <c r="C46" s="388">
        <v>1.3891223742618855</v>
      </c>
      <c r="D46" s="388">
        <v>5.6023246341619348</v>
      </c>
      <c r="E46" s="355">
        <v>0.41486284498481801</v>
      </c>
      <c r="F46" s="355">
        <v>0.85729303038297966</v>
      </c>
      <c r="G46" s="355">
        <v>11172.74360265728</v>
      </c>
      <c r="H46" s="355">
        <v>0.47320652437832872</v>
      </c>
      <c r="I46" s="355">
        <v>1.1380360460385628</v>
      </c>
      <c r="J46" s="355">
        <v>0.31375093750890459</v>
      </c>
      <c r="K46" s="355">
        <v>-0.68624906249109541</v>
      </c>
      <c r="L46" s="355">
        <v>0.21521521865760396</v>
      </c>
      <c r="M46" s="355">
        <v>-0.22773469285311418</v>
      </c>
      <c r="N46" s="355">
        <v>0.78290000000000004</v>
      </c>
      <c r="O46" s="355"/>
      <c r="P46" s="355"/>
      <c r="Q46" s="355">
        <v>5.5454711351351355E-4</v>
      </c>
      <c r="R46" s="355">
        <v>3.1138260540540543E-3</v>
      </c>
      <c r="S46" s="355">
        <v>16.187552648140997</v>
      </c>
      <c r="T46" s="355">
        <v>3.0627237484547744E-2</v>
      </c>
    </row>
    <row r="47" spans="2:20">
      <c r="B47" s="345">
        <v>3800</v>
      </c>
      <c r="C47" s="388">
        <v>1.3891223742618855</v>
      </c>
      <c r="D47" s="388">
        <v>5.7537388134636087</v>
      </c>
      <c r="E47" s="355">
        <v>0.41486284498481801</v>
      </c>
      <c r="F47" s="355">
        <v>0.85729303038297966</v>
      </c>
      <c r="G47" s="355">
        <v>11172.74360265728</v>
      </c>
      <c r="H47" s="355">
        <v>0.47320652437832872</v>
      </c>
      <c r="I47" s="355">
        <v>1.168793777012578</v>
      </c>
      <c r="J47" s="355">
        <v>0.32223069257671277</v>
      </c>
      <c r="K47" s="355">
        <v>-0.67776930742328723</v>
      </c>
      <c r="L47" s="355">
        <v>0.21283453414374853</v>
      </c>
      <c r="M47" s="355">
        <v>-0.23933055219838137</v>
      </c>
      <c r="N47" s="355">
        <v>0.79113</v>
      </c>
      <c r="O47" s="355"/>
      <c r="P47" s="355"/>
      <c r="Q47" s="355">
        <v>5.456298694736843E-4</v>
      </c>
      <c r="R47" s="355">
        <v>3.0637550210526315E-3</v>
      </c>
      <c r="S47" s="355">
        <v>16.452106268547258</v>
      </c>
      <c r="T47" s="355">
        <v>3.1288599301640685E-2</v>
      </c>
    </row>
    <row r="48" spans="2:20">
      <c r="B48" s="345">
        <v>3900</v>
      </c>
      <c r="C48" s="388">
        <v>1.3891223742618855</v>
      </c>
      <c r="D48" s="388">
        <v>5.9051529927652826</v>
      </c>
      <c r="E48" s="355">
        <v>0.41486284498481801</v>
      </c>
      <c r="F48" s="355">
        <v>0.85729303038297966</v>
      </c>
      <c r="G48" s="355">
        <v>11172.74360265728</v>
      </c>
      <c r="H48" s="355">
        <v>0.47320652437832872</v>
      </c>
      <c r="I48" s="355">
        <v>1.199551507986593</v>
      </c>
      <c r="J48" s="355">
        <v>0.33071044764452101</v>
      </c>
      <c r="K48" s="355">
        <v>-0.66928955235547893</v>
      </c>
      <c r="L48" s="355">
        <v>0.2100224121538326</v>
      </c>
      <c r="M48" s="355">
        <v>-0.25116521270511649</v>
      </c>
      <c r="N48" s="355">
        <v>0.79952000000000001</v>
      </c>
      <c r="O48" s="355"/>
      <c r="P48" s="355"/>
      <c r="Q48" s="355">
        <v>5.3727743999999994E-4</v>
      </c>
      <c r="R48" s="355">
        <v>3.0168554666666668E-3</v>
      </c>
      <c r="S48" s="355">
        <v>16.707868091157192</v>
      </c>
      <c r="T48" s="355">
        <v>3.1943807940231363E-2</v>
      </c>
    </row>
    <row r="49" spans="2:20">
      <c r="B49" s="345">
        <v>4000</v>
      </c>
      <c r="C49" s="388">
        <v>1.3891223742618855</v>
      </c>
      <c r="D49" s="388">
        <v>6.0565671720669565</v>
      </c>
      <c r="E49" s="355">
        <v>0.41486284498481801</v>
      </c>
      <c r="F49" s="355">
        <v>0.85729303038297966</v>
      </c>
      <c r="G49" s="355">
        <v>11172.74360265728</v>
      </c>
      <c r="H49" s="355">
        <v>0.47320652437832872</v>
      </c>
      <c r="I49" s="355">
        <v>1.2303092389606083</v>
      </c>
      <c r="J49" s="355">
        <v>0.33919020271232925</v>
      </c>
      <c r="K49" s="355">
        <v>-0.66080979728767075</v>
      </c>
      <c r="L49" s="355">
        <v>0.20677885268785678</v>
      </c>
      <c r="M49" s="355">
        <v>-0.26323501588919551</v>
      </c>
      <c r="N49" s="355">
        <v>0.80806</v>
      </c>
      <c r="O49" s="355"/>
      <c r="P49" s="355"/>
      <c r="Q49" s="355">
        <v>5.2944091199999999E-4</v>
      </c>
      <c r="R49" s="355">
        <v>2.9728527399999999E-3</v>
      </c>
      <c r="S49" s="355">
        <v>16.955169863931147</v>
      </c>
      <c r="T49" s="355">
        <v>3.2592509709220764E-2</v>
      </c>
    </row>
    <row r="50" spans="2:20">
      <c r="B50" s="345">
        <v>4100</v>
      </c>
      <c r="C50" s="388">
        <v>1.3891223742618855</v>
      </c>
      <c r="D50" s="388">
        <v>6.2079813513686304</v>
      </c>
      <c r="E50" s="355">
        <v>0.41486284498481801</v>
      </c>
      <c r="F50" s="355">
        <v>0.85729303038297966</v>
      </c>
      <c r="G50" s="355">
        <v>11172.74360265728</v>
      </c>
      <c r="H50" s="355">
        <v>0.47320652437832872</v>
      </c>
      <c r="I50" s="355">
        <v>1.2610669699346235</v>
      </c>
      <c r="J50" s="355">
        <v>0.34766995778013748</v>
      </c>
      <c r="K50" s="355">
        <v>-0.65233004221986257</v>
      </c>
      <c r="L50" s="355">
        <v>0.20310385574582079</v>
      </c>
      <c r="M50" s="355">
        <v>-0.27553630326649431</v>
      </c>
      <c r="N50" s="355">
        <v>0.81672</v>
      </c>
      <c r="O50" s="355"/>
      <c r="P50" s="355"/>
      <c r="Q50" s="355">
        <v>5.2206335999999999E-4</v>
      </c>
      <c r="R50" s="355">
        <v>2.9314272E-3</v>
      </c>
      <c r="S50" s="355">
        <v>17.19477228946813</v>
      </c>
      <c r="T50" s="355">
        <v>3.3235582863443101E-2</v>
      </c>
    </row>
    <row r="51" spans="2:20">
      <c r="B51" s="345">
        <v>4200</v>
      </c>
      <c r="C51" s="388">
        <v>1.3891223742618855</v>
      </c>
      <c r="D51" s="388">
        <v>6.3593955306703043</v>
      </c>
      <c r="E51" s="355">
        <v>0.41486284498481801</v>
      </c>
      <c r="F51" s="355">
        <v>0.85729303038297966</v>
      </c>
      <c r="G51" s="355">
        <v>11172.74360265728</v>
      </c>
      <c r="H51" s="355">
        <v>0.47320652437832872</v>
      </c>
      <c r="I51" s="355">
        <v>1.2918247009086388</v>
      </c>
      <c r="J51" s="355">
        <v>0.35614971284794572</v>
      </c>
      <c r="K51" s="355">
        <v>-0.64385028715205428</v>
      </c>
      <c r="L51" s="355">
        <v>0.19899742132772472</v>
      </c>
      <c r="M51" s="355">
        <v>-0.2880654163528889</v>
      </c>
      <c r="N51" s="355">
        <v>0.82550999999999997</v>
      </c>
      <c r="O51" s="355"/>
      <c r="P51" s="355"/>
      <c r="Q51" s="355">
        <v>5.1511823999999997E-4</v>
      </c>
      <c r="R51" s="355">
        <v>2.8924297999999996E-3</v>
      </c>
      <c r="S51" s="355">
        <v>17.42660208629891</v>
      </c>
      <c r="T51" s="355">
        <v>3.3871763759694806E-2</v>
      </c>
    </row>
    <row r="52" spans="2:20">
      <c r="B52" s="345">
        <v>4300</v>
      </c>
      <c r="C52" s="388">
        <v>1.3891223742618855</v>
      </c>
      <c r="D52" s="388">
        <v>6.5108097099719782</v>
      </c>
      <c r="E52" s="355">
        <v>0.41486284498481801</v>
      </c>
      <c r="F52" s="355">
        <v>0.85729303038297966</v>
      </c>
      <c r="G52" s="355">
        <v>11172.74360265728</v>
      </c>
      <c r="H52" s="355">
        <v>0.47320652437832872</v>
      </c>
      <c r="I52" s="355">
        <v>1.322582431882654</v>
      </c>
      <c r="J52" s="355">
        <v>0.36462946791575396</v>
      </c>
      <c r="K52" s="355">
        <v>-0.63537053208424599</v>
      </c>
      <c r="L52" s="355">
        <v>0.19445954943356858</v>
      </c>
      <c r="M52" s="355">
        <v>-0.3008186966642552</v>
      </c>
      <c r="N52" s="355">
        <v>0.83438999999999997</v>
      </c>
      <c r="O52" s="355"/>
      <c r="P52" s="355"/>
      <c r="Q52" s="355">
        <v>5.0855100279069768E-4</v>
      </c>
      <c r="R52" s="355">
        <v>2.855554241860465E-3</v>
      </c>
      <c r="S52" s="355">
        <v>17.651642699776868</v>
      </c>
      <c r="T52" s="355">
        <v>3.4502755375682932E-2</v>
      </c>
    </row>
    <row r="53" spans="2:20">
      <c r="B53" s="345">
        <v>4400</v>
      </c>
      <c r="C53" s="388">
        <v>1.3891223742618855</v>
      </c>
      <c r="D53" s="388">
        <v>6.6622238892736521</v>
      </c>
      <c r="E53" s="355">
        <v>0.41486284498481801</v>
      </c>
      <c r="F53" s="355">
        <v>0.85729303038297966</v>
      </c>
      <c r="G53" s="355">
        <v>11172.74360265728</v>
      </c>
      <c r="H53" s="355">
        <v>0.47320652437832872</v>
      </c>
      <c r="I53" s="355">
        <v>1.353340162856669</v>
      </c>
      <c r="J53" s="355">
        <v>0.37310922298356219</v>
      </c>
      <c r="K53" s="355">
        <v>-0.62689077701643781</v>
      </c>
      <c r="L53" s="355">
        <v>0.18949024006335205</v>
      </c>
      <c r="M53" s="355">
        <v>-0.31379248571646901</v>
      </c>
      <c r="N53" s="355">
        <v>0.84336999999999995</v>
      </c>
      <c r="O53" s="355"/>
      <c r="P53" s="355"/>
      <c r="Q53" s="355">
        <v>5.0234184000000001E-4</v>
      </c>
      <c r="R53" s="355">
        <v>2.8206892999999996E-3</v>
      </c>
      <c r="S53" s="355">
        <v>17.869824651425859</v>
      </c>
      <c r="T53" s="355">
        <v>3.5127438994877795E-2</v>
      </c>
    </row>
    <row r="54" spans="2:20">
      <c r="B54" s="345">
        <v>4500</v>
      </c>
      <c r="C54" s="388">
        <v>1.3891223742618855</v>
      </c>
      <c r="D54" s="388">
        <v>6.8136380685753259</v>
      </c>
      <c r="E54" s="355">
        <v>0.41486284498481801</v>
      </c>
      <c r="F54" s="355">
        <v>0.85729303038297966</v>
      </c>
      <c r="G54" s="355">
        <v>11172.74360265728</v>
      </c>
      <c r="H54" s="355">
        <v>0.47320652437832872</v>
      </c>
      <c r="I54" s="355">
        <v>1.3840978938306843</v>
      </c>
      <c r="J54" s="355">
        <v>0.38158897805137043</v>
      </c>
      <c r="K54" s="355">
        <v>-0.61841102194862962</v>
      </c>
      <c r="L54" s="355">
        <v>0.18408949321707557</v>
      </c>
      <c r="M54" s="355">
        <v>-0.32698312502540644</v>
      </c>
      <c r="N54" s="355">
        <v>0.85243999999999998</v>
      </c>
      <c r="O54" s="355"/>
      <c r="P54" s="355"/>
      <c r="Q54" s="355">
        <v>4.9646105600000001E-4</v>
      </c>
      <c r="R54" s="355">
        <v>2.7876682311111104E-3</v>
      </c>
      <c r="S54" s="355">
        <v>18.081500023789626</v>
      </c>
      <c r="T54" s="355">
        <v>3.5745915070545274E-2</v>
      </c>
    </row>
    <row r="55" spans="2:20">
      <c r="B55" s="345">
        <v>4600</v>
      </c>
      <c r="C55" s="388">
        <v>1.3891223742618855</v>
      </c>
      <c r="D55" s="388">
        <v>6.9650522478769998</v>
      </c>
      <c r="E55" s="355">
        <v>0.41486284498481801</v>
      </c>
      <c r="F55" s="355">
        <v>0.85729303038297966</v>
      </c>
      <c r="G55" s="355">
        <v>11172.74360265728</v>
      </c>
      <c r="H55" s="355">
        <v>0.47320652437832872</v>
      </c>
      <c r="I55" s="355">
        <v>1.4148556248046995</v>
      </c>
      <c r="J55" s="355">
        <v>0.39006873311917867</v>
      </c>
      <c r="K55" s="355">
        <v>-0.60993126688082133</v>
      </c>
      <c r="L55" s="355">
        <v>0.17825730889473909</v>
      </c>
      <c r="M55" s="355">
        <v>-0.34038695610694342</v>
      </c>
      <c r="N55" s="355">
        <v>0.86158000000000001</v>
      </c>
      <c r="O55" s="355"/>
      <c r="P55" s="355"/>
      <c r="Q55" s="355">
        <v>4.9087584E-4</v>
      </c>
      <c r="R55" s="355">
        <v>2.7563067999999999E-3</v>
      </c>
      <c r="S55" s="355">
        <v>18.287232461623336</v>
      </c>
      <c r="T55" s="355">
        <v>3.6358995757780843E-2</v>
      </c>
    </row>
    <row r="56" spans="2:20">
      <c r="B56" s="345">
        <v>4700</v>
      </c>
      <c r="C56" s="388">
        <v>1.3891223742618855</v>
      </c>
      <c r="D56" s="388">
        <v>7.1164664271786737</v>
      </c>
      <c r="E56" s="355">
        <v>0.41486284498481801</v>
      </c>
      <c r="F56" s="355">
        <v>0.85729303038297966</v>
      </c>
      <c r="G56" s="355">
        <v>11172.74360265728</v>
      </c>
      <c r="H56" s="355">
        <v>0.47320652437832872</v>
      </c>
      <c r="I56" s="355">
        <v>1.4456133557787147</v>
      </c>
      <c r="J56" s="355">
        <v>0.3985484881869869</v>
      </c>
      <c r="K56" s="355">
        <v>-0.60145151181301304</v>
      </c>
      <c r="L56" s="355">
        <v>0.17199368709634244</v>
      </c>
      <c r="M56" s="355">
        <v>-0.35400032047695579</v>
      </c>
      <c r="N56" s="355">
        <v>0.87078999999999995</v>
      </c>
      <c r="O56" s="355"/>
      <c r="P56" s="355"/>
      <c r="Q56" s="355">
        <v>4.8556732595744681E-4</v>
      </c>
      <c r="R56" s="355">
        <v>2.7264990723404252E-3</v>
      </c>
      <c r="S56" s="355">
        <v>18.487159485400202</v>
      </c>
      <c r="T56" s="355">
        <v>3.6966310197822823E-2</v>
      </c>
    </row>
    <row r="57" spans="2:20">
      <c r="B57" s="345">
        <v>4800</v>
      </c>
      <c r="C57" s="388">
        <v>1.3891223742618855</v>
      </c>
      <c r="D57" s="388">
        <v>7.2678806064803476</v>
      </c>
      <c r="E57" s="355">
        <v>0.41486284498481801</v>
      </c>
      <c r="F57" s="355">
        <v>0.85729303038297966</v>
      </c>
      <c r="G57" s="355">
        <v>11172.74360265728</v>
      </c>
      <c r="H57" s="355">
        <v>0.47320652437832872</v>
      </c>
      <c r="I57" s="355">
        <v>1.4763710867527302</v>
      </c>
      <c r="J57" s="355">
        <v>0.40702824325479514</v>
      </c>
      <c r="K57" s="355">
        <v>-0.59297175674520486</v>
      </c>
      <c r="L57" s="355">
        <v>0.16529862782188584</v>
      </c>
      <c r="M57" s="355">
        <v>-0.36781955965131957</v>
      </c>
      <c r="N57" s="355">
        <v>0.88005999999999995</v>
      </c>
      <c r="O57" s="355"/>
      <c r="P57" s="355"/>
      <c r="Q57" s="355">
        <v>4.8051276000000005E-4</v>
      </c>
      <c r="R57" s="355">
        <v>2.6981172833333328E-3</v>
      </c>
      <c r="S57" s="355">
        <v>18.681627925707161</v>
      </c>
      <c r="T57" s="355">
        <v>3.7568166746709056E-2</v>
      </c>
    </row>
    <row r="58" spans="2:20">
      <c r="B58" s="345">
        <v>4900</v>
      </c>
      <c r="C58" s="388">
        <v>1.3891223742618855</v>
      </c>
      <c r="D58" s="388">
        <v>7.4192947857820215</v>
      </c>
      <c r="E58" s="355">
        <v>0.41486284498481801</v>
      </c>
      <c r="F58" s="355">
        <v>0.85729303038297966</v>
      </c>
      <c r="G58" s="355">
        <v>11172.74360265728</v>
      </c>
      <c r="H58" s="355">
        <v>0.47320652437832872</v>
      </c>
      <c r="I58" s="355">
        <v>1.5071288177267452</v>
      </c>
      <c r="J58" s="355">
        <v>0.41550799832260327</v>
      </c>
      <c r="K58" s="355">
        <v>-0.58449200167739668</v>
      </c>
      <c r="L58" s="355">
        <v>0.15817213107136927</v>
      </c>
      <c r="M58" s="355">
        <v>-0.38184101514591057</v>
      </c>
      <c r="N58" s="355">
        <v>0.88937999999999995</v>
      </c>
      <c r="O58" s="355"/>
      <c r="P58" s="355"/>
      <c r="Q58" s="355">
        <v>4.7569124571428571E-4</v>
      </c>
      <c r="R58" s="355">
        <v>2.6710440979591833E-3</v>
      </c>
      <c r="S58" s="355">
        <v>18.870981286181443</v>
      </c>
      <c r="T58" s="355">
        <v>3.8164936685018386E-2</v>
      </c>
    </row>
    <row r="59" spans="2:20">
      <c r="B59" s="345">
        <v>5000</v>
      </c>
      <c r="C59" s="388">
        <v>1.3891223742618855</v>
      </c>
      <c r="D59" s="388">
        <v>7.5707089650836954</v>
      </c>
      <c r="E59" s="355">
        <v>0.41486284498481801</v>
      </c>
      <c r="F59" s="355">
        <v>0.85729303038297966</v>
      </c>
      <c r="G59" s="355">
        <v>11172.74360265728</v>
      </c>
      <c r="H59" s="355">
        <v>0.47320652437832872</v>
      </c>
      <c r="I59" s="355">
        <v>1.5378865487007605</v>
      </c>
      <c r="J59" s="355">
        <v>0.4239877533904115</v>
      </c>
      <c r="K59" s="355">
        <v>-0.5760122466095885</v>
      </c>
      <c r="L59" s="355">
        <v>0.15061419684479227</v>
      </c>
      <c r="M59" s="355">
        <v>-0.39606102847660485</v>
      </c>
      <c r="N59" s="355">
        <v>0.89875000000000005</v>
      </c>
      <c r="O59" s="355"/>
      <c r="P59" s="355"/>
      <c r="Q59" s="355">
        <v>4.7108880000000004E-4</v>
      </c>
      <c r="R59" s="355">
        <v>2.6452009999999998E-3</v>
      </c>
      <c r="S59" s="355">
        <v>19.055347093530184</v>
      </c>
      <c r="T59" s="355">
        <v>3.8756364814583028E-2</v>
      </c>
    </row>
    <row r="60" spans="2:20">
      <c r="B60" s="345">
        <v>5100</v>
      </c>
      <c r="C60" s="388">
        <v>1.3891223742618855</v>
      </c>
      <c r="D60" s="388">
        <v>7.7221231443853693</v>
      </c>
      <c r="E60" s="355">
        <v>0.41486284498481801</v>
      </c>
      <c r="F60" s="355">
        <v>0.85729303038297966</v>
      </c>
      <c r="G60" s="355">
        <v>11172.74360265728</v>
      </c>
      <c r="H60" s="355">
        <v>0.47320652437832872</v>
      </c>
      <c r="I60" s="355">
        <v>1.5686442796747757</v>
      </c>
      <c r="J60" s="355">
        <v>0.43246750845821974</v>
      </c>
      <c r="K60" s="355">
        <v>-0.56753249154178032</v>
      </c>
      <c r="L60" s="355">
        <v>0.1426248251421551</v>
      </c>
      <c r="M60" s="355">
        <v>-0.41047594115927827</v>
      </c>
      <c r="N60" s="355">
        <v>0.90817000000000003</v>
      </c>
      <c r="O60" s="355"/>
      <c r="P60" s="355"/>
      <c r="Q60" s="355">
        <v>4.6669253647058838E-4</v>
      </c>
      <c r="R60" s="355">
        <v>2.6205156313725488E-3</v>
      </c>
      <c r="S60" s="355">
        <v>19.234849273061716</v>
      </c>
      <c r="T60" s="355">
        <v>3.9342208071822489E-2</v>
      </c>
    </row>
    <row r="61" spans="2:20">
      <c r="B61" s="345">
        <v>5200</v>
      </c>
      <c r="C61" s="388">
        <v>1.3891223742618855</v>
      </c>
      <c r="D61" s="388">
        <v>7.8735373236870432</v>
      </c>
      <c r="E61" s="355">
        <v>0.41486284498481801</v>
      </c>
      <c r="F61" s="355">
        <v>0.85729303038297966</v>
      </c>
      <c r="G61" s="355">
        <v>11172.74360265728</v>
      </c>
      <c r="H61" s="355">
        <v>0.47320652437832872</v>
      </c>
      <c r="I61" s="355">
        <v>1.599402010648791</v>
      </c>
      <c r="J61" s="355">
        <v>0.44094726352602798</v>
      </c>
      <c r="K61" s="355">
        <v>-0.55905273647397202</v>
      </c>
      <c r="L61" s="355">
        <v>0.13420401596345793</v>
      </c>
      <c r="M61" s="355">
        <v>-0.4250820947098069</v>
      </c>
      <c r="N61" s="355">
        <v>0.91762999999999995</v>
      </c>
      <c r="O61" s="355"/>
      <c r="P61" s="355"/>
      <c r="Q61" s="355">
        <v>4.6248551999999998E-4</v>
      </c>
      <c r="R61" s="355">
        <v>2.5968928999999998E-3</v>
      </c>
      <c r="S61" s="355">
        <v>19.409819783924533</v>
      </c>
      <c r="T61" s="355">
        <v>3.9922943305803552E-2</v>
      </c>
    </row>
    <row r="62" spans="2:20">
      <c r="B62" s="345">
        <v>5300</v>
      </c>
      <c r="C62" s="388">
        <v>1.3891223742618855</v>
      </c>
      <c r="D62" s="388">
        <v>8.0249515029887171</v>
      </c>
      <c r="E62" s="355">
        <v>0.41486284498481801</v>
      </c>
      <c r="F62" s="355">
        <v>0.85729303038297966</v>
      </c>
      <c r="G62" s="355">
        <v>11172.74360265728</v>
      </c>
      <c r="H62" s="355">
        <v>0.47320652437832872</v>
      </c>
      <c r="I62" s="355">
        <v>1.6301597416228062</v>
      </c>
      <c r="J62" s="355">
        <v>0.44942701859383621</v>
      </c>
      <c r="K62" s="355">
        <v>-0.55057298140616373</v>
      </c>
      <c r="L62" s="355">
        <v>0.12535176930870059</v>
      </c>
      <c r="M62" s="355">
        <v>-0.43987583064406655</v>
      </c>
      <c r="N62" s="355">
        <v>0.92712000000000006</v>
      </c>
      <c r="O62" s="355"/>
      <c r="P62" s="355"/>
      <c r="Q62" s="355">
        <v>4.5845209358490565E-4</v>
      </c>
      <c r="R62" s="355">
        <v>2.5742448905660379E-3</v>
      </c>
      <c r="S62" s="355">
        <v>19.580585892148662</v>
      </c>
      <c r="T62" s="355">
        <v>4.049910099022392E-2</v>
      </c>
    </row>
    <row r="63" spans="2:20">
      <c r="B63" s="345">
        <v>5400</v>
      </c>
      <c r="C63" s="388">
        <v>1.3891223742618855</v>
      </c>
      <c r="D63" s="388">
        <v>8.1763656822903918</v>
      </c>
      <c r="E63" s="355">
        <v>0.41486284498481801</v>
      </c>
      <c r="F63" s="355">
        <v>0.85729303038297966</v>
      </c>
      <c r="G63" s="355">
        <v>11172.74360265728</v>
      </c>
      <c r="H63" s="355">
        <v>0.47320652437832872</v>
      </c>
      <c r="I63" s="355">
        <v>1.6609174725968212</v>
      </c>
      <c r="J63" s="355">
        <v>0.45790677366164445</v>
      </c>
      <c r="K63" s="355">
        <v>-0.54209322633835555</v>
      </c>
      <c r="L63" s="355">
        <v>0.11606808517788286</v>
      </c>
      <c r="M63" s="355">
        <v>-0.45485349047793305</v>
      </c>
      <c r="N63" s="355">
        <v>0.93664000000000003</v>
      </c>
      <c r="O63" s="355"/>
      <c r="P63" s="355"/>
      <c r="Q63" s="355">
        <v>4.5458261333333332E-4</v>
      </c>
      <c r="R63" s="355">
        <v>2.5525174518518522E-3</v>
      </c>
      <c r="S63" s="355">
        <v>19.747258985666932</v>
      </c>
      <c r="T63" s="355">
        <v>4.107053360269125E-2</v>
      </c>
    </row>
    <row r="64" spans="2:20">
      <c r="B64" s="345">
        <v>5500</v>
      </c>
      <c r="C64" s="388">
        <v>1.3891223742618855</v>
      </c>
      <c r="D64" s="388">
        <v>8.3277798615920648</v>
      </c>
      <c r="E64" s="355">
        <v>0.41486284498481801</v>
      </c>
      <c r="F64" s="355">
        <v>0.85729303038297966</v>
      </c>
      <c r="G64" s="355">
        <v>11172.74360265728</v>
      </c>
      <c r="H64" s="355">
        <v>0.47320652437832872</v>
      </c>
      <c r="I64" s="355">
        <v>1.6916752035708364</v>
      </c>
      <c r="J64" s="355">
        <v>0.46638652872945269</v>
      </c>
      <c r="K64" s="355">
        <v>-0.53361347127054737</v>
      </c>
      <c r="L64" s="355">
        <v>0.10635296357100527</v>
      </c>
      <c r="M64" s="355">
        <v>-0.47001141572728256</v>
      </c>
      <c r="N64" s="355">
        <v>0.94620000000000004</v>
      </c>
      <c r="O64" s="355"/>
      <c r="P64" s="355"/>
      <c r="Q64" s="355">
        <v>4.5087290181818182E-4</v>
      </c>
      <c r="R64" s="355">
        <v>2.531687127272727E-3</v>
      </c>
      <c r="S64" s="355">
        <v>19.909736335173619</v>
      </c>
      <c r="T64" s="355">
        <v>4.1636363078000893E-2</v>
      </c>
    </row>
    <row r="65" spans="2:20">
      <c r="B65" s="345">
        <v>5600</v>
      </c>
      <c r="C65" s="388">
        <v>1.3891223742618855</v>
      </c>
      <c r="D65" s="388">
        <v>8.4791940408937396</v>
      </c>
      <c r="E65" s="355">
        <v>0.41486284498481801</v>
      </c>
      <c r="F65" s="355">
        <v>0.85729303038297966</v>
      </c>
      <c r="G65" s="355">
        <v>11172.74360265728</v>
      </c>
      <c r="H65" s="355">
        <v>0.47320652437832872</v>
      </c>
      <c r="I65" s="355">
        <v>1.7224329345448517</v>
      </c>
      <c r="J65" s="355">
        <v>0.47486628379726092</v>
      </c>
      <c r="K65" s="355">
        <v>-0.52513371620273908</v>
      </c>
      <c r="L65" s="355">
        <v>9.6206404488067582E-2</v>
      </c>
      <c r="M65" s="355">
        <v>-0.48534594790799102</v>
      </c>
      <c r="N65" s="355">
        <v>0.95577999999999996</v>
      </c>
      <c r="O65" s="355"/>
      <c r="P65" s="355"/>
      <c r="Q65" s="355">
        <v>4.4730503999999995E-4</v>
      </c>
      <c r="R65" s="355">
        <v>2.5116532999999996E-3</v>
      </c>
      <c r="S65" s="355">
        <v>20.068543372269232</v>
      </c>
      <c r="T65" s="355">
        <v>4.2197924862458956E-2</v>
      </c>
    </row>
    <row r="66" spans="2:20">
      <c r="B66" s="345">
        <v>5700</v>
      </c>
      <c r="C66" s="388">
        <v>1.3891223742618855</v>
      </c>
      <c r="D66" s="388">
        <v>8.6306082201954126</v>
      </c>
      <c r="E66" s="355">
        <v>0.41486284498481801</v>
      </c>
      <c r="F66" s="355">
        <v>0.85729303038297966</v>
      </c>
      <c r="G66" s="355">
        <v>11172.74360265728</v>
      </c>
      <c r="H66" s="355">
        <v>0.47320652437832872</v>
      </c>
      <c r="I66" s="355">
        <v>1.7531906655188669</v>
      </c>
      <c r="J66" s="355">
        <v>0.48334603886506916</v>
      </c>
      <c r="K66" s="355">
        <v>-0.51665396113493078</v>
      </c>
      <c r="L66" s="355">
        <v>8.5628407929069728E-2</v>
      </c>
      <c r="M66" s="355">
        <v>-0.50085342853593418</v>
      </c>
      <c r="N66" s="355">
        <v>0.96538000000000002</v>
      </c>
      <c r="O66" s="355"/>
      <c r="P66" s="355"/>
      <c r="Q66" s="355">
        <v>4.4387156210526314E-4</v>
      </c>
      <c r="R66" s="355">
        <v>2.4923740491228068E-3</v>
      </c>
      <c r="S66" s="355">
        <v>20.223779494451605</v>
      </c>
      <c r="T66" s="355">
        <v>4.275512359141443E-2</v>
      </c>
    </row>
    <row r="67" spans="2:20">
      <c r="B67" s="345">
        <v>5800</v>
      </c>
      <c r="C67" s="388">
        <v>1.3891223742618855</v>
      </c>
      <c r="D67" s="388">
        <v>8.7820223994970874</v>
      </c>
      <c r="E67" s="355">
        <v>0.41486284498481801</v>
      </c>
      <c r="F67" s="355">
        <v>0.85729303038297966</v>
      </c>
      <c r="G67" s="355">
        <v>11172.74360265728</v>
      </c>
      <c r="H67" s="355">
        <v>0.47320652437832872</v>
      </c>
      <c r="I67" s="355">
        <v>1.7839483964928822</v>
      </c>
      <c r="J67" s="355">
        <v>0.4918257939328774</v>
      </c>
      <c r="K67" s="355">
        <v>-0.5081742060671226</v>
      </c>
      <c r="L67" s="355">
        <v>7.461897389401187E-2</v>
      </c>
      <c r="M67" s="355">
        <v>-0.51653019912698817</v>
      </c>
      <c r="N67" s="355">
        <v>0.97499999999999998</v>
      </c>
      <c r="O67" s="355"/>
      <c r="P67" s="355"/>
      <c r="Q67" s="355">
        <v>4.4056551724137925E-4</v>
      </c>
      <c r="R67" s="355">
        <v>2.4738103448275861E-3</v>
      </c>
      <c r="S67" s="355">
        <v>20.375540628061433</v>
      </c>
      <c r="T67" s="355">
        <v>4.3307869689598336E-2</v>
      </c>
    </row>
    <row r="68" spans="2:20">
      <c r="B68" s="345">
        <v>5900</v>
      </c>
      <c r="C68" s="388">
        <v>1.3891223742618855</v>
      </c>
      <c r="D68" s="388">
        <v>8.9334365787987604</v>
      </c>
      <c r="E68" s="355">
        <v>0.41486284498481801</v>
      </c>
      <c r="F68" s="355">
        <v>0.85729303038297966</v>
      </c>
      <c r="G68" s="355">
        <v>11172.74360265728</v>
      </c>
      <c r="H68" s="355">
        <v>0.47320652437832872</v>
      </c>
      <c r="I68" s="355">
        <v>1.8147061274668972</v>
      </c>
      <c r="J68" s="355">
        <v>0.50030554900068569</v>
      </c>
      <c r="K68" s="355">
        <v>-0.49969445099931431</v>
      </c>
      <c r="L68" s="355">
        <v>6.3178102382893342E-2</v>
      </c>
      <c r="M68" s="355">
        <v>-0.53237260119702867</v>
      </c>
      <c r="N68" s="355">
        <v>0.98463999999999996</v>
      </c>
      <c r="O68" s="355"/>
      <c r="P68" s="355"/>
      <c r="Q68" s="355">
        <v>4.3738042576271183E-4</v>
      </c>
      <c r="R68" s="355">
        <v>2.4559258033898302E-3</v>
      </c>
      <c r="S68" s="355">
        <v>20.523919378012369</v>
      </c>
      <c r="T68" s="355">
        <v>4.3856079182075423E-2</v>
      </c>
    </row>
    <row r="69" spans="2:20">
      <c r="B69" s="345">
        <v>6000</v>
      </c>
      <c r="C69" s="388">
        <v>1.3891223742618855</v>
      </c>
      <c r="D69" s="388">
        <v>9.0848507581004352</v>
      </c>
      <c r="E69" s="355">
        <v>0.41486284498481801</v>
      </c>
      <c r="F69" s="355">
        <v>0.85729303038297966</v>
      </c>
      <c r="G69" s="355">
        <v>11172.74360265728</v>
      </c>
      <c r="H69" s="355">
        <v>0.47320652437832872</v>
      </c>
      <c r="I69" s="355">
        <v>1.8454638584409124</v>
      </c>
      <c r="J69" s="355">
        <v>0.50878530406849387</v>
      </c>
      <c r="K69" s="355">
        <v>-0.49121469593150613</v>
      </c>
      <c r="L69" s="355">
        <v>5.1305793395715338E-2</v>
      </c>
      <c r="M69" s="355">
        <v>-0.54837697626193194</v>
      </c>
      <c r="N69" s="355">
        <v>0.99429999999999996</v>
      </c>
      <c r="O69" s="355"/>
      <c r="P69" s="355"/>
      <c r="Q69" s="355">
        <v>4.3431024E-4</v>
      </c>
      <c r="R69" s="355">
        <v>2.4386864666666665E-3</v>
      </c>
      <c r="S69" s="355">
        <v>20.669005169840396</v>
      </c>
      <c r="T69" s="355">
        <v>4.4399673508955594E-2</v>
      </c>
    </row>
    <row r="70" spans="2:20">
      <c r="B70" s="345">
        <v>6100</v>
      </c>
      <c r="C70" s="390">
        <v>1.3891223742618855</v>
      </c>
      <c r="D70" s="390">
        <v>9.2362649374021082</v>
      </c>
      <c r="E70" s="345">
        <v>0.41486284498481801</v>
      </c>
      <c r="F70" s="345">
        <v>0.85729303038297966</v>
      </c>
      <c r="G70" s="345">
        <v>11172.74360265728</v>
      </c>
      <c r="H70" s="345">
        <v>0.47320652437832872</v>
      </c>
      <c r="I70" s="345">
        <v>1.8762215894149277</v>
      </c>
      <c r="J70" s="345">
        <v>0.51726505913630216</v>
      </c>
      <c r="K70" s="345">
        <v>-0.48273494086369784</v>
      </c>
      <c r="L70" s="345">
        <v>3.9002046932476775E-2</v>
      </c>
      <c r="M70" s="345">
        <v>-0.56453966583757365</v>
      </c>
      <c r="N70" s="345">
        <v>1.00397</v>
      </c>
      <c r="Q70" s="345">
        <v>4.3134501245901648E-4</v>
      </c>
      <c r="R70" s="345">
        <v>2.4220364786885244E-3</v>
      </c>
      <c r="S70" s="345">
        <v>20.811091670446835</v>
      </c>
      <c r="T70" s="345">
        <v>4.4939372036726169E-2</v>
      </c>
    </row>
    <row r="71" spans="2:20">
      <c r="B71" s="345">
        <v>6200</v>
      </c>
      <c r="C71" s="390">
        <v>1.3891223742618855</v>
      </c>
      <c r="D71" s="390">
        <v>9.387679116703783</v>
      </c>
      <c r="E71" s="345">
        <v>0.41486284498481801</v>
      </c>
      <c r="F71" s="345">
        <v>0.85729303038297966</v>
      </c>
      <c r="G71" s="345">
        <v>11172.74360265728</v>
      </c>
      <c r="H71" s="345">
        <v>0.47320652437832872</v>
      </c>
      <c r="I71" s="345">
        <v>1.9069793203889429</v>
      </c>
      <c r="J71" s="345">
        <v>0.52574481420411034</v>
      </c>
      <c r="K71" s="345">
        <v>-0.47425518579588966</v>
      </c>
      <c r="L71" s="345">
        <v>2.6266862993178763E-2</v>
      </c>
      <c r="M71" s="345">
        <v>-0.58085701143982993</v>
      </c>
      <c r="N71" s="345">
        <v>1.01366</v>
      </c>
      <c r="Q71" s="345">
        <v>4.284838916129032E-4</v>
      </c>
      <c r="R71" s="345">
        <v>2.4059710580645161E-3</v>
      </c>
      <c r="S71" s="345">
        <v>20.950053833025589</v>
      </c>
      <c r="T71" s="345">
        <v>4.5474330211729537E-2</v>
      </c>
    </row>
    <row r="72" spans="2:20">
      <c r="B72" s="345">
        <v>6300</v>
      </c>
      <c r="C72" s="390">
        <v>1.3891223742618855</v>
      </c>
      <c r="D72" s="390">
        <v>9.539093296005456</v>
      </c>
      <c r="E72" s="345">
        <v>0.41486284498481801</v>
      </c>
      <c r="F72" s="345">
        <v>0.85729303038297966</v>
      </c>
      <c r="G72" s="345">
        <v>11172.74360265728</v>
      </c>
      <c r="H72" s="345">
        <v>0.47320652437832872</v>
      </c>
      <c r="I72" s="345">
        <v>1.9377370513629582</v>
      </c>
      <c r="J72" s="345">
        <v>0.53422456927191853</v>
      </c>
      <c r="K72" s="345">
        <v>-0.46577543072808147</v>
      </c>
      <c r="L72" s="345">
        <v>1.3100241577820415E-2</v>
      </c>
      <c r="M72" s="345">
        <v>-0.59732535458457658</v>
      </c>
      <c r="N72" s="345">
        <v>1.02335</v>
      </c>
      <c r="Q72" s="345">
        <v>4.2571360000000002E-4</v>
      </c>
      <c r="R72" s="345">
        <v>2.3904156507936506E-3</v>
      </c>
      <c r="S72" s="345">
        <v>21.086384357640028</v>
      </c>
      <c r="T72" s="345">
        <v>4.6006101817112489E-2</v>
      </c>
    </row>
    <row r="73" spans="2:20">
      <c r="B73" s="345">
        <v>6400</v>
      </c>
      <c r="C73" s="390">
        <v>1.3891223742618855</v>
      </c>
      <c r="D73" s="390">
        <v>9.6905074753071307</v>
      </c>
      <c r="E73" s="345">
        <v>0.41486284498481801</v>
      </c>
      <c r="F73" s="345">
        <v>0.85729303038297966</v>
      </c>
      <c r="G73" s="345">
        <v>11172.74360265728</v>
      </c>
      <c r="H73" s="345">
        <v>0.47320652437832872</v>
      </c>
      <c r="I73" s="345">
        <v>1.9684947823369732</v>
      </c>
      <c r="J73" s="345">
        <v>0.54270432433972682</v>
      </c>
      <c r="K73" s="345">
        <v>-0.45729567566027318</v>
      </c>
      <c r="L73" s="345">
        <v>-4.9781731359871406E-4</v>
      </c>
      <c r="M73" s="345">
        <v>-0.61394103678768952</v>
      </c>
      <c r="N73" s="345">
        <v>1.0330600000000001</v>
      </c>
      <c r="Q73" s="345">
        <v>4.2303807000000008E-4</v>
      </c>
      <c r="R73" s="345">
        <v>2.3753923375000002E-3</v>
      </c>
      <c r="S73" s="345">
        <v>21.219746477839742</v>
      </c>
      <c r="T73" s="345">
        <v>4.6533040693196727E-2</v>
      </c>
    </row>
    <row r="74" spans="2:20">
      <c r="B74" s="345">
        <v>6500</v>
      </c>
      <c r="C74" s="390">
        <v>1.3891223742618855</v>
      </c>
      <c r="D74" s="390">
        <v>9.8419216546088037</v>
      </c>
      <c r="E74" s="345">
        <v>0.41486284498481801</v>
      </c>
      <c r="F74" s="345">
        <v>0.85729303038297966</v>
      </c>
      <c r="G74" s="345">
        <v>11172.74360265728</v>
      </c>
      <c r="H74" s="345">
        <v>0.47320652437832872</v>
      </c>
      <c r="I74" s="345">
        <v>1.9992525133109884</v>
      </c>
      <c r="J74" s="345">
        <v>0.551184079407535</v>
      </c>
      <c r="K74" s="345">
        <v>-0.448815920592465</v>
      </c>
      <c r="L74" s="345">
        <v>-1.452731368107707E-2</v>
      </c>
      <c r="M74" s="345">
        <v>-0.63070039956504487</v>
      </c>
      <c r="N74" s="345">
        <v>1.04277</v>
      </c>
      <c r="Q74" s="345">
        <v>4.2044486399999998E-4</v>
      </c>
      <c r="R74" s="345">
        <v>2.36083128E-3</v>
      </c>
      <c r="S74" s="345">
        <v>21.350624932059162</v>
      </c>
      <c r="T74" s="345">
        <v>4.7056739386853487E-2</v>
      </c>
    </row>
    <row r="75" spans="2:20">
      <c r="B75" s="345">
        <v>6600</v>
      </c>
      <c r="C75" s="390">
        <v>1.3891223742618855</v>
      </c>
      <c r="D75" s="390">
        <v>9.9933358339104785</v>
      </c>
      <c r="E75" s="345">
        <v>0.41486284498481801</v>
      </c>
      <c r="F75" s="345">
        <v>0.85729303038297966</v>
      </c>
      <c r="G75" s="345">
        <v>11172.74360265728</v>
      </c>
      <c r="H75" s="345">
        <v>0.47320652437832872</v>
      </c>
      <c r="I75" s="345">
        <v>2.0300102442850037</v>
      </c>
      <c r="J75" s="345">
        <v>0.55966383447534329</v>
      </c>
      <c r="K75" s="345">
        <v>-0.44033616552465671</v>
      </c>
      <c r="L75" s="345">
        <v>-2.8988247524616317E-2</v>
      </c>
      <c r="M75" s="345">
        <v>-0.64759978443251842</v>
      </c>
      <c r="N75" s="345">
        <v>1.0524899999999999</v>
      </c>
      <c r="Q75" s="345">
        <v>4.1793421090909088E-4</v>
      </c>
      <c r="R75" s="345">
        <v>2.3467337636363631E-3</v>
      </c>
      <c r="S75" s="345">
        <v>21.478884383138592</v>
      </c>
      <c r="T75" s="345">
        <v>4.7576358632956194E-2</v>
      </c>
    </row>
    <row r="76" spans="2:20">
      <c r="B76" s="345">
        <v>6700</v>
      </c>
      <c r="C76" s="390">
        <v>1.3891223742618855</v>
      </c>
      <c r="D76" s="390">
        <v>10.144750013212152</v>
      </c>
      <c r="E76" s="345">
        <v>0.41486284498481801</v>
      </c>
      <c r="F76" s="345">
        <v>0.85729303038297966</v>
      </c>
      <c r="G76" s="345">
        <v>11172.74360265728</v>
      </c>
      <c r="H76" s="345">
        <v>0.47320652437832872</v>
      </c>
      <c r="I76" s="345">
        <v>2.0607679752590191</v>
      </c>
      <c r="J76" s="345">
        <v>0.56814358954315147</v>
      </c>
      <c r="K76" s="345">
        <v>-0.43185641045684853</v>
      </c>
      <c r="L76" s="345">
        <v>-4.3880618844214792E-2</v>
      </c>
      <c r="M76" s="345">
        <v>-0.66463553290598631</v>
      </c>
      <c r="N76" s="345">
        <v>1.0622199999999999</v>
      </c>
      <c r="Q76" s="345">
        <v>4.1550241432835813E-4</v>
      </c>
      <c r="R76" s="345">
        <v>2.3330790328358205E-3</v>
      </c>
      <c r="S76" s="345">
        <v>21.604593105397885</v>
      </c>
      <c r="T76" s="345">
        <v>4.8091871101905714E-2</v>
      </c>
    </row>
    <row r="77" spans="2:20">
      <c r="B77" s="345">
        <v>6800</v>
      </c>
      <c r="C77" s="390">
        <v>1.3891223742618855</v>
      </c>
      <c r="D77" s="390">
        <v>10.296164192513826</v>
      </c>
      <c r="E77" s="345">
        <v>0.41486284498481801</v>
      </c>
      <c r="F77" s="345">
        <v>0.85729303038297966</v>
      </c>
      <c r="G77" s="345">
        <v>11172.74360265728</v>
      </c>
      <c r="H77" s="345">
        <v>0.47320652437832872</v>
      </c>
      <c r="I77" s="345">
        <v>2.0915257062330341</v>
      </c>
      <c r="J77" s="345">
        <v>0.57662334461095976</v>
      </c>
      <c r="K77" s="345">
        <v>-0.42337665538904024</v>
      </c>
      <c r="L77" s="345">
        <v>-5.9204427639874435E-2</v>
      </c>
      <c r="M77" s="345">
        <v>-0.68180398650132401</v>
      </c>
      <c r="N77" s="345">
        <v>1.07195</v>
      </c>
      <c r="Q77" s="345">
        <v>4.131421411764706E-4</v>
      </c>
      <c r="R77" s="345">
        <v>2.3198259117647056E-3</v>
      </c>
      <c r="S77" s="345">
        <v>21.728019732657259</v>
      </c>
      <c r="T77" s="345">
        <v>4.8604098477698414E-2</v>
      </c>
    </row>
    <row r="78" spans="2:20">
      <c r="B78" s="345">
        <v>6900</v>
      </c>
      <c r="C78" s="390">
        <v>1.3891223742618855</v>
      </c>
      <c r="D78" s="390">
        <v>10.447578371815499</v>
      </c>
      <c r="E78" s="345">
        <v>0.41486284498481801</v>
      </c>
      <c r="F78" s="345">
        <v>0.85729303038297966</v>
      </c>
      <c r="G78" s="345">
        <v>11172.74360265728</v>
      </c>
      <c r="H78" s="345">
        <v>0.47320652437832872</v>
      </c>
      <c r="I78" s="345">
        <v>2.1222834372070492</v>
      </c>
      <c r="J78" s="345">
        <v>0.58510309967876795</v>
      </c>
      <c r="K78" s="345">
        <v>-0.41489690032123205</v>
      </c>
      <c r="L78" s="345">
        <v>-7.4959673911593527E-2</v>
      </c>
      <c r="M78" s="345">
        <v>-0.69910148673440775</v>
      </c>
      <c r="N78" s="345">
        <v>1.08169</v>
      </c>
      <c r="Q78" s="345">
        <v>4.1085408000000005E-4</v>
      </c>
      <c r="R78" s="345">
        <v>2.3069782666666669E-3</v>
      </c>
      <c r="S78" s="345">
        <v>21.849023857508296</v>
      </c>
      <c r="T78" s="345">
        <v>4.9112186570692856E-2</v>
      </c>
    </row>
    <row r="79" spans="2:20">
      <c r="B79" s="345">
        <v>7000</v>
      </c>
      <c r="C79" s="390">
        <v>1.3891223742618855</v>
      </c>
      <c r="D79" s="390">
        <v>10.598992551117174</v>
      </c>
      <c r="E79" s="345">
        <v>0.41486284498481801</v>
      </c>
      <c r="F79" s="345">
        <v>0.85729303038297966</v>
      </c>
      <c r="G79" s="345">
        <v>11172.74360265728</v>
      </c>
      <c r="H79" s="345">
        <v>0.47320652437832872</v>
      </c>
      <c r="I79" s="345">
        <v>2.1530411681810646</v>
      </c>
      <c r="J79" s="345">
        <v>0.59358285474657624</v>
      </c>
      <c r="K79" s="345">
        <v>-0.40641714525342376</v>
      </c>
      <c r="L79" s="345">
        <v>-9.1146357659372901E-2</v>
      </c>
      <c r="M79" s="345">
        <v>-0.71652437512111378</v>
      </c>
      <c r="N79" s="345">
        <v>1.0914299999999999</v>
      </c>
      <c r="Q79" s="345">
        <v>4.0863139200000002E-4</v>
      </c>
      <c r="R79" s="345">
        <v>2.2944976971428568E-3</v>
      </c>
      <c r="S79" s="345">
        <v>21.967868283292891</v>
      </c>
      <c r="T79" s="345">
        <v>4.9616975428877864E-2</v>
      </c>
    </row>
    <row r="80" spans="2:20">
      <c r="B80" s="345">
        <v>7100</v>
      </c>
      <c r="C80" s="390">
        <v>1.3891223742618855</v>
      </c>
      <c r="D80" s="390">
        <v>10.750406730418847</v>
      </c>
      <c r="E80" s="345">
        <v>0.41486284498481801</v>
      </c>
      <c r="F80" s="345">
        <v>0.85729303038297966</v>
      </c>
      <c r="G80" s="345">
        <v>11172.74360265728</v>
      </c>
      <c r="H80" s="345">
        <v>0.47320652437832872</v>
      </c>
      <c r="I80" s="345">
        <v>2.1837988991550801</v>
      </c>
      <c r="J80" s="345">
        <v>0.60206260981438442</v>
      </c>
      <c r="K80" s="345">
        <v>-0.39793739018561558</v>
      </c>
      <c r="L80" s="345">
        <v>-0.10776447888321189</v>
      </c>
      <c r="M80" s="345">
        <v>-0.73406899317731766</v>
      </c>
      <c r="N80" s="345">
        <v>1.10118</v>
      </c>
      <c r="Q80" s="345">
        <v>4.0647500619718317E-4</v>
      </c>
      <c r="R80" s="345">
        <v>2.2823894197183097E-3</v>
      </c>
      <c r="S80" s="345">
        <v>22.084409764471349</v>
      </c>
      <c r="T80" s="345">
        <v>5.0117601083425466E-2</v>
      </c>
    </row>
    <row r="81" spans="2:20">
      <c r="B81" s="345">
        <v>7200</v>
      </c>
      <c r="C81" s="390">
        <v>1.3891223742618855</v>
      </c>
      <c r="D81" s="390">
        <v>10.901820909720522</v>
      </c>
      <c r="E81" s="345">
        <v>0.41486284498481801</v>
      </c>
      <c r="F81" s="345">
        <v>0.85729303038297966</v>
      </c>
      <c r="G81" s="345">
        <v>11172.74360265728</v>
      </c>
      <c r="H81" s="345">
        <v>0.47320652437832872</v>
      </c>
      <c r="I81" s="345">
        <v>2.2145566301290951</v>
      </c>
      <c r="J81" s="345">
        <v>0.61054236488219271</v>
      </c>
      <c r="K81" s="345">
        <v>-0.38945763511780729</v>
      </c>
      <c r="L81" s="345">
        <v>-0.12481403758311188</v>
      </c>
      <c r="M81" s="345">
        <v>-0.75173168241889521</v>
      </c>
      <c r="N81" s="345">
        <v>1.1109199999999999</v>
      </c>
      <c r="Q81" s="345">
        <v>4.0437487999999994E-4</v>
      </c>
      <c r="R81" s="345">
        <v>2.2705970444444443E-3</v>
      </c>
      <c r="S81" s="345">
        <v>22.199105433736694</v>
      </c>
      <c r="T81" s="345">
        <v>5.061579356693939E-2</v>
      </c>
    </row>
    <row r="82" spans="2:20">
      <c r="B82" s="345">
        <v>7300</v>
      </c>
      <c r="C82" s="390">
        <v>1.3891223742618855</v>
      </c>
      <c r="D82" s="390">
        <v>11.053235089022195</v>
      </c>
      <c r="E82" s="345">
        <v>0.41486284498481801</v>
      </c>
      <c r="F82" s="345">
        <v>0.85729303038297966</v>
      </c>
      <c r="G82" s="345">
        <v>11172.74360265728</v>
      </c>
      <c r="H82" s="345">
        <v>0.47320652437832872</v>
      </c>
      <c r="I82" s="345">
        <v>2.2453143611031101</v>
      </c>
      <c r="J82" s="345">
        <v>0.61902211995000089</v>
      </c>
      <c r="K82" s="345">
        <v>-0.38097788004999911</v>
      </c>
      <c r="L82" s="345">
        <v>-0.14229503375907149</v>
      </c>
      <c r="M82" s="345">
        <v>-0.76950878436172254</v>
      </c>
      <c r="N82" s="345">
        <v>1.1206700000000001</v>
      </c>
      <c r="Q82" s="345">
        <v>4.0233588164383566E-4</v>
      </c>
      <c r="R82" s="345">
        <v>2.2591479068493152E-3</v>
      </c>
      <c r="S82" s="345">
        <v>22.311608299011276</v>
      </c>
      <c r="T82" s="345">
        <v>5.1109819130902061E-2</v>
      </c>
    </row>
    <row r="83" spans="2:20">
      <c r="B83" s="345">
        <v>7400</v>
      </c>
      <c r="C83" s="390">
        <v>1.3891223742618855</v>
      </c>
      <c r="D83" s="390">
        <v>11.20464926832387</v>
      </c>
      <c r="E83" s="345">
        <v>0.41486284498481801</v>
      </c>
      <c r="F83" s="345">
        <v>0.85729303038297966</v>
      </c>
      <c r="G83" s="345">
        <v>11172.74360265728</v>
      </c>
      <c r="H83" s="345">
        <v>0.47320652437832872</v>
      </c>
      <c r="I83" s="345">
        <v>2.2760720920771256</v>
      </c>
      <c r="J83" s="345">
        <v>0.62750187501780919</v>
      </c>
      <c r="K83" s="345">
        <v>-0.37249812498219081</v>
      </c>
      <c r="L83" s="345">
        <v>-0.16020746741109138</v>
      </c>
      <c r="M83" s="345">
        <v>-0.78739664052167579</v>
      </c>
      <c r="N83" s="345">
        <v>1.13042</v>
      </c>
      <c r="Q83" s="345">
        <v>4.0035199135135139E-4</v>
      </c>
      <c r="R83" s="345">
        <v>2.248008205405405E-3</v>
      </c>
      <c r="S83" s="345">
        <v>22.4221704644815</v>
      </c>
      <c r="T83" s="345">
        <v>5.16005508160821E-2</v>
      </c>
    </row>
    <row r="84" spans="2:20">
      <c r="B84" s="345">
        <v>7500</v>
      </c>
      <c r="C84" s="390">
        <v>1.3891223742618855</v>
      </c>
      <c r="D84" s="390">
        <v>11.356063447625543</v>
      </c>
      <c r="E84" s="345">
        <v>0.41486284498481801</v>
      </c>
      <c r="F84" s="345">
        <v>0.85729303038297966</v>
      </c>
      <c r="G84" s="345">
        <v>11172.74360265728</v>
      </c>
      <c r="H84" s="345">
        <v>0.47320652437832872</v>
      </c>
      <c r="I84" s="345">
        <v>2.3068298230511406</v>
      </c>
      <c r="J84" s="345">
        <v>0.63598163008561737</v>
      </c>
      <c r="K84" s="345">
        <v>-0.36401836991438263</v>
      </c>
      <c r="L84" s="345">
        <v>-0.17855133853917132</v>
      </c>
      <c r="M84" s="345">
        <v>-0.80539159241463043</v>
      </c>
      <c r="N84" s="345">
        <v>1.1401600000000001</v>
      </c>
      <c r="Q84" s="345">
        <v>3.9841751040000007E-4</v>
      </c>
      <c r="R84" s="345">
        <v>2.2371459413333336E-3</v>
      </c>
      <c r="S84" s="345">
        <v>22.531039328221812</v>
      </c>
      <c r="T84" s="345">
        <v>5.208888747047441E-2</v>
      </c>
    </row>
    <row r="85" spans="2:20">
      <c r="B85" s="345">
        <v>7600</v>
      </c>
      <c r="C85" s="390">
        <v>1.3891223742618855</v>
      </c>
      <c r="D85" s="390">
        <v>11.507477626927217</v>
      </c>
      <c r="E85" s="345">
        <v>0.41486284498481801</v>
      </c>
      <c r="F85" s="345">
        <v>0.85729303038297966</v>
      </c>
      <c r="G85" s="345">
        <v>11172.74360265728</v>
      </c>
      <c r="H85" s="345">
        <v>0.47320652437832872</v>
      </c>
      <c r="I85" s="345">
        <v>2.3375875540251561</v>
      </c>
      <c r="J85" s="345">
        <v>0.64446138515342555</v>
      </c>
      <c r="K85" s="345">
        <v>-0.35553861484657445</v>
      </c>
      <c r="L85" s="345">
        <v>-0.19732664714331083</v>
      </c>
      <c r="M85" s="345">
        <v>-0.82348998155646291</v>
      </c>
      <c r="N85" s="345">
        <v>1.14991</v>
      </c>
      <c r="Q85" s="345">
        <v>3.9653738526315794E-4</v>
      </c>
      <c r="R85" s="345">
        <v>2.2265888894736842E-3</v>
      </c>
      <c r="S85" s="345">
        <v>22.63786701956813</v>
      </c>
      <c r="T85" s="345">
        <v>5.257306170079902E-2</v>
      </c>
    </row>
    <row r="86" spans="2:20">
      <c r="B86" s="345">
        <v>7700</v>
      </c>
      <c r="C86" s="390">
        <v>1.3891223742618855</v>
      </c>
      <c r="D86" s="390">
        <v>11.658891806228892</v>
      </c>
      <c r="E86" s="345">
        <v>0.41486284498481801</v>
      </c>
      <c r="F86" s="345">
        <v>0.85729303038297966</v>
      </c>
      <c r="G86" s="345">
        <v>11172.74360265728</v>
      </c>
      <c r="H86" s="345">
        <v>0.47320652437832872</v>
      </c>
      <c r="I86" s="345">
        <v>2.3683452849991711</v>
      </c>
      <c r="J86" s="345">
        <v>0.65294114022123373</v>
      </c>
      <c r="K86" s="345">
        <v>-0.34705885977876627</v>
      </c>
      <c r="L86" s="345">
        <v>-0.21653339322351078</v>
      </c>
      <c r="M86" s="345">
        <v>-0.84168814946304882</v>
      </c>
      <c r="N86" s="345">
        <v>1.1596599999999999</v>
      </c>
      <c r="Q86" s="345">
        <v>3.9470609454545457E-4</v>
      </c>
      <c r="R86" s="345">
        <v>2.2163060467532466E-3</v>
      </c>
      <c r="S86" s="345">
        <v>22.74289837407326</v>
      </c>
      <c r="T86" s="345">
        <v>5.30539684623276E-2</v>
      </c>
    </row>
    <row r="87" spans="2:20">
      <c r="B87" s="345">
        <v>7800</v>
      </c>
      <c r="C87" s="390">
        <v>1.3891223742618855</v>
      </c>
      <c r="D87" s="390">
        <v>11.810305985530565</v>
      </c>
      <c r="E87" s="345">
        <v>0.41486284498481801</v>
      </c>
      <c r="F87" s="345">
        <v>0.85729303038297966</v>
      </c>
      <c r="G87" s="345">
        <v>11172.74360265728</v>
      </c>
      <c r="H87" s="345">
        <v>0.47320652437832872</v>
      </c>
      <c r="I87" s="345">
        <v>2.3991030159731861</v>
      </c>
      <c r="J87" s="345">
        <v>0.66142089528904202</v>
      </c>
      <c r="K87" s="345">
        <v>-0.33857910471095798</v>
      </c>
      <c r="L87" s="345">
        <v>-0.23617157677977163</v>
      </c>
      <c r="M87" s="345">
        <v>-0.85998243765026405</v>
      </c>
      <c r="N87" s="345">
        <v>1.1694100000000001</v>
      </c>
      <c r="Q87" s="345">
        <v>3.9292176000000007E-4</v>
      </c>
      <c r="R87" s="345">
        <v>2.2062868666666664E-3</v>
      </c>
      <c r="S87" s="345">
        <v>22.846178322815774</v>
      </c>
      <c r="T87" s="345">
        <v>5.3531618547104594E-2</v>
      </c>
    </row>
    <row r="88" spans="2:20">
      <c r="B88" s="345">
        <v>7900</v>
      </c>
      <c r="C88" s="390">
        <v>1.3891223742618855</v>
      </c>
      <c r="D88" s="390">
        <v>11.96172016483224</v>
      </c>
      <c r="E88" s="345">
        <v>0.41486284498481801</v>
      </c>
      <c r="F88" s="345">
        <v>0.85729303038297966</v>
      </c>
      <c r="G88" s="345">
        <v>11172.74360265728</v>
      </c>
      <c r="H88" s="345">
        <v>0.47320652437832872</v>
      </c>
      <c r="I88" s="345">
        <v>2.4298607469472016</v>
      </c>
      <c r="J88" s="345">
        <v>0.6699006503568502</v>
      </c>
      <c r="K88" s="345">
        <v>-0.3300993496431498</v>
      </c>
      <c r="L88" s="345">
        <v>-0.25624119781209148</v>
      </c>
      <c r="M88" s="345">
        <v>-0.87836918763398497</v>
      </c>
      <c r="N88" s="345">
        <v>1.1791499999999999</v>
      </c>
      <c r="Q88" s="345">
        <v>3.911792810126582E-4</v>
      </c>
      <c r="R88" s="345">
        <v>2.1965027088607595E-3</v>
      </c>
      <c r="S88" s="345">
        <v>22.947944923453509</v>
      </c>
      <c r="T88" s="345">
        <v>5.4006937038812319E-2</v>
      </c>
    </row>
    <row r="89" spans="2:20">
      <c r="B89" s="345">
        <v>8000</v>
      </c>
      <c r="C89" s="390">
        <v>1.3891223742618855</v>
      </c>
      <c r="D89" s="390">
        <v>12.113134344133913</v>
      </c>
      <c r="E89" s="345">
        <v>0.41486284498481801</v>
      </c>
      <c r="F89" s="345">
        <v>0.85729303038297966</v>
      </c>
      <c r="G89" s="345">
        <v>11172.74360265728</v>
      </c>
      <c r="H89" s="345">
        <v>0.47320652437832872</v>
      </c>
      <c r="I89" s="345">
        <v>2.4606184779212166</v>
      </c>
      <c r="J89" s="345">
        <v>0.67838040542465849</v>
      </c>
      <c r="K89" s="345">
        <v>-0.32161959457534151</v>
      </c>
      <c r="L89" s="345">
        <v>-0.2767422563204725</v>
      </c>
      <c r="M89" s="345">
        <v>-0.89684474093008704</v>
      </c>
      <c r="N89" s="345">
        <v>1.18889</v>
      </c>
      <c r="Q89" s="345">
        <v>3.89480364E-4</v>
      </c>
      <c r="R89" s="345">
        <v>2.1869631549999999E-3</v>
      </c>
      <c r="S89" s="345">
        <v>23.048044075142702</v>
      </c>
      <c r="T89" s="345">
        <v>5.4479033518810525E-2</v>
      </c>
    </row>
    <row r="90" spans="2:20">
      <c r="B90" s="345">
        <v>8100</v>
      </c>
      <c r="C90" s="390">
        <v>1.3891223742618855</v>
      </c>
      <c r="D90" s="390">
        <v>12.264548523435588</v>
      </c>
      <c r="E90" s="345">
        <v>0.41486284498481801</v>
      </c>
      <c r="F90" s="345">
        <v>0.85729303038297966</v>
      </c>
      <c r="G90" s="345">
        <v>11172.74360265728</v>
      </c>
      <c r="H90" s="345">
        <v>0.47320652437832872</v>
      </c>
      <c r="I90" s="345">
        <v>2.491376208895232</v>
      </c>
      <c r="J90" s="345">
        <v>0.68686016049246668</v>
      </c>
      <c r="K90" s="345">
        <v>-0.31313983950753332</v>
      </c>
      <c r="L90" s="345">
        <v>-0.29767475230491253</v>
      </c>
      <c r="M90" s="345">
        <v>-0.91540543905444671</v>
      </c>
      <c r="N90" s="345">
        <v>1.1986300000000001</v>
      </c>
      <c r="Q90" s="345">
        <v>3.8782339555555563E-4</v>
      </c>
      <c r="R90" s="345">
        <v>2.1776591456790129E-3</v>
      </c>
      <c r="S90" s="345">
        <v>23.146516426672626</v>
      </c>
      <c r="T90" s="345">
        <v>5.4947920823752883E-2</v>
      </c>
    </row>
    <row r="91" spans="2:20">
      <c r="B91" s="345">
        <v>8200</v>
      </c>
      <c r="C91" s="390">
        <v>1.3891223742618855</v>
      </c>
      <c r="D91" s="390">
        <v>12.415962702737261</v>
      </c>
      <c r="E91" s="345">
        <v>0.41486284498481801</v>
      </c>
      <c r="F91" s="345">
        <v>0.85729303038297966</v>
      </c>
      <c r="G91" s="345">
        <v>11172.74360265728</v>
      </c>
      <c r="H91" s="345">
        <v>0.47320652437832872</v>
      </c>
      <c r="I91" s="345">
        <v>2.5221339398692471</v>
      </c>
      <c r="J91" s="345">
        <v>0.69533991556027497</v>
      </c>
      <c r="K91" s="345">
        <v>-0.30466008443972503</v>
      </c>
      <c r="L91" s="345">
        <v>-0.31903868576541389</v>
      </c>
      <c r="M91" s="345">
        <v>-0.93404762352293913</v>
      </c>
      <c r="N91" s="345">
        <v>1.2083699999999999</v>
      </c>
      <c r="Q91" s="345">
        <v>3.8620684097560973E-4</v>
      </c>
      <c r="R91" s="345">
        <v>2.1685820634146338E-3</v>
      </c>
      <c r="S91" s="345">
        <v>23.243401316243219</v>
      </c>
      <c r="T91" s="345">
        <v>5.5413612506924982E-2</v>
      </c>
    </row>
    <row r="92" spans="2:20">
      <c r="B92" s="345">
        <v>8300</v>
      </c>
      <c r="C92" s="390">
        <v>1.3891223742618855</v>
      </c>
      <c r="D92" s="390">
        <v>12.567376882038936</v>
      </c>
      <c r="E92" s="345">
        <v>0.41486284498481801</v>
      </c>
      <c r="F92" s="345">
        <v>0.85729303038297966</v>
      </c>
      <c r="G92" s="345">
        <v>11172.74360265728</v>
      </c>
      <c r="H92" s="345">
        <v>0.47320652437832872</v>
      </c>
      <c r="I92" s="345">
        <v>2.5528916708432621</v>
      </c>
      <c r="J92" s="345">
        <v>0.70381967062808315</v>
      </c>
      <c r="K92" s="345">
        <v>-0.29618032937191685</v>
      </c>
      <c r="L92" s="345">
        <v>-0.34083405670197453</v>
      </c>
      <c r="M92" s="345">
        <v>-0.95276763585144086</v>
      </c>
      <c r="N92" s="345">
        <v>1.21811</v>
      </c>
      <c r="Q92" s="345">
        <v>3.8462923951807231E-4</v>
      </c>
      <c r="R92" s="345">
        <v>2.1597237060240961E-3</v>
      </c>
      <c r="S92" s="345">
        <v>23.338736823862394</v>
      </c>
      <c r="T92" s="345">
        <v>5.5876122789981088E-2</v>
      </c>
    </row>
    <row r="93" spans="2:20">
      <c r="B93" s="345">
        <v>8400</v>
      </c>
      <c r="C93" s="390">
        <v>1.3891223742618855</v>
      </c>
      <c r="D93" s="390">
        <v>12.718791061340609</v>
      </c>
      <c r="E93" s="345">
        <v>0.41486284498481801</v>
      </c>
      <c r="F93" s="345">
        <v>0.85729303038297966</v>
      </c>
      <c r="G93" s="345">
        <v>11172.74360265728</v>
      </c>
      <c r="H93" s="345">
        <v>0.47320652437832872</v>
      </c>
      <c r="I93" s="345">
        <v>2.5836494018172775</v>
      </c>
      <c r="J93" s="345">
        <v>0.71229942569589144</v>
      </c>
      <c r="K93" s="345">
        <v>-0.28770057430410856</v>
      </c>
      <c r="L93" s="345">
        <v>-0.36306086511459579</v>
      </c>
      <c r="M93" s="345">
        <v>-0.97156181755582782</v>
      </c>
      <c r="N93" s="345">
        <v>1.22784</v>
      </c>
      <c r="Q93" s="345">
        <v>3.8308607999999999E-4</v>
      </c>
      <c r="R93" s="345">
        <v>2.1510587428571429E-3</v>
      </c>
      <c r="S93" s="345">
        <v>23.432750665006211</v>
      </c>
      <c r="T93" s="345">
        <v>5.6336405104217203E-2</v>
      </c>
    </row>
    <row r="94" spans="2:20">
      <c r="B94" s="345">
        <v>8500</v>
      </c>
      <c r="C94" s="390">
        <v>1.3891223742618855</v>
      </c>
      <c r="D94" s="390">
        <v>12.870205240642283</v>
      </c>
      <c r="E94" s="345">
        <v>0.41486284498481801</v>
      </c>
      <c r="F94" s="345">
        <v>0.85729303038297966</v>
      </c>
      <c r="G94" s="345">
        <v>11172.74360265728</v>
      </c>
      <c r="H94" s="345">
        <v>0.47320652437832872</v>
      </c>
      <c r="I94" s="345">
        <v>2.6144071327912926</v>
      </c>
      <c r="J94" s="345">
        <v>0.72077918076369962</v>
      </c>
      <c r="K94" s="345">
        <v>-0.27922081923630038</v>
      </c>
      <c r="L94" s="345">
        <v>-0.3857191110032766</v>
      </c>
      <c r="M94" s="345">
        <v>-0.99042651015197569</v>
      </c>
      <c r="N94" s="345">
        <v>1.2375700000000001</v>
      </c>
      <c r="Q94" s="345">
        <v>3.8157923011764711E-4</v>
      </c>
      <c r="R94" s="345">
        <v>2.1425976611764703E-3</v>
      </c>
      <c r="S94" s="345">
        <v>23.52528619837862</v>
      </c>
      <c r="T94" s="345">
        <v>5.6793545622648579E-2</v>
      </c>
    </row>
    <row r="95" spans="2:20">
      <c r="B95" s="345">
        <v>8600</v>
      </c>
      <c r="C95" s="390">
        <v>1.3891223742618855</v>
      </c>
      <c r="D95" s="390">
        <v>13.021619419943956</v>
      </c>
      <c r="E95" s="345">
        <v>0.41486284498481801</v>
      </c>
      <c r="F95" s="345">
        <v>0.85729303038297966</v>
      </c>
      <c r="G95" s="345">
        <v>11172.74360265728</v>
      </c>
      <c r="H95" s="345">
        <v>0.47320652437832872</v>
      </c>
      <c r="I95" s="345">
        <v>2.645164863765308</v>
      </c>
      <c r="J95" s="345">
        <v>0.72925893583150792</v>
      </c>
      <c r="K95" s="345">
        <v>-0.27074106416849208</v>
      </c>
      <c r="L95" s="345">
        <v>-0.40880879436801787</v>
      </c>
      <c r="M95" s="345">
        <v>-1.0093580551557608</v>
      </c>
      <c r="N95" s="345">
        <v>1.24729</v>
      </c>
      <c r="Q95" s="345">
        <v>3.801043758139535E-4</v>
      </c>
      <c r="R95" s="345">
        <v>2.1343162372093024E-3</v>
      </c>
      <c r="S95" s="345">
        <v>23.616567361667002</v>
      </c>
      <c r="T95" s="345">
        <v>5.7248507817725246E-2</v>
      </c>
    </row>
    <row r="96" spans="2:20">
      <c r="B96" s="345">
        <v>8700</v>
      </c>
      <c r="C96" s="390">
        <v>1.3891223742618855</v>
      </c>
      <c r="D96" s="390">
        <v>13.173033599245631</v>
      </c>
      <c r="E96" s="345">
        <v>0.41486284498481801</v>
      </c>
      <c r="F96" s="345">
        <v>0.85729303038297966</v>
      </c>
      <c r="G96" s="345">
        <v>11172.74360265728</v>
      </c>
      <c r="H96" s="345">
        <v>0.47320652437832872</v>
      </c>
      <c r="I96" s="345">
        <v>2.675922594739323</v>
      </c>
      <c r="J96" s="345">
        <v>0.7377386908993161</v>
      </c>
      <c r="K96" s="345">
        <v>-0.2622613091006839</v>
      </c>
      <c r="L96" s="345">
        <v>-0.43232991520881903</v>
      </c>
      <c r="M96" s="345">
        <v>-1.0283527940830586</v>
      </c>
      <c r="N96" s="345">
        <v>1.25702</v>
      </c>
      <c r="Q96" s="345">
        <v>3.7866643862068968E-4</v>
      </c>
      <c r="R96" s="345">
        <v>2.1262421057471263E-3</v>
      </c>
      <c r="S96" s="345">
        <v>23.706248244689696</v>
      </c>
      <c r="T96" s="345">
        <v>5.7699416509513768E-2</v>
      </c>
    </row>
    <row r="97" spans="2:20">
      <c r="B97" s="345">
        <v>8800</v>
      </c>
      <c r="C97" s="390">
        <v>1.3891223742618855</v>
      </c>
      <c r="D97" s="390">
        <v>13.324447778547304</v>
      </c>
      <c r="E97" s="345">
        <v>0.41486284498481801</v>
      </c>
      <c r="F97" s="345">
        <v>0.85729303038297966</v>
      </c>
      <c r="G97" s="345">
        <v>11172.74360265728</v>
      </c>
      <c r="H97" s="345">
        <v>0.47320652437832872</v>
      </c>
      <c r="I97" s="345">
        <v>2.7066803257133381</v>
      </c>
      <c r="J97" s="345">
        <v>0.74621844596712439</v>
      </c>
      <c r="K97" s="345">
        <v>-0.25378155403287561</v>
      </c>
      <c r="L97" s="345">
        <v>-0.45628247352568108</v>
      </c>
      <c r="M97" s="345">
        <v>-1.047407068449745</v>
      </c>
      <c r="N97" s="345">
        <v>1.2667299999999999</v>
      </c>
      <c r="Q97" s="345">
        <v>3.7725522545454539E-4</v>
      </c>
      <c r="R97" s="345">
        <v>2.1183180318181819E-3</v>
      </c>
      <c r="S97" s="345">
        <v>23.794927121443443</v>
      </c>
      <c r="T97" s="345">
        <v>5.8149144983156133E-2</v>
      </c>
    </row>
    <row r="98" spans="2:20">
      <c r="B98" s="345">
        <v>8900</v>
      </c>
      <c r="C98" s="390">
        <v>1.3891223742618855</v>
      </c>
      <c r="D98" s="390">
        <v>13.475861957848979</v>
      </c>
      <c r="E98" s="345">
        <v>0.41486284498481801</v>
      </c>
      <c r="F98" s="345">
        <v>0.85729303038297966</v>
      </c>
      <c r="G98" s="345">
        <v>11172.74360265728</v>
      </c>
      <c r="H98" s="345">
        <v>0.47320652437832872</v>
      </c>
      <c r="I98" s="345">
        <v>2.7374380566873535</v>
      </c>
      <c r="J98" s="345">
        <v>0.75469820103493257</v>
      </c>
      <c r="K98" s="345">
        <v>-0.24530179896506743</v>
      </c>
      <c r="L98" s="345">
        <v>-0.48066646931860213</v>
      </c>
      <c r="M98" s="345">
        <v>-1.0665172197716966</v>
      </c>
      <c r="N98" s="345">
        <v>1.2764500000000001</v>
      </c>
      <c r="Q98" s="345">
        <v>3.7587866966292142E-4</v>
      </c>
      <c r="R98" s="345">
        <v>2.1105885617977529E-3</v>
      </c>
      <c r="S98" s="345">
        <v>23.882069721925848</v>
      </c>
      <c r="T98" s="345">
        <v>5.8594852869463011E-2</v>
      </c>
    </row>
    <row r="99" spans="2:20">
      <c r="B99" s="345">
        <v>9000</v>
      </c>
      <c r="C99" s="390">
        <v>1.3891223742618855</v>
      </c>
      <c r="D99" s="390">
        <v>13.627276137150652</v>
      </c>
      <c r="E99" s="345">
        <v>0.41486284498481801</v>
      </c>
      <c r="F99" s="345">
        <v>0.85729303038297966</v>
      </c>
      <c r="G99" s="345">
        <v>11172.74360265728</v>
      </c>
      <c r="H99" s="345">
        <v>0.47320652437832872</v>
      </c>
      <c r="I99" s="345">
        <v>2.7681957876613685</v>
      </c>
      <c r="J99" s="345">
        <v>0.76317795610274086</v>
      </c>
      <c r="K99" s="345">
        <v>-0.23682204389725914</v>
      </c>
      <c r="L99" s="345">
        <v>-0.50548190258758452</v>
      </c>
      <c r="M99" s="345">
        <v>-1.0856795895647884</v>
      </c>
      <c r="N99" s="345">
        <v>1.28616</v>
      </c>
      <c r="Q99" s="345">
        <v>3.74529792E-4</v>
      </c>
      <c r="R99" s="345">
        <v>2.1030145066666668E-3</v>
      </c>
      <c r="S99" s="345">
        <v>23.968081545498585</v>
      </c>
      <c r="T99" s="345">
        <v>5.9038474748978248E-2</v>
      </c>
    </row>
    <row r="100" spans="2:20">
      <c r="B100" s="345">
        <v>9100</v>
      </c>
      <c r="C100" s="390">
        <v>1.3891223742618855</v>
      </c>
      <c r="D100" s="390">
        <v>13.778690316452327</v>
      </c>
      <c r="E100" s="345">
        <v>0.41486284498481801</v>
      </c>
      <c r="F100" s="345">
        <v>0.85729303038297966</v>
      </c>
      <c r="G100" s="345">
        <v>11172.74360265728</v>
      </c>
      <c r="H100" s="345">
        <v>0.47320652437832872</v>
      </c>
      <c r="I100" s="345">
        <v>2.798953518635384</v>
      </c>
      <c r="J100" s="345">
        <v>0.77165771117054904</v>
      </c>
      <c r="K100" s="345">
        <v>-0.22834228882945096</v>
      </c>
      <c r="L100" s="345">
        <v>-0.53072877333262558</v>
      </c>
      <c r="M100" s="345">
        <v>-1.1048905193448977</v>
      </c>
      <c r="N100" s="345">
        <v>1.29586</v>
      </c>
      <c r="Q100" s="345">
        <v>3.7320768000000001E-4</v>
      </c>
      <c r="R100" s="345">
        <v>2.0955907428571426E-3</v>
      </c>
      <c r="S100" s="345">
        <v>24.052990002442133</v>
      </c>
      <c r="T100" s="345">
        <v>5.9480040284273838E-2</v>
      </c>
    </row>
    <row r="101" spans="2:20">
      <c r="B101" s="345">
        <v>9200</v>
      </c>
      <c r="C101" s="390">
        <v>1.3891223742618855</v>
      </c>
      <c r="D101" s="390">
        <v>13.930104495754</v>
      </c>
      <c r="E101" s="345">
        <v>0.41486284498481801</v>
      </c>
      <c r="F101" s="345">
        <v>0.85729303038297966</v>
      </c>
      <c r="G101" s="345">
        <v>11172.74360265728</v>
      </c>
      <c r="H101" s="345">
        <v>0.47320652437832872</v>
      </c>
      <c r="I101" s="345">
        <v>2.829711249609399</v>
      </c>
      <c r="J101" s="345">
        <v>0.78013746623835734</v>
      </c>
      <c r="K101" s="345">
        <v>-0.21986253376164266</v>
      </c>
      <c r="L101" s="345">
        <v>-0.55640708155372798</v>
      </c>
      <c r="M101" s="345">
        <v>-1.1241463506278988</v>
      </c>
      <c r="N101" s="345">
        <v>1.3055600000000001</v>
      </c>
      <c r="Q101" s="345">
        <v>3.7191430956521742E-4</v>
      </c>
      <c r="R101" s="345">
        <v>2.088328365217391E-3</v>
      </c>
      <c r="S101" s="345">
        <v>24.136636760141908</v>
      </c>
      <c r="T101" s="345">
        <v>5.9918605681430558E-2</v>
      </c>
    </row>
    <row r="102" spans="2:20">
      <c r="B102" s="345">
        <v>9300</v>
      </c>
      <c r="C102" s="390">
        <v>1.3891223742618855</v>
      </c>
      <c r="D102" s="390">
        <v>14.081518675055674</v>
      </c>
      <c r="E102" s="345">
        <v>0.41486284498481801</v>
      </c>
      <c r="F102" s="345">
        <v>0.85729303038297966</v>
      </c>
      <c r="G102" s="345">
        <v>11172.74360265728</v>
      </c>
      <c r="H102" s="345">
        <v>0.47320652437832872</v>
      </c>
      <c r="I102" s="345">
        <v>2.860468980583414</v>
      </c>
      <c r="J102" s="345">
        <v>0.78861722130616552</v>
      </c>
      <c r="K102" s="345">
        <v>-0.21138277869383448</v>
      </c>
      <c r="L102" s="345">
        <v>-0.58251682725088982</v>
      </c>
      <c r="M102" s="345">
        <v>-1.1434434249296686</v>
      </c>
      <c r="N102" s="345">
        <v>1.3152600000000001</v>
      </c>
      <c r="Q102" s="345">
        <v>3.7064875354838716E-4</v>
      </c>
      <c r="R102" s="345">
        <v>2.0812221677419356E-3</v>
      </c>
      <c r="S102" s="345">
        <v>24.219049733571364</v>
      </c>
      <c r="T102" s="345">
        <v>6.0354188449156368E-2</v>
      </c>
    </row>
    <row r="103" spans="2:20">
      <c r="B103" s="345">
        <v>9400</v>
      </c>
      <c r="C103" s="390">
        <v>1.3891223742618855</v>
      </c>
      <c r="D103" s="390">
        <v>14.232932854357347</v>
      </c>
      <c r="E103" s="345">
        <v>0.41486284498481801</v>
      </c>
      <c r="F103" s="345">
        <v>0.85729303038297966</v>
      </c>
      <c r="G103" s="345">
        <v>11172.74360265728</v>
      </c>
      <c r="H103" s="345">
        <v>0.47320652437832872</v>
      </c>
      <c r="I103" s="345">
        <v>2.8912267115574295</v>
      </c>
      <c r="J103" s="345">
        <v>0.79709697637397381</v>
      </c>
      <c r="K103" s="345">
        <v>-0.20290302362602619</v>
      </c>
      <c r="L103" s="345">
        <v>-0.60905801042411212</v>
      </c>
      <c r="M103" s="345">
        <v>-1.1627780837660833</v>
      </c>
      <c r="N103" s="345">
        <v>1.3249500000000001</v>
      </c>
      <c r="Q103" s="345">
        <v>3.694073361702128E-4</v>
      </c>
      <c r="R103" s="345">
        <v>2.0742515106382978E-3</v>
      </c>
      <c r="S103" s="345">
        <v>24.300439425324186</v>
      </c>
      <c r="T103" s="345">
        <v>6.0787787331097097E-2</v>
      </c>
    </row>
    <row r="104" spans="2:20">
      <c r="B104" s="345">
        <v>9500</v>
      </c>
      <c r="C104" s="390">
        <v>1.3891223742618855</v>
      </c>
      <c r="D104" s="390">
        <v>14.384347033659022</v>
      </c>
      <c r="E104" s="345">
        <v>0.41486284498481801</v>
      </c>
      <c r="F104" s="345">
        <v>0.85729303038297966</v>
      </c>
      <c r="G104" s="345">
        <v>11172.74360265728</v>
      </c>
      <c r="H104" s="345">
        <v>0.47320652437832872</v>
      </c>
      <c r="I104" s="345">
        <v>2.9219844425314445</v>
      </c>
      <c r="J104" s="345">
        <v>0.80557673144178199</v>
      </c>
      <c r="K104" s="345">
        <v>-0.19442326855821801</v>
      </c>
      <c r="L104" s="345">
        <v>-0.6360306310733943</v>
      </c>
      <c r="M104" s="345">
        <v>-1.1821466686530178</v>
      </c>
      <c r="N104" s="345">
        <v>1.33464</v>
      </c>
      <c r="Q104" s="345">
        <v>3.6819205389473686E-4</v>
      </c>
      <c r="R104" s="345">
        <v>2.0674276042105264E-3</v>
      </c>
      <c r="S104" s="345">
        <v>24.380647276111521</v>
      </c>
      <c r="T104" s="345">
        <v>6.121844689288608E-2</v>
      </c>
    </row>
    <row r="105" spans="2:20">
      <c r="B105" s="345">
        <v>9600</v>
      </c>
      <c r="C105" s="390">
        <v>1.3891223742618855</v>
      </c>
      <c r="D105" s="390">
        <v>14.535761212960695</v>
      </c>
      <c r="E105" s="345">
        <v>0.41486284498481801</v>
      </c>
      <c r="F105" s="345">
        <v>0.85729303038297966</v>
      </c>
      <c r="G105" s="345">
        <v>11172.74360265728</v>
      </c>
      <c r="H105" s="345">
        <v>0.47320652437832872</v>
      </c>
      <c r="I105" s="345">
        <v>2.9527421735054604</v>
      </c>
      <c r="J105" s="345">
        <v>0.81405648650959028</v>
      </c>
      <c r="K105" s="345">
        <v>-0.18594351349040972</v>
      </c>
      <c r="L105" s="345">
        <v>-0.66343468919873649</v>
      </c>
      <c r="M105" s="345">
        <v>-1.2015455211063493</v>
      </c>
      <c r="N105" s="345">
        <v>1.34432</v>
      </c>
      <c r="Q105" s="345">
        <v>3.6699936000000004E-4</v>
      </c>
      <c r="R105" s="345">
        <v>2.0607305333333334E-3</v>
      </c>
      <c r="S105" s="345">
        <v>24.459880790731141</v>
      </c>
      <c r="T105" s="345">
        <v>6.1647173478175471E-2</v>
      </c>
    </row>
    <row r="106" spans="2:20">
      <c r="B106" s="345">
        <v>9700</v>
      </c>
      <c r="C106" s="390">
        <v>1.3891223742618855</v>
      </c>
      <c r="D106" s="390">
        <v>14.68717539226237</v>
      </c>
      <c r="E106" s="345">
        <v>0.41486284498481801</v>
      </c>
      <c r="F106" s="345">
        <v>0.85729303038297966</v>
      </c>
      <c r="G106" s="345">
        <v>11172.74360265728</v>
      </c>
      <c r="H106" s="345">
        <v>0.47320652437832872</v>
      </c>
      <c r="I106" s="345">
        <v>2.9834999044794754</v>
      </c>
      <c r="J106" s="345">
        <v>0.82253624157739835</v>
      </c>
      <c r="K106" s="345">
        <v>-0.17746375842260165</v>
      </c>
      <c r="L106" s="345">
        <v>-0.6912701848001378</v>
      </c>
      <c r="M106" s="345">
        <v>-1.2209709826419528</v>
      </c>
      <c r="N106" s="345">
        <v>1.3540000000000001</v>
      </c>
      <c r="Q106" s="345">
        <v>3.6583125773195882E-4</v>
      </c>
      <c r="R106" s="345">
        <v>2.0541715463917526E-3</v>
      </c>
      <c r="S106" s="345">
        <v>24.53798139483153</v>
      </c>
      <c r="T106" s="345">
        <v>6.2073004165399001E-2</v>
      </c>
    </row>
    <row r="107" spans="2:20">
      <c r="B107" s="345">
        <v>9800</v>
      </c>
      <c r="C107" s="390">
        <v>1.3891223742618855</v>
      </c>
      <c r="D107" s="390">
        <v>14.838589571564043</v>
      </c>
      <c r="E107" s="345">
        <v>0.41486284498481801</v>
      </c>
      <c r="F107" s="345">
        <v>0.85729303038297966</v>
      </c>
      <c r="G107" s="345">
        <v>11172.74360265728</v>
      </c>
      <c r="H107" s="345">
        <v>0.47320652437832872</v>
      </c>
      <c r="I107" s="345">
        <v>3.0142576354534905</v>
      </c>
      <c r="J107" s="345">
        <v>0.83101599664520653</v>
      </c>
      <c r="K107" s="345">
        <v>-0.16898400335479347</v>
      </c>
      <c r="L107" s="345">
        <v>-0.71953711787760033</v>
      </c>
      <c r="M107" s="345">
        <v>-1.2404193947757043</v>
      </c>
      <c r="N107" s="345">
        <v>1.3636699999999999</v>
      </c>
      <c r="Q107" s="345">
        <v>3.6468432000000002E-4</v>
      </c>
      <c r="R107" s="345">
        <v>2.0477313999999998E-3</v>
      </c>
      <c r="S107" s="345">
        <v>24.615153719454195</v>
      </c>
      <c r="T107" s="345">
        <v>6.2496952503718749E-2</v>
      </c>
    </row>
    <row r="108" spans="2:20">
      <c r="B108" s="345">
        <v>9900</v>
      </c>
      <c r="C108" s="390">
        <v>1.3891223742618855</v>
      </c>
      <c r="D108" s="390">
        <v>14.990003750865718</v>
      </c>
      <c r="E108" s="345">
        <v>0.41486284498481801</v>
      </c>
      <c r="F108" s="345">
        <v>0.85729303038297966</v>
      </c>
      <c r="G108" s="345">
        <v>11172.74360265728</v>
      </c>
      <c r="H108" s="345">
        <v>0.47320652437832872</v>
      </c>
      <c r="I108" s="345">
        <v>3.0450153664275059</v>
      </c>
      <c r="J108" s="345">
        <v>0.83949575171301483</v>
      </c>
      <c r="K108" s="345">
        <v>-0.16050424828698517</v>
      </c>
      <c r="L108" s="345">
        <v>-0.74823548843112331</v>
      </c>
      <c r="M108" s="345">
        <v>-1.2598870990234801</v>
      </c>
      <c r="N108" s="345">
        <v>1.37334</v>
      </c>
      <c r="Q108" s="345">
        <v>3.6356055272727272E-4</v>
      </c>
      <c r="R108" s="345">
        <v>2.0414213575757575E-3</v>
      </c>
      <c r="S108" s="345">
        <v>24.691239268217853</v>
      </c>
      <c r="T108" s="345">
        <v>6.2918048360683029E-2</v>
      </c>
    </row>
    <row r="109" spans="2:20">
      <c r="B109" s="345">
        <v>10000</v>
      </c>
      <c r="C109" s="390">
        <v>1.3891223742618855</v>
      </c>
      <c r="D109" s="390">
        <v>15.141417930167391</v>
      </c>
      <c r="E109" s="345">
        <v>0.41486284498481801</v>
      </c>
      <c r="F109" s="345">
        <v>0.85729303038297966</v>
      </c>
      <c r="G109" s="345">
        <v>11172.74360265728</v>
      </c>
      <c r="H109" s="345">
        <v>0.47320652437832872</v>
      </c>
      <c r="I109" s="345">
        <v>3.0757730974015209</v>
      </c>
      <c r="J109" s="345">
        <v>0.84797550678082301</v>
      </c>
      <c r="K109" s="345">
        <v>-0.15202449321917699</v>
      </c>
      <c r="L109" s="345">
        <v>-0.77736529646070585</v>
      </c>
      <c r="M109" s="345">
        <v>-1.2793704369011558</v>
      </c>
      <c r="N109" s="345">
        <v>1.383</v>
      </c>
      <c r="Q109" s="345">
        <v>3.6245663999999998E-4</v>
      </c>
      <c r="R109" s="345">
        <v>2.0352228E-3</v>
      </c>
      <c r="S109" s="345">
        <v>24.766439913680774</v>
      </c>
      <c r="T109" s="345">
        <v>6.3337312118207409E-2</v>
      </c>
    </row>
    <row r="110" spans="2:20">
      <c r="C110" s="390"/>
      <c r="D110" s="390"/>
    </row>
  </sheetData>
  <mergeCells count="1">
    <mergeCell ref="E7:P7"/>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s_Prop"/>
  <dimension ref="B1:HZ84"/>
  <sheetViews>
    <sheetView showGridLines="0" workbookViewId="0">
      <selection activeCell="K37" sqref="K37"/>
    </sheetView>
  </sheetViews>
  <sheetFormatPr defaultColWidth="9" defaultRowHeight="12"/>
  <cols>
    <col min="1" max="1" width="1.7109375" style="346" customWidth="1"/>
    <col min="2" max="2" width="11.42578125" style="346" customWidth="1"/>
    <col min="3" max="4" width="9.140625" style="346" customWidth="1"/>
    <col min="5" max="5" width="11.42578125" style="346" customWidth="1"/>
    <col min="6" max="27" width="3.85546875" style="346" customWidth="1"/>
    <col min="28" max="37" width="6.28515625" style="346" customWidth="1"/>
    <col min="38" max="39" width="9" style="395"/>
    <col min="40" max="41" width="9" style="346"/>
    <col min="42" max="45" width="11.5703125" style="346" customWidth="1"/>
    <col min="46" max="16384" width="9" style="346"/>
  </cols>
  <sheetData>
    <row r="1" spans="2:234">
      <c r="B1" s="391"/>
      <c r="C1" s="392" t="s">
        <v>57</v>
      </c>
      <c r="D1" s="393" t="s">
        <v>265</v>
      </c>
      <c r="E1" s="394" t="s">
        <v>266</v>
      </c>
    </row>
    <row r="2" spans="2:234">
      <c r="B2" s="396" t="s">
        <v>162</v>
      </c>
      <c r="C2" s="397">
        <v>100</v>
      </c>
      <c r="D2" s="398">
        <v>20000</v>
      </c>
      <c r="E2" s="399">
        <v>20</v>
      </c>
      <c r="AN2" s="363" t="s">
        <v>267</v>
      </c>
      <c r="AO2" s="400" t="s">
        <v>168</v>
      </c>
      <c r="AP2" s="400" t="s">
        <v>171</v>
      </c>
      <c r="AQ2" s="400" t="s">
        <v>172</v>
      </c>
      <c r="AR2" s="401" t="s">
        <v>226</v>
      </c>
    </row>
    <row r="3" spans="2:234">
      <c r="B3" s="402" t="s">
        <v>163</v>
      </c>
      <c r="C3" s="403">
        <f>+Reservoir!D22</f>
        <v>217.46062992125985</v>
      </c>
      <c r="D3" s="404">
        <f>+Reservoir!E22</f>
        <v>294.97047244094489</v>
      </c>
      <c r="E3" s="405">
        <v>2</v>
      </c>
      <c r="AN3" s="406"/>
      <c r="AO3" s="407" t="s">
        <v>170</v>
      </c>
      <c r="AP3" s="407" t="s">
        <v>268</v>
      </c>
      <c r="AQ3" s="407" t="s">
        <v>225</v>
      </c>
      <c r="AR3" s="408" t="s">
        <v>182</v>
      </c>
    </row>
    <row r="4" spans="2:234">
      <c r="B4" s="343"/>
      <c r="C4" s="343"/>
      <c r="D4" s="343"/>
      <c r="AM4" s="395" t="s">
        <v>174</v>
      </c>
      <c r="AN4" s="409">
        <v>2.01153</v>
      </c>
      <c r="AO4" s="410">
        <v>0.21245375679675196</v>
      </c>
      <c r="AP4" s="410">
        <v>26.140177158610619</v>
      </c>
      <c r="AQ4" s="410">
        <v>6.9091960162991642E-2</v>
      </c>
      <c r="AR4" s="411">
        <v>518.60056370652092</v>
      </c>
    </row>
    <row r="5" spans="2:234">
      <c r="B5" s="343"/>
      <c r="C5" s="343"/>
      <c r="D5" s="343"/>
      <c r="AM5" s="395" t="s">
        <v>175</v>
      </c>
      <c r="AN5" s="412">
        <v>0.89583999999999997</v>
      </c>
      <c r="AO5" s="413">
        <v>1.9282663189812994E-3</v>
      </c>
      <c r="AP5" s="413">
        <v>0.23725268005203731</v>
      </c>
      <c r="AQ5" s="413">
        <v>1.3664767073244117E-2</v>
      </c>
      <c r="AR5" s="414">
        <v>4.7069066467799372</v>
      </c>
    </row>
    <row r="6" spans="2:234">
      <c r="B6" s="343"/>
      <c r="C6" s="343"/>
      <c r="D6" s="343"/>
      <c r="AM6" s="415"/>
      <c r="AN6" s="343"/>
      <c r="AO6" s="343"/>
      <c r="AP6" s="343"/>
      <c r="AQ6" s="343"/>
      <c r="AR6" s="343"/>
      <c r="AS6" s="343"/>
      <c r="AT6" s="343"/>
      <c r="AU6" s="343"/>
      <c r="AV6" s="343"/>
      <c r="AW6" s="343"/>
      <c r="AX6" s="343"/>
      <c r="AY6" s="343"/>
      <c r="AZ6" s="343"/>
    </row>
    <row r="7" spans="2:234">
      <c r="AL7" s="416"/>
      <c r="AM7" s="417"/>
      <c r="AN7" s="418" t="s">
        <v>269</v>
      </c>
      <c r="AO7" s="419">
        <v>217.46062992125985</v>
      </c>
      <c r="AP7" s="418" t="s">
        <v>270</v>
      </c>
      <c r="AQ7" s="420">
        <v>1.8098000000000001</v>
      </c>
      <c r="AR7" s="419"/>
      <c r="AS7" s="418" t="s">
        <v>269</v>
      </c>
      <c r="AT7" s="419">
        <v>294.97047244094489</v>
      </c>
      <c r="AU7" s="418" t="s">
        <v>270</v>
      </c>
      <c r="AV7" s="420">
        <v>2.0167999999999999</v>
      </c>
      <c r="AW7" s="419"/>
      <c r="AX7" s="421"/>
      <c r="AY7" s="421"/>
      <c r="AZ7" s="421"/>
      <c r="BA7" s="421"/>
      <c r="BB7" s="421"/>
      <c r="BC7" s="421"/>
      <c r="BD7" s="421"/>
      <c r="BE7" s="421"/>
      <c r="BF7" s="421"/>
      <c r="BG7" s="421"/>
      <c r="BH7" s="421"/>
      <c r="BI7" s="421"/>
      <c r="BJ7" s="421"/>
      <c r="BK7" s="421"/>
      <c r="BL7" s="421"/>
      <c r="BM7" s="421"/>
      <c r="BN7" s="421"/>
      <c r="BO7" s="421"/>
      <c r="BP7" s="421"/>
      <c r="BQ7" s="421"/>
      <c r="BR7" s="421"/>
      <c r="BS7" s="421"/>
      <c r="BT7" s="421"/>
      <c r="BU7" s="421"/>
      <c r="BV7" s="421"/>
      <c r="BW7" s="421"/>
      <c r="BX7" s="421"/>
      <c r="BY7" s="421"/>
      <c r="BZ7" s="421"/>
      <c r="CA7" s="421"/>
      <c r="CB7" s="421"/>
      <c r="CC7" s="421"/>
      <c r="CD7" s="421"/>
      <c r="CE7" s="421"/>
      <c r="CF7" s="421"/>
      <c r="CG7" s="421"/>
      <c r="CH7" s="421"/>
      <c r="CI7" s="421"/>
      <c r="CJ7" s="421"/>
      <c r="CK7" s="421"/>
      <c r="CL7" s="421"/>
      <c r="CM7" s="421"/>
      <c r="CN7" s="421"/>
      <c r="CO7" s="421"/>
      <c r="CP7" s="421"/>
      <c r="CQ7" s="421"/>
      <c r="CR7" s="421"/>
      <c r="CS7" s="421"/>
      <c r="CT7" s="421"/>
      <c r="CU7" s="421"/>
      <c r="CV7" s="421"/>
      <c r="CW7" s="421"/>
      <c r="CX7" s="421"/>
      <c r="CY7" s="421"/>
      <c r="CZ7" s="421"/>
      <c r="DA7" s="421"/>
      <c r="DB7" s="421"/>
      <c r="DC7" s="421"/>
      <c r="DD7" s="421"/>
      <c r="DE7" s="421"/>
      <c r="DF7" s="421"/>
      <c r="DG7" s="421"/>
      <c r="DH7" s="421"/>
      <c r="DI7" s="421"/>
      <c r="DJ7" s="421"/>
      <c r="DK7" s="421"/>
      <c r="DL7" s="421"/>
      <c r="DM7" s="421"/>
      <c r="DN7" s="421"/>
      <c r="DO7" s="421"/>
      <c r="DP7" s="421"/>
      <c r="DQ7" s="421"/>
      <c r="DR7" s="421"/>
      <c r="DS7" s="421"/>
      <c r="DT7" s="421"/>
      <c r="DU7" s="421"/>
      <c r="DV7" s="421"/>
      <c r="DW7" s="421"/>
      <c r="DX7" s="421"/>
      <c r="DY7" s="421"/>
      <c r="DZ7" s="421"/>
      <c r="EA7" s="421"/>
      <c r="EB7" s="421"/>
      <c r="EC7" s="421"/>
      <c r="ED7" s="421"/>
      <c r="EE7" s="421"/>
      <c r="EF7" s="421"/>
      <c r="EG7" s="421"/>
      <c r="EH7" s="421"/>
      <c r="EI7" s="421"/>
      <c r="EJ7" s="421"/>
      <c r="EK7" s="421"/>
      <c r="EL7" s="421"/>
      <c r="EM7" s="421"/>
      <c r="EN7" s="421"/>
      <c r="EO7" s="421"/>
      <c r="EP7" s="421"/>
      <c r="EQ7" s="421"/>
      <c r="ER7" s="421"/>
      <c r="ES7" s="421"/>
      <c r="ET7" s="421"/>
      <c r="EU7" s="421"/>
      <c r="EV7" s="421"/>
      <c r="EW7" s="421"/>
      <c r="EX7" s="421"/>
      <c r="EY7" s="421"/>
      <c r="EZ7" s="421"/>
      <c r="FA7" s="421"/>
      <c r="FB7" s="421"/>
      <c r="FC7" s="421"/>
      <c r="FD7" s="421"/>
      <c r="FE7" s="421"/>
      <c r="FF7" s="421"/>
      <c r="FG7" s="421"/>
      <c r="FH7" s="421"/>
      <c r="FI7" s="421"/>
      <c r="FJ7" s="421"/>
      <c r="FK7" s="421"/>
      <c r="FL7" s="421"/>
      <c r="FM7" s="421"/>
      <c r="FN7" s="421"/>
      <c r="FO7" s="421"/>
      <c r="FP7" s="421"/>
      <c r="FQ7" s="421"/>
      <c r="FR7" s="421"/>
      <c r="FS7" s="421"/>
      <c r="FT7" s="421"/>
      <c r="FU7" s="421"/>
      <c r="FV7" s="421"/>
      <c r="FW7" s="421"/>
      <c r="FX7" s="421"/>
      <c r="FY7" s="421"/>
      <c r="FZ7" s="421"/>
      <c r="GA7" s="421"/>
      <c r="GB7" s="421"/>
      <c r="GC7" s="421"/>
      <c r="GD7" s="421"/>
      <c r="GE7" s="421"/>
      <c r="GF7" s="421"/>
      <c r="GG7" s="421"/>
      <c r="GH7" s="421"/>
      <c r="GI7" s="421"/>
      <c r="GJ7" s="421"/>
      <c r="GK7" s="421"/>
      <c r="GL7" s="421"/>
      <c r="GM7" s="421"/>
      <c r="GN7" s="421"/>
      <c r="GO7" s="421"/>
      <c r="GP7" s="421"/>
      <c r="GQ7" s="421"/>
      <c r="GR7" s="421"/>
      <c r="GS7" s="421"/>
      <c r="GT7" s="421"/>
      <c r="GU7" s="421"/>
      <c r="GV7" s="421"/>
      <c r="GW7" s="421"/>
      <c r="GX7" s="421"/>
      <c r="GY7" s="421"/>
      <c r="GZ7" s="421"/>
      <c r="HA7" s="421"/>
      <c r="HB7" s="421"/>
      <c r="HC7" s="421"/>
      <c r="HD7" s="421"/>
      <c r="HE7" s="421"/>
      <c r="HF7" s="421"/>
      <c r="HG7" s="421"/>
      <c r="HH7" s="421"/>
      <c r="HI7" s="421"/>
      <c r="HJ7" s="421"/>
      <c r="HK7" s="421"/>
      <c r="HL7" s="421"/>
      <c r="HM7" s="421"/>
      <c r="HN7" s="421"/>
      <c r="HO7" s="421"/>
      <c r="HP7" s="421"/>
      <c r="HQ7" s="421"/>
      <c r="HR7" s="421"/>
      <c r="HS7" s="421"/>
      <c r="HT7" s="421"/>
      <c r="HU7" s="421"/>
      <c r="HV7" s="421"/>
      <c r="HW7" s="421"/>
      <c r="HX7" s="421"/>
      <c r="HY7" s="421"/>
      <c r="HZ7" s="421"/>
    </row>
    <row r="8" spans="2:234">
      <c r="AL8" s="422" t="s">
        <v>162</v>
      </c>
      <c r="AM8" s="423" t="s">
        <v>271</v>
      </c>
      <c r="AN8" s="424" t="s">
        <v>267</v>
      </c>
      <c r="AO8" s="425" t="s">
        <v>168</v>
      </c>
      <c r="AP8" s="425" t="s">
        <v>171</v>
      </c>
      <c r="AQ8" s="425" t="s">
        <v>172</v>
      </c>
      <c r="AR8" s="426" t="s">
        <v>226</v>
      </c>
      <c r="AS8" s="424" t="s">
        <v>267</v>
      </c>
      <c r="AT8" s="425" t="s">
        <v>168</v>
      </c>
      <c r="AU8" s="425" t="s">
        <v>171</v>
      </c>
      <c r="AV8" s="425" t="s">
        <v>172</v>
      </c>
      <c r="AW8" s="427" t="s">
        <v>226</v>
      </c>
      <c r="AX8" s="428"/>
      <c r="AY8" s="428"/>
      <c r="AZ8" s="428"/>
      <c r="BA8" s="428"/>
      <c r="BB8" s="421"/>
      <c r="BC8" s="429"/>
      <c r="BD8" s="429"/>
      <c r="BE8" s="429"/>
      <c r="BF8" s="429"/>
      <c r="BG8" s="421"/>
      <c r="BH8" s="429"/>
      <c r="BI8" s="429"/>
      <c r="BJ8" s="429"/>
      <c r="BK8" s="429"/>
      <c r="BL8" s="421"/>
      <c r="BM8" s="429"/>
      <c r="BN8" s="429"/>
      <c r="BO8" s="429"/>
      <c r="BP8" s="429"/>
      <c r="BQ8" s="421"/>
      <c r="BR8" s="429"/>
      <c r="BS8" s="429"/>
      <c r="BT8" s="429"/>
      <c r="BU8" s="429"/>
      <c r="BV8" s="421"/>
      <c r="BW8" s="429"/>
      <c r="BX8" s="429"/>
      <c r="BY8" s="429"/>
      <c r="BZ8" s="429"/>
      <c r="CA8" s="421"/>
      <c r="CB8" s="429"/>
      <c r="CC8" s="429"/>
      <c r="CD8" s="429"/>
      <c r="CE8" s="429"/>
      <c r="CF8" s="421"/>
      <c r="CG8" s="429"/>
      <c r="CH8" s="429"/>
      <c r="CI8" s="429"/>
      <c r="CJ8" s="429"/>
      <c r="CK8" s="421"/>
      <c r="CL8" s="421"/>
      <c r="CM8" s="421"/>
      <c r="CN8" s="421"/>
      <c r="CO8" s="421"/>
      <c r="CP8" s="421"/>
      <c r="CQ8" s="421"/>
      <c r="CR8" s="421"/>
      <c r="CS8" s="421"/>
      <c r="CT8" s="421"/>
      <c r="CU8" s="421"/>
      <c r="CV8" s="421"/>
      <c r="CW8" s="421"/>
      <c r="CX8" s="421"/>
      <c r="CY8" s="421"/>
      <c r="CZ8" s="421"/>
      <c r="DA8" s="421"/>
      <c r="DB8" s="421"/>
      <c r="DC8" s="421"/>
      <c r="DD8" s="421"/>
      <c r="DE8" s="421"/>
      <c r="DF8" s="421"/>
      <c r="DG8" s="421"/>
      <c r="DH8" s="421"/>
      <c r="DI8" s="421"/>
      <c r="DJ8" s="421"/>
      <c r="DK8" s="421"/>
      <c r="DL8" s="421"/>
      <c r="DM8" s="421"/>
      <c r="DN8" s="421"/>
      <c r="DO8" s="421"/>
      <c r="DP8" s="421"/>
      <c r="DQ8" s="421"/>
      <c r="DR8" s="421"/>
      <c r="DS8" s="421"/>
      <c r="DT8" s="421"/>
      <c r="DU8" s="421"/>
      <c r="DV8" s="421"/>
      <c r="DW8" s="421"/>
      <c r="DX8" s="421"/>
      <c r="DY8" s="421"/>
      <c r="DZ8" s="421"/>
      <c r="EA8" s="421"/>
      <c r="EB8" s="421"/>
      <c r="EC8" s="421"/>
      <c r="ED8" s="421"/>
      <c r="EE8" s="421"/>
      <c r="EF8" s="421"/>
      <c r="EG8" s="421"/>
      <c r="EH8" s="421"/>
      <c r="EI8" s="421"/>
      <c r="EJ8" s="421"/>
      <c r="EK8" s="421"/>
      <c r="EL8" s="421"/>
      <c r="EM8" s="421"/>
      <c r="EN8" s="421"/>
      <c r="EO8" s="421"/>
      <c r="EP8" s="421"/>
      <c r="EQ8" s="421"/>
      <c r="ER8" s="421"/>
      <c r="ES8" s="421"/>
      <c r="ET8" s="421"/>
      <c r="EU8" s="421"/>
      <c r="EV8" s="421"/>
      <c r="EW8" s="421"/>
      <c r="EX8" s="421"/>
      <c r="EY8" s="421"/>
      <c r="EZ8" s="421"/>
      <c r="FA8" s="421"/>
      <c r="FB8" s="421"/>
      <c r="FC8" s="421"/>
      <c r="FD8" s="421"/>
      <c r="FE8" s="421"/>
      <c r="FF8" s="421"/>
      <c r="FG8" s="421"/>
      <c r="FH8" s="421"/>
      <c r="FI8" s="421"/>
      <c r="FJ8" s="421"/>
      <c r="FK8" s="421"/>
      <c r="FL8" s="421"/>
      <c r="FM8" s="421"/>
      <c r="FN8" s="421"/>
      <c r="FO8" s="421"/>
      <c r="FP8" s="421"/>
      <c r="FQ8" s="421"/>
      <c r="FR8" s="421"/>
      <c r="FS8" s="421"/>
      <c r="FT8" s="421"/>
      <c r="FU8" s="421"/>
      <c r="FV8" s="421"/>
      <c r="FW8" s="421"/>
      <c r="FX8" s="421"/>
      <c r="FY8" s="421"/>
      <c r="FZ8" s="421"/>
      <c r="GA8" s="421"/>
      <c r="GB8" s="421"/>
      <c r="GC8" s="421"/>
      <c r="GD8" s="421"/>
      <c r="GE8" s="421"/>
      <c r="GF8" s="421"/>
      <c r="GG8" s="421"/>
      <c r="GH8" s="421"/>
      <c r="GI8" s="421"/>
      <c r="GJ8" s="421"/>
      <c r="GK8" s="421"/>
      <c r="GL8" s="421"/>
      <c r="GM8" s="421"/>
      <c r="GN8" s="421"/>
      <c r="GO8" s="421"/>
      <c r="GP8" s="421"/>
      <c r="GQ8" s="421"/>
      <c r="GR8" s="421"/>
      <c r="GS8" s="421"/>
      <c r="GT8" s="421"/>
      <c r="GU8" s="421"/>
      <c r="GV8" s="421"/>
      <c r="GW8" s="421"/>
      <c r="GX8" s="421"/>
      <c r="GY8" s="421"/>
      <c r="GZ8" s="421"/>
      <c r="HA8" s="421"/>
      <c r="HB8" s="421"/>
      <c r="HC8" s="421"/>
      <c r="HD8" s="421"/>
      <c r="HE8" s="421"/>
      <c r="HF8" s="421"/>
      <c r="HG8" s="421"/>
      <c r="HH8" s="421"/>
      <c r="HI8" s="421"/>
      <c r="HJ8" s="421"/>
      <c r="HK8" s="421"/>
      <c r="HL8" s="421"/>
      <c r="HM8" s="421"/>
      <c r="HN8" s="421"/>
      <c r="HO8" s="421"/>
      <c r="HP8" s="421"/>
      <c r="HQ8" s="421"/>
      <c r="HR8" s="421"/>
      <c r="HS8" s="421"/>
      <c r="HT8" s="421"/>
      <c r="HU8" s="421"/>
      <c r="HV8" s="421"/>
      <c r="HW8" s="421"/>
      <c r="HX8" s="421"/>
      <c r="HY8" s="421"/>
      <c r="HZ8" s="421"/>
    </row>
    <row r="9" spans="2:234">
      <c r="AL9" s="430" t="s">
        <v>161</v>
      </c>
      <c r="AM9" s="431" t="s">
        <v>161</v>
      </c>
      <c r="AN9" s="432"/>
      <c r="AO9" s="433" t="s">
        <v>170</v>
      </c>
      <c r="AP9" s="433" t="s">
        <v>268</v>
      </c>
      <c r="AQ9" s="433" t="s">
        <v>225</v>
      </c>
      <c r="AR9" s="434" t="s">
        <v>182</v>
      </c>
      <c r="AS9" s="432"/>
      <c r="AT9" s="433" t="s">
        <v>170</v>
      </c>
      <c r="AU9" s="433" t="s">
        <v>268</v>
      </c>
      <c r="AV9" s="433" t="s">
        <v>225</v>
      </c>
      <c r="AW9" s="435" t="s">
        <v>182</v>
      </c>
      <c r="AX9" s="429"/>
      <c r="AY9" s="429"/>
      <c r="AZ9" s="429"/>
      <c r="BA9" s="429"/>
      <c r="BB9" s="421"/>
      <c r="BC9" s="429"/>
      <c r="BD9" s="429"/>
      <c r="BE9" s="429"/>
      <c r="BF9" s="429"/>
      <c r="BG9" s="421"/>
      <c r="BH9" s="429"/>
      <c r="BI9" s="429"/>
      <c r="BJ9" s="429"/>
      <c r="BK9" s="429"/>
      <c r="BL9" s="421"/>
      <c r="BM9" s="429"/>
      <c r="BN9" s="429"/>
      <c r="BO9" s="429"/>
      <c r="BP9" s="429"/>
      <c r="BQ9" s="421"/>
      <c r="BR9" s="429"/>
      <c r="BS9" s="429"/>
      <c r="BT9" s="429"/>
      <c r="BU9" s="429"/>
      <c r="BV9" s="421"/>
      <c r="BW9" s="429"/>
      <c r="BX9" s="429"/>
      <c r="BY9" s="429"/>
      <c r="BZ9" s="429"/>
      <c r="CA9" s="421"/>
      <c r="CB9" s="429"/>
      <c r="CC9" s="429"/>
      <c r="CD9" s="429"/>
      <c r="CE9" s="429"/>
      <c r="CF9" s="421"/>
      <c r="CG9" s="429"/>
      <c r="CH9" s="429"/>
      <c r="CI9" s="429"/>
      <c r="CJ9" s="429"/>
      <c r="CK9" s="421"/>
      <c r="CL9" s="421"/>
      <c r="CM9" s="421"/>
      <c r="CN9" s="421"/>
      <c r="CO9" s="421"/>
      <c r="CP9" s="421"/>
      <c r="CQ9" s="421"/>
      <c r="CR9" s="421"/>
      <c r="CS9" s="421"/>
      <c r="CT9" s="421"/>
      <c r="CU9" s="421"/>
      <c r="CV9" s="421"/>
      <c r="CW9" s="421"/>
      <c r="CX9" s="421"/>
      <c r="CY9" s="421"/>
      <c r="CZ9" s="421"/>
      <c r="DA9" s="421"/>
      <c r="DB9" s="421"/>
      <c r="DC9" s="421"/>
      <c r="DD9" s="421"/>
      <c r="DE9" s="421"/>
      <c r="DF9" s="421"/>
      <c r="DG9" s="421"/>
      <c r="DH9" s="421"/>
      <c r="DI9" s="421"/>
      <c r="DJ9" s="421"/>
      <c r="DK9" s="421"/>
      <c r="DL9" s="421"/>
      <c r="DM9" s="421"/>
      <c r="DN9" s="421"/>
      <c r="DO9" s="421"/>
      <c r="DP9" s="421"/>
      <c r="DQ9" s="421"/>
      <c r="DR9" s="421"/>
      <c r="DS9" s="421"/>
      <c r="DT9" s="421"/>
      <c r="DU9" s="421"/>
      <c r="DV9" s="421"/>
      <c r="DW9" s="421"/>
      <c r="DX9" s="421"/>
      <c r="DY9" s="421"/>
      <c r="DZ9" s="421"/>
      <c r="EA9" s="421"/>
      <c r="EB9" s="421"/>
      <c r="EC9" s="421"/>
      <c r="ED9" s="421"/>
      <c r="EE9" s="421"/>
      <c r="EF9" s="421"/>
      <c r="EG9" s="421"/>
      <c r="EH9" s="421"/>
      <c r="EI9" s="421"/>
      <c r="EJ9" s="421"/>
      <c r="EK9" s="421"/>
      <c r="EL9" s="421"/>
      <c r="EM9" s="421"/>
      <c r="EN9" s="421"/>
      <c r="EO9" s="421"/>
      <c r="EP9" s="421"/>
      <c r="EQ9" s="421"/>
      <c r="ER9" s="421"/>
      <c r="ES9" s="421"/>
      <c r="ET9" s="421"/>
      <c r="EU9" s="421"/>
      <c r="EV9" s="421"/>
      <c r="EW9" s="421"/>
      <c r="EX9" s="421"/>
      <c r="EY9" s="421"/>
      <c r="EZ9" s="421"/>
      <c r="FA9" s="421"/>
      <c r="FB9" s="421"/>
      <c r="FC9" s="421"/>
      <c r="FD9" s="421"/>
      <c r="FE9" s="421"/>
      <c r="FF9" s="421"/>
      <c r="FG9" s="421"/>
      <c r="FH9" s="421"/>
      <c r="FI9" s="421"/>
      <c r="FJ9" s="421"/>
      <c r="FK9" s="421"/>
      <c r="FL9" s="421"/>
      <c r="FM9" s="421"/>
      <c r="FN9" s="421"/>
      <c r="FO9" s="421"/>
      <c r="FP9" s="421"/>
      <c r="FQ9" s="421"/>
      <c r="FR9" s="421"/>
      <c r="FS9" s="421"/>
      <c r="FT9" s="421"/>
      <c r="FU9" s="421"/>
      <c r="FV9" s="421"/>
      <c r="FW9" s="421"/>
      <c r="FX9" s="421"/>
      <c r="FY9" s="421"/>
      <c r="FZ9" s="421"/>
      <c r="GA9" s="421"/>
      <c r="GB9" s="421"/>
      <c r="GC9" s="421"/>
      <c r="GD9" s="421"/>
      <c r="GE9" s="421"/>
      <c r="GF9" s="421"/>
      <c r="GG9" s="421"/>
      <c r="GH9" s="421"/>
      <c r="GI9" s="421"/>
      <c r="GJ9" s="421"/>
      <c r="GK9" s="421"/>
      <c r="GL9" s="421"/>
      <c r="GM9" s="421"/>
      <c r="GN9" s="421"/>
      <c r="GO9" s="421"/>
      <c r="GP9" s="421"/>
      <c r="GQ9" s="421"/>
      <c r="GR9" s="421"/>
      <c r="GS9" s="421"/>
      <c r="GT9" s="421"/>
      <c r="GU9" s="421"/>
      <c r="GV9" s="421"/>
      <c r="GW9" s="421"/>
      <c r="GX9" s="421"/>
      <c r="GY9" s="421"/>
      <c r="GZ9" s="421"/>
      <c r="HA9" s="421"/>
      <c r="HB9" s="421"/>
      <c r="HC9" s="421"/>
      <c r="HD9" s="421"/>
      <c r="HE9" s="421"/>
      <c r="HF9" s="421"/>
      <c r="HG9" s="421"/>
      <c r="HH9" s="421"/>
      <c r="HI9" s="421"/>
      <c r="HJ9" s="421"/>
      <c r="HK9" s="421"/>
      <c r="HL9" s="421"/>
      <c r="HM9" s="421"/>
      <c r="HN9" s="421"/>
      <c r="HO9" s="421"/>
      <c r="HP9" s="421"/>
      <c r="HQ9" s="421"/>
      <c r="HR9" s="421"/>
      <c r="HS9" s="421"/>
      <c r="HT9" s="421"/>
      <c r="HU9" s="421"/>
      <c r="HV9" s="421"/>
      <c r="HW9" s="421"/>
      <c r="HX9" s="421"/>
      <c r="HY9" s="421"/>
      <c r="HZ9" s="421"/>
    </row>
    <row r="10" spans="2:234">
      <c r="AH10" s="388"/>
      <c r="AI10" s="388"/>
      <c r="AJ10" s="436"/>
      <c r="AL10" s="437">
        <v>100</v>
      </c>
      <c r="AM10" s="438">
        <v>0.15140000000000001</v>
      </c>
      <c r="AN10" s="438">
        <v>0.99116000000000004</v>
      </c>
      <c r="AO10" s="438">
        <v>0.19002654146062992</v>
      </c>
      <c r="AP10" s="438">
        <v>0.26525359457534614</v>
      </c>
      <c r="AQ10" s="438">
        <v>1.3664767073244117E-2</v>
      </c>
      <c r="AR10" s="439">
        <v>5.2624227769107828</v>
      </c>
      <c r="AS10" s="438">
        <v>0.99436999999999998</v>
      </c>
      <c r="AT10" s="438">
        <v>0.21245375679675196</v>
      </c>
      <c r="AU10" s="438">
        <v>0.23725268005203731</v>
      </c>
      <c r="AV10" s="438">
        <v>1.5122552723838759E-2</v>
      </c>
      <c r="AW10" s="440">
        <v>4.7069066467799372</v>
      </c>
      <c r="AX10" s="438"/>
      <c r="AY10" s="438"/>
      <c r="AZ10" s="438"/>
      <c r="BA10" s="438"/>
      <c r="BC10" s="438"/>
      <c r="BD10" s="438"/>
      <c r="BE10" s="438"/>
      <c r="BF10" s="438"/>
      <c r="BH10" s="438"/>
      <c r="BI10" s="438"/>
      <c r="BJ10" s="438"/>
      <c r="BK10" s="438"/>
      <c r="BM10" s="438"/>
      <c r="BN10" s="438"/>
      <c r="BO10" s="438"/>
      <c r="BP10" s="438"/>
      <c r="BR10" s="438"/>
      <c r="BS10" s="438"/>
      <c r="BT10" s="438"/>
      <c r="BU10" s="438"/>
      <c r="BW10" s="438"/>
      <c r="BX10" s="438"/>
      <c r="BY10" s="438"/>
      <c r="BZ10" s="438"/>
      <c r="CB10" s="438"/>
      <c r="CC10" s="438"/>
      <c r="CD10" s="438"/>
      <c r="CE10" s="438"/>
      <c r="CG10" s="438"/>
      <c r="CH10" s="438"/>
      <c r="CI10" s="438"/>
      <c r="CJ10" s="438"/>
    </row>
    <row r="11" spans="2:234">
      <c r="AH11" s="388"/>
      <c r="AI11" s="388"/>
      <c r="AJ11" s="436"/>
      <c r="AL11" s="437">
        <v>1147.3699999999999</v>
      </c>
      <c r="AM11" s="438">
        <v>1.7373000000000001</v>
      </c>
      <c r="AN11" s="438">
        <v>0.92096999999999996</v>
      </c>
      <c r="AO11" s="438">
        <v>1.5389074084542816E-2</v>
      </c>
      <c r="AP11" s="438">
        <v>3.2753902483178927</v>
      </c>
      <c r="AQ11" s="438">
        <v>1.5135819788272406E-2</v>
      </c>
      <c r="AR11" s="439">
        <v>64.981167450771181</v>
      </c>
      <c r="AS11" s="438">
        <v>0.95260999999999996</v>
      </c>
      <c r="AT11" s="438">
        <v>1.773895564253964E-2</v>
      </c>
      <c r="AU11" s="438">
        <v>2.8414989136269555</v>
      </c>
      <c r="AV11" s="438">
        <v>1.6291011273744348E-2</v>
      </c>
      <c r="AW11" s="440">
        <v>56.373104491107043</v>
      </c>
      <c r="AX11" s="438"/>
      <c r="AY11" s="438"/>
      <c r="AZ11" s="438"/>
      <c r="BA11" s="438"/>
      <c r="BC11" s="438"/>
      <c r="BD11" s="438"/>
      <c r="BE11" s="438"/>
      <c r="BF11" s="438"/>
      <c r="BH11" s="438"/>
      <c r="BI11" s="438"/>
      <c r="BJ11" s="438"/>
      <c r="BK11" s="438"/>
      <c r="BM11" s="438"/>
      <c r="BN11" s="438"/>
      <c r="BO11" s="438"/>
      <c r="BP11" s="438"/>
      <c r="BR11" s="438"/>
      <c r="BS11" s="438"/>
      <c r="BT11" s="438"/>
      <c r="BU11" s="438"/>
      <c r="BW11" s="438"/>
      <c r="BX11" s="438"/>
      <c r="BY11" s="438"/>
      <c r="BZ11" s="438"/>
      <c r="CB11" s="438"/>
      <c r="CC11" s="438"/>
      <c r="CD11" s="438"/>
      <c r="CE11" s="438"/>
      <c r="CG11" s="438"/>
      <c r="CH11" s="438"/>
      <c r="CI11" s="438"/>
      <c r="CJ11" s="438"/>
    </row>
    <row r="12" spans="2:234">
      <c r="AH12" s="388"/>
      <c r="AI12" s="388"/>
      <c r="AJ12" s="436"/>
      <c r="AL12" s="437">
        <v>2194.7399999999998</v>
      </c>
      <c r="AM12" s="438">
        <v>3.3231000000000002</v>
      </c>
      <c r="AN12" s="438">
        <v>0.89583999999999997</v>
      </c>
      <c r="AO12" s="438">
        <v>7.8256040164461933E-3</v>
      </c>
      <c r="AP12" s="438">
        <v>6.4410648789821394</v>
      </c>
      <c r="AQ12" s="438">
        <v>1.7618525683266335E-2</v>
      </c>
      <c r="AR12" s="439">
        <v>127.78566330450816</v>
      </c>
      <c r="AS12" s="438">
        <v>0.94184999999999997</v>
      </c>
      <c r="AT12" s="438">
        <v>9.1688541635722969E-3</v>
      </c>
      <c r="AU12" s="438">
        <v>5.497439733245213</v>
      </c>
      <c r="AV12" s="438">
        <v>1.8194142883546167E-2</v>
      </c>
      <c r="AW12" s="440">
        <v>109.06488228081794</v>
      </c>
      <c r="AX12" s="438"/>
      <c r="AY12" s="438"/>
      <c r="AZ12" s="438"/>
      <c r="BA12" s="438"/>
      <c r="BC12" s="438"/>
      <c r="BD12" s="438"/>
      <c r="BE12" s="438"/>
      <c r="BF12" s="438"/>
      <c r="BH12" s="438"/>
      <c r="BI12" s="438"/>
      <c r="BJ12" s="438"/>
      <c r="BK12" s="438"/>
      <c r="BM12" s="438"/>
      <c r="BN12" s="438"/>
      <c r="BO12" s="438"/>
      <c r="BP12" s="438"/>
      <c r="BR12" s="438"/>
      <c r="BS12" s="438"/>
      <c r="BT12" s="438"/>
      <c r="BU12" s="438"/>
      <c r="BW12" s="438"/>
      <c r="BX12" s="438"/>
      <c r="BY12" s="438"/>
      <c r="BZ12" s="438"/>
      <c r="CB12" s="438"/>
      <c r="CC12" s="438"/>
      <c r="CD12" s="438"/>
      <c r="CE12" s="438"/>
      <c r="CG12" s="438"/>
      <c r="CH12" s="438"/>
      <c r="CI12" s="438"/>
      <c r="CJ12" s="438"/>
    </row>
    <row r="13" spans="2:234">
      <c r="AH13" s="388"/>
      <c r="AI13" s="388"/>
      <c r="AJ13" s="436"/>
      <c r="AL13" s="437">
        <v>3242.11</v>
      </c>
      <c r="AM13" s="438">
        <v>4.9089999999999998</v>
      </c>
      <c r="AN13" s="438">
        <v>0.90986999999999996</v>
      </c>
      <c r="AO13" s="438">
        <v>5.3804933283277626E-3</v>
      </c>
      <c r="AP13" s="438">
        <v>9.3681415645986679</v>
      </c>
      <c r="AQ13" s="438">
        <v>2.075893628953308E-2</v>
      </c>
      <c r="AR13" s="439">
        <v>185.85656351158349</v>
      </c>
      <c r="AS13" s="438">
        <v>0.95689000000000002</v>
      </c>
      <c r="AT13" s="438">
        <v>6.3059521666706687E-3</v>
      </c>
      <c r="AU13" s="438">
        <v>7.9932771221392578</v>
      </c>
      <c r="AV13" s="438">
        <v>2.057531973354287E-2</v>
      </c>
      <c r="AW13" s="440">
        <v>158.58033387652011</v>
      </c>
      <c r="AX13" s="438"/>
      <c r="AY13" s="438"/>
      <c r="AZ13" s="438"/>
      <c r="BA13" s="438"/>
      <c r="BC13" s="438"/>
      <c r="BD13" s="438"/>
      <c r="BE13" s="438"/>
      <c r="BF13" s="438"/>
      <c r="BH13" s="438"/>
      <c r="BI13" s="438"/>
      <c r="BJ13" s="438"/>
      <c r="BK13" s="438"/>
      <c r="BM13" s="438"/>
      <c r="BN13" s="438"/>
      <c r="BO13" s="438"/>
      <c r="BP13" s="438"/>
      <c r="BR13" s="438"/>
      <c r="BS13" s="438"/>
      <c r="BT13" s="438"/>
      <c r="BU13" s="438"/>
      <c r="BW13" s="438"/>
      <c r="BX13" s="438"/>
      <c r="BY13" s="438"/>
      <c r="BZ13" s="438"/>
      <c r="CB13" s="438"/>
      <c r="CC13" s="438"/>
      <c r="CD13" s="438"/>
      <c r="CE13" s="438"/>
      <c r="CG13" s="438"/>
      <c r="CH13" s="438"/>
      <c r="CI13" s="438"/>
      <c r="CJ13" s="438"/>
    </row>
    <row r="14" spans="2:234">
      <c r="AH14" s="388"/>
      <c r="AI14" s="388"/>
      <c r="AJ14" s="436"/>
      <c r="AL14" s="437">
        <v>4289.47</v>
      </c>
      <c r="AM14" s="438">
        <v>6.4949000000000003</v>
      </c>
      <c r="AN14" s="438">
        <v>0.94967999999999997</v>
      </c>
      <c r="AO14" s="438">
        <v>4.2446721744104753E-3</v>
      </c>
      <c r="AP14" s="438">
        <v>11.874939009666562</v>
      </c>
      <c r="AQ14" s="438">
        <v>2.4220403048244295E-2</v>
      </c>
      <c r="AR14" s="439">
        <v>235.58945400509896</v>
      </c>
      <c r="AS14" s="438">
        <v>0.99012</v>
      </c>
      <c r="AT14" s="438">
        <v>4.9317448556820218E-3</v>
      </c>
      <c r="AU14" s="438">
        <v>10.22056587722288</v>
      </c>
      <c r="AV14" s="438">
        <v>2.3242420289588051E-2</v>
      </c>
      <c r="AW14" s="440">
        <v>202.7679917074112</v>
      </c>
      <c r="AX14" s="438"/>
      <c r="AY14" s="438"/>
      <c r="AZ14" s="438"/>
      <c r="BA14" s="438"/>
      <c r="BC14" s="438"/>
      <c r="BD14" s="438"/>
      <c r="BE14" s="438"/>
      <c r="BF14" s="438"/>
      <c r="BH14" s="438"/>
      <c r="BI14" s="438"/>
      <c r="BJ14" s="438"/>
      <c r="BK14" s="438"/>
      <c r="BM14" s="438"/>
      <c r="BN14" s="438"/>
      <c r="BO14" s="438"/>
      <c r="BP14" s="438"/>
      <c r="BR14" s="438"/>
      <c r="BS14" s="438"/>
      <c r="BT14" s="438"/>
      <c r="BU14" s="438"/>
      <c r="BW14" s="438"/>
      <c r="BX14" s="438"/>
      <c r="BY14" s="438"/>
      <c r="BZ14" s="438"/>
      <c r="CB14" s="438"/>
      <c r="CC14" s="438"/>
      <c r="CD14" s="438"/>
      <c r="CE14" s="438"/>
      <c r="CG14" s="438"/>
      <c r="CH14" s="438"/>
      <c r="CI14" s="438"/>
      <c r="CJ14" s="438"/>
    </row>
    <row r="15" spans="2:234">
      <c r="AH15" s="388"/>
      <c r="AI15" s="388"/>
      <c r="AJ15" s="436"/>
      <c r="AL15" s="437">
        <v>5336.84</v>
      </c>
      <c r="AM15" s="438">
        <v>8.0807000000000002</v>
      </c>
      <c r="AN15" s="438">
        <v>1.00431</v>
      </c>
      <c r="AO15" s="438">
        <v>3.6078967576665291E-3</v>
      </c>
      <c r="AP15" s="438">
        <v>13.970805311999451</v>
      </c>
      <c r="AQ15" s="438">
        <v>2.7780784436818584E-2</v>
      </c>
      <c r="AR15" s="439">
        <v>277.16979369630513</v>
      </c>
      <c r="AS15" s="438">
        <v>1.03508</v>
      </c>
      <c r="AT15" s="438">
        <v>4.1438701321720528E-3</v>
      </c>
      <c r="AU15" s="438">
        <v>12.163803782318997</v>
      </c>
      <c r="AV15" s="438">
        <v>2.6055618583934521E-2</v>
      </c>
      <c r="AW15" s="440">
        <v>241.3203039922102</v>
      </c>
      <c r="AX15" s="438"/>
      <c r="AY15" s="438"/>
      <c r="AZ15" s="438"/>
      <c r="BA15" s="438"/>
      <c r="BC15" s="438"/>
      <c r="BD15" s="438"/>
      <c r="BE15" s="438"/>
      <c r="BF15" s="438"/>
      <c r="BH15" s="438"/>
      <c r="BI15" s="438"/>
      <c r="BJ15" s="438"/>
      <c r="BK15" s="438"/>
      <c r="BM15" s="438"/>
      <c r="BN15" s="438"/>
      <c r="BO15" s="438"/>
      <c r="BP15" s="438"/>
      <c r="BR15" s="438"/>
      <c r="BS15" s="438"/>
      <c r="BT15" s="438"/>
      <c r="BU15" s="438"/>
      <c r="BW15" s="438"/>
      <c r="BX15" s="438"/>
      <c r="BY15" s="438"/>
      <c r="BZ15" s="438"/>
      <c r="CB15" s="438"/>
      <c r="CC15" s="438"/>
      <c r="CD15" s="438"/>
      <c r="CE15" s="438"/>
      <c r="CG15" s="438"/>
      <c r="CH15" s="438"/>
      <c r="CI15" s="438"/>
      <c r="CJ15" s="438"/>
    </row>
    <row r="16" spans="2:234">
      <c r="AH16" s="388"/>
      <c r="AI16" s="388"/>
      <c r="AJ16" s="436"/>
      <c r="AL16" s="437">
        <v>6384.21</v>
      </c>
      <c r="AM16" s="438">
        <v>9.6666000000000007</v>
      </c>
      <c r="AN16" s="438">
        <v>1.06721</v>
      </c>
      <c r="AO16" s="438">
        <v>3.2048906717806864E-3</v>
      </c>
      <c r="AP16" s="438">
        <v>15.727595212833647</v>
      </c>
      <c r="AQ16" s="438">
        <v>3.1325615448123692E-2</v>
      </c>
      <c r="AR16" s="439">
        <v>312.02312415992174</v>
      </c>
      <c r="AS16" s="438">
        <v>1.08741</v>
      </c>
      <c r="AT16" s="438">
        <v>3.6391718149414447E-3</v>
      </c>
      <c r="AU16" s="438">
        <v>13.850740154725058</v>
      </c>
      <c r="AV16" s="438">
        <v>2.8925878913194755E-2</v>
      </c>
      <c r="AW16" s="440">
        <v>274.78779536988975</v>
      </c>
      <c r="AX16" s="438"/>
      <c r="AY16" s="438"/>
      <c r="AZ16" s="438"/>
      <c r="BA16" s="438"/>
      <c r="BC16" s="438"/>
      <c r="BD16" s="438"/>
      <c r="BE16" s="438"/>
      <c r="BF16" s="438"/>
      <c r="BH16" s="438"/>
      <c r="BI16" s="438"/>
      <c r="BJ16" s="438"/>
      <c r="BK16" s="438"/>
      <c r="BM16" s="438"/>
      <c r="BN16" s="438"/>
      <c r="BO16" s="438"/>
      <c r="BP16" s="438"/>
      <c r="BR16" s="438"/>
      <c r="BS16" s="438"/>
      <c r="BT16" s="438"/>
      <c r="BU16" s="438"/>
      <c r="BW16" s="438"/>
      <c r="BX16" s="438"/>
      <c r="BY16" s="438"/>
      <c r="BZ16" s="438"/>
      <c r="CB16" s="438"/>
      <c r="CC16" s="438"/>
      <c r="CD16" s="438"/>
      <c r="CE16" s="438"/>
      <c r="CG16" s="438"/>
      <c r="CH16" s="438"/>
      <c r="CI16" s="438"/>
      <c r="CJ16" s="438"/>
    </row>
    <row r="17" spans="34:88">
      <c r="AH17" s="388"/>
      <c r="AI17" s="388"/>
      <c r="AJ17" s="436"/>
      <c r="AL17" s="437">
        <v>7431.58</v>
      </c>
      <c r="AM17" s="438">
        <v>11.2525</v>
      </c>
      <c r="AN17" s="438">
        <v>1.1347799999999999</v>
      </c>
      <c r="AO17" s="438">
        <v>2.9275276984845667E-3</v>
      </c>
      <c r="AP17" s="438">
        <v>17.21767592950372</v>
      </c>
      <c r="AQ17" s="438">
        <v>3.4801779396913021E-2</v>
      </c>
      <c r="AR17" s="439">
        <v>341.58515409355459</v>
      </c>
      <c r="AS17" s="438">
        <v>1.1443700000000001</v>
      </c>
      <c r="AT17" s="438">
        <v>3.2900440196010823E-3</v>
      </c>
      <c r="AU17" s="438">
        <v>15.320531545126491</v>
      </c>
      <c r="AV17" s="438">
        <v>3.1800504132837568E-2</v>
      </c>
      <c r="AW17" s="440">
        <v>303.94730102159849</v>
      </c>
      <c r="AX17" s="438"/>
      <c r="AY17" s="438"/>
      <c r="AZ17" s="438"/>
      <c r="BA17" s="438"/>
      <c r="BC17" s="438"/>
      <c r="BD17" s="438"/>
      <c r="BE17" s="438"/>
      <c r="BF17" s="438"/>
      <c r="BH17" s="438"/>
      <c r="BI17" s="438"/>
      <c r="BJ17" s="438"/>
      <c r="BK17" s="438"/>
      <c r="BM17" s="438"/>
      <c r="BN17" s="438"/>
      <c r="BO17" s="438"/>
      <c r="BP17" s="438"/>
      <c r="BR17" s="438"/>
      <c r="BS17" s="438"/>
      <c r="BT17" s="438"/>
      <c r="BU17" s="438"/>
      <c r="BW17" s="438"/>
      <c r="BX17" s="438"/>
      <c r="BY17" s="438"/>
      <c r="BZ17" s="438"/>
      <c r="CB17" s="438"/>
      <c r="CC17" s="438"/>
      <c r="CD17" s="438"/>
      <c r="CE17" s="438"/>
      <c r="CG17" s="438"/>
      <c r="CH17" s="438"/>
      <c r="CI17" s="438"/>
      <c r="CJ17" s="438"/>
    </row>
    <row r="18" spans="34:88">
      <c r="AH18" s="388"/>
      <c r="AI18" s="388"/>
      <c r="AJ18" s="436"/>
      <c r="AL18" s="437">
        <v>8478.9500000000007</v>
      </c>
      <c r="AM18" s="438">
        <v>12.8383</v>
      </c>
      <c r="AN18" s="438">
        <v>1.20506</v>
      </c>
      <c r="AO18" s="438">
        <v>2.7248154546741575E-3</v>
      </c>
      <c r="AP18" s="438">
        <v>18.498582390483673</v>
      </c>
      <c r="AQ18" s="438">
        <v>3.8185285777615964E-2</v>
      </c>
      <c r="AR18" s="439">
        <v>366.99733124479923</v>
      </c>
      <c r="AS18" s="438">
        <v>1.20427</v>
      </c>
      <c r="AT18" s="438">
        <v>3.034577233142632E-3</v>
      </c>
      <c r="AU18" s="438">
        <v>16.610295047575079</v>
      </c>
      <c r="AV18" s="438">
        <v>3.4649118180316574E-2</v>
      </c>
      <c r="AW18" s="440">
        <v>329.53519491227189</v>
      </c>
      <c r="AX18" s="438"/>
      <c r="AY18" s="438"/>
      <c r="AZ18" s="438"/>
      <c r="BA18" s="438"/>
      <c r="BC18" s="438"/>
      <c r="BD18" s="438"/>
      <c r="BE18" s="438"/>
      <c r="BF18" s="438"/>
      <c r="BH18" s="438"/>
      <c r="BI18" s="438"/>
      <c r="BJ18" s="438"/>
      <c r="BK18" s="438"/>
      <c r="BM18" s="438"/>
      <c r="BN18" s="438"/>
      <c r="BO18" s="438"/>
      <c r="BP18" s="438"/>
      <c r="BR18" s="438"/>
      <c r="BS18" s="438"/>
      <c r="BT18" s="438"/>
      <c r="BU18" s="438"/>
      <c r="BW18" s="438"/>
      <c r="BX18" s="438"/>
      <c r="BY18" s="438"/>
      <c r="BZ18" s="438"/>
      <c r="CB18" s="438"/>
      <c r="CC18" s="438"/>
      <c r="CD18" s="438"/>
      <c r="CE18" s="438"/>
      <c r="CG18" s="438"/>
      <c r="CH18" s="438"/>
      <c r="CI18" s="438"/>
      <c r="CJ18" s="438"/>
    </row>
    <row r="19" spans="34:88">
      <c r="AH19" s="388"/>
      <c r="AI19" s="388"/>
      <c r="AJ19" s="436"/>
      <c r="AL19" s="437">
        <v>9526.32</v>
      </c>
      <c r="AM19" s="438">
        <v>14.424200000000001</v>
      </c>
      <c r="AN19" s="438">
        <v>1.2769200000000001</v>
      </c>
      <c r="AO19" s="438">
        <v>2.5698573719884761E-3</v>
      </c>
      <c r="AP19" s="438">
        <v>19.614015834719702</v>
      </c>
      <c r="AQ19" s="438">
        <v>4.1467450131254475E-2</v>
      </c>
      <c r="AR19" s="439">
        <v>389.12665383691353</v>
      </c>
      <c r="AS19" s="438">
        <v>1.26607</v>
      </c>
      <c r="AT19" s="438">
        <v>2.8395462979435488E-3</v>
      </c>
      <c r="AU19" s="438">
        <v>17.751153845830061</v>
      </c>
      <c r="AV19" s="438">
        <v>3.7454029194717305E-2</v>
      </c>
      <c r="AW19" s="440">
        <v>352.16893653898802</v>
      </c>
      <c r="AX19" s="438"/>
      <c r="AY19" s="438"/>
      <c r="AZ19" s="438"/>
      <c r="BA19" s="438"/>
      <c r="BC19" s="438"/>
      <c r="BD19" s="438"/>
      <c r="BE19" s="438"/>
      <c r="BF19" s="438"/>
      <c r="BH19" s="438"/>
      <c r="BI19" s="438"/>
      <c r="BJ19" s="438"/>
      <c r="BK19" s="438"/>
      <c r="BM19" s="438"/>
      <c r="BN19" s="438"/>
      <c r="BO19" s="438"/>
      <c r="BP19" s="438"/>
      <c r="BR19" s="438"/>
      <c r="BS19" s="438"/>
      <c r="BT19" s="438"/>
      <c r="BU19" s="438"/>
      <c r="BW19" s="438"/>
      <c r="BX19" s="438"/>
      <c r="BY19" s="438"/>
      <c r="BZ19" s="438"/>
      <c r="CB19" s="438"/>
      <c r="CC19" s="438"/>
      <c r="CD19" s="438"/>
      <c r="CE19" s="438"/>
      <c r="CG19" s="438"/>
      <c r="CH19" s="438"/>
      <c r="CI19" s="438"/>
      <c r="CJ19" s="438"/>
    </row>
    <row r="20" spans="34:88">
      <c r="AL20" s="437">
        <v>10573.68</v>
      </c>
      <c r="AM20" s="438">
        <v>16.010100000000001</v>
      </c>
      <c r="AN20" s="438">
        <v>1.34971</v>
      </c>
      <c r="AO20" s="438">
        <v>2.4472864174773555E-3</v>
      </c>
      <c r="AP20" s="438">
        <v>20.596372711907772</v>
      </c>
      <c r="AQ20" s="438">
        <v>4.4645801400555171E-2</v>
      </c>
      <c r="AR20" s="439">
        <v>408.61584196213227</v>
      </c>
      <c r="AS20" s="438">
        <v>1.3291200000000001</v>
      </c>
      <c r="AT20" s="438">
        <v>2.6856810332409392E-3</v>
      </c>
      <c r="AU20" s="438">
        <v>18.768134623316289</v>
      </c>
      <c r="AV20" s="438">
        <v>4.0204770098587105E-2</v>
      </c>
      <c r="AW20" s="440">
        <v>372.345035625192</v>
      </c>
      <c r="AX20" s="438"/>
      <c r="AY20" s="438"/>
      <c r="AZ20" s="438"/>
      <c r="BA20" s="438"/>
      <c r="BC20" s="438"/>
      <c r="BD20" s="438"/>
      <c r="BE20" s="438"/>
      <c r="BF20" s="438"/>
      <c r="BH20" s="438"/>
      <c r="BI20" s="438"/>
      <c r="BJ20" s="438"/>
      <c r="BK20" s="438"/>
      <c r="BM20" s="438"/>
      <c r="BN20" s="438"/>
      <c r="BO20" s="438"/>
      <c r="BP20" s="438"/>
      <c r="BR20" s="438"/>
      <c r="BS20" s="438"/>
      <c r="BT20" s="438"/>
      <c r="BU20" s="438"/>
      <c r="BW20" s="438"/>
      <c r="BX20" s="438"/>
      <c r="BY20" s="438"/>
      <c r="BZ20" s="438"/>
      <c r="CB20" s="438"/>
      <c r="CC20" s="438"/>
      <c r="CD20" s="438"/>
      <c r="CE20" s="438"/>
      <c r="CG20" s="438"/>
      <c r="CH20" s="438"/>
      <c r="CI20" s="438"/>
      <c r="CJ20" s="438"/>
    </row>
    <row r="21" spans="34:88">
      <c r="AL21" s="437">
        <v>11621.05</v>
      </c>
      <c r="AM21" s="438">
        <v>17.5959</v>
      </c>
      <c r="AN21" s="438">
        <v>1.42302</v>
      </c>
      <c r="AO21" s="438">
        <v>2.3476650323518613E-3</v>
      </c>
      <c r="AP21" s="438">
        <v>21.470364167181813</v>
      </c>
      <c r="AQ21" s="438">
        <v>4.7722433026346156E-2</v>
      </c>
      <c r="AR21" s="439">
        <v>425.9551453122819</v>
      </c>
      <c r="AS21" s="438">
        <v>1.3929800000000001</v>
      </c>
      <c r="AT21" s="438">
        <v>2.5610373549922157E-3</v>
      </c>
      <c r="AU21" s="438">
        <v>19.681565006811994</v>
      </c>
      <c r="AV21" s="438">
        <v>4.289641675142241E-2</v>
      </c>
      <c r="AW21" s="440">
        <v>390.46677630480696</v>
      </c>
      <c r="AX21" s="438"/>
      <c r="AY21" s="438"/>
      <c r="AZ21" s="438"/>
      <c r="BA21" s="438"/>
      <c r="BC21" s="438"/>
      <c r="BD21" s="438"/>
      <c r="BE21" s="438"/>
      <c r="BF21" s="438"/>
      <c r="BH21" s="438"/>
      <c r="BI21" s="438"/>
      <c r="BJ21" s="438"/>
      <c r="BK21" s="438"/>
      <c r="BM21" s="438"/>
      <c r="BN21" s="438"/>
      <c r="BO21" s="438"/>
      <c r="BP21" s="438"/>
      <c r="BR21" s="438"/>
      <c r="BS21" s="438"/>
      <c r="BT21" s="438"/>
      <c r="BU21" s="438"/>
      <c r="BW21" s="438"/>
      <c r="BX21" s="438"/>
      <c r="BY21" s="438"/>
      <c r="BZ21" s="438"/>
      <c r="CB21" s="438"/>
      <c r="CC21" s="438"/>
      <c r="CD21" s="438"/>
      <c r="CE21" s="438"/>
      <c r="CG21" s="438"/>
      <c r="CH21" s="438"/>
      <c r="CI21" s="438"/>
      <c r="CJ21" s="438"/>
    </row>
    <row r="22" spans="34:88">
      <c r="AL22" s="437">
        <v>12668.42</v>
      </c>
      <c r="AM22" s="438">
        <v>19.181799999999999</v>
      </c>
      <c r="AN22" s="438">
        <v>1.4966200000000001</v>
      </c>
      <c r="AO22" s="438">
        <v>2.264955055252588E-3</v>
      </c>
      <c r="AP22" s="438">
        <v>22.254403269618937</v>
      </c>
      <c r="AQ22" s="438">
        <v>5.0699351865911249E-2</v>
      </c>
      <c r="AR22" s="439">
        <v>441.50986470169931</v>
      </c>
      <c r="AS22" s="438">
        <v>1.4573799999999999</v>
      </c>
      <c r="AT22" s="438">
        <v>2.457914399717198E-3</v>
      </c>
      <c r="AU22" s="438">
        <v>20.507314328339767</v>
      </c>
      <c r="AV22" s="438">
        <v>4.5525665297730875E-2</v>
      </c>
      <c r="AW22" s="440">
        <v>406.84899364886655</v>
      </c>
      <c r="AX22" s="438"/>
      <c r="AY22" s="438"/>
      <c r="AZ22" s="438"/>
      <c r="BA22" s="438"/>
      <c r="BC22" s="438"/>
      <c r="BD22" s="438"/>
      <c r="BE22" s="438"/>
      <c r="BF22" s="438"/>
      <c r="BH22" s="438"/>
      <c r="BI22" s="438"/>
      <c r="BJ22" s="438"/>
      <c r="BK22" s="438"/>
      <c r="BM22" s="438"/>
      <c r="BN22" s="438"/>
      <c r="BO22" s="438"/>
      <c r="BP22" s="438"/>
      <c r="BR22" s="438"/>
      <c r="BS22" s="438"/>
      <c r="BT22" s="438"/>
      <c r="BU22" s="438"/>
      <c r="BW22" s="438"/>
      <c r="BX22" s="438"/>
      <c r="BY22" s="438"/>
      <c r="BZ22" s="438"/>
      <c r="CB22" s="438"/>
      <c r="CC22" s="438"/>
      <c r="CD22" s="438"/>
      <c r="CE22" s="438"/>
      <c r="CG22" s="438"/>
      <c r="CH22" s="438"/>
      <c r="CI22" s="438"/>
      <c r="CJ22" s="438"/>
    </row>
    <row r="23" spans="34:88">
      <c r="AL23" s="437">
        <v>13715.79</v>
      </c>
      <c r="AM23" s="438">
        <v>20.767700000000001</v>
      </c>
      <c r="AN23" s="438">
        <v>1.5703400000000001</v>
      </c>
      <c r="AO23" s="438">
        <v>2.1950446729071087E-3</v>
      </c>
      <c r="AP23" s="438">
        <v>22.963187860954399</v>
      </c>
      <c r="AQ23" s="438">
        <v>5.3581048021091482E-2</v>
      </c>
      <c r="AR23" s="439">
        <v>455.57159375513021</v>
      </c>
      <c r="AS23" s="438">
        <v>1.5221199999999999</v>
      </c>
      <c r="AT23" s="438">
        <v>2.3710704998388169E-3</v>
      </c>
      <c r="AU23" s="438">
        <v>21.258424492472766</v>
      </c>
      <c r="AV23" s="438">
        <v>4.8091917865029692E-2</v>
      </c>
      <c r="AW23" s="440">
        <v>421.75042879069986</v>
      </c>
      <c r="AX23" s="438"/>
      <c r="AY23" s="438"/>
      <c r="AZ23" s="438"/>
      <c r="BA23" s="438"/>
      <c r="BC23" s="438"/>
      <c r="BD23" s="438"/>
      <c r="BE23" s="438"/>
      <c r="BF23" s="438"/>
      <c r="BH23" s="438"/>
      <c r="BI23" s="438"/>
      <c r="BJ23" s="438"/>
      <c r="BK23" s="438"/>
      <c r="BM23" s="438"/>
      <c r="BN23" s="438"/>
      <c r="BO23" s="438"/>
      <c r="BP23" s="438"/>
      <c r="BR23" s="438"/>
      <c r="BS23" s="438"/>
      <c r="BT23" s="438"/>
      <c r="BU23" s="438"/>
      <c r="BW23" s="438"/>
      <c r="BX23" s="438"/>
      <c r="BY23" s="438"/>
      <c r="BZ23" s="438"/>
      <c r="CB23" s="438"/>
      <c r="CC23" s="438"/>
      <c r="CD23" s="438"/>
      <c r="CE23" s="438"/>
      <c r="CG23" s="438"/>
      <c r="CH23" s="438"/>
      <c r="CI23" s="438"/>
      <c r="CJ23" s="438"/>
    </row>
    <row r="24" spans="34:88">
      <c r="AL24" s="437">
        <v>14763.16</v>
      </c>
      <c r="AM24" s="438">
        <v>22.3535</v>
      </c>
      <c r="AN24" s="438">
        <v>1.64408</v>
      </c>
      <c r="AO24" s="438">
        <v>2.135079825056339E-3</v>
      </c>
      <c r="AP24" s="438">
        <v>23.608121155761978</v>
      </c>
      <c r="AQ24" s="438">
        <v>5.6371569723240617E-2</v>
      </c>
      <c r="AR24" s="439">
        <v>468.3665632846363</v>
      </c>
      <c r="AS24" s="438">
        <v>1.58707</v>
      </c>
      <c r="AT24" s="438">
        <v>2.2968527708038702E-3</v>
      </c>
      <c r="AU24" s="438">
        <v>21.945343570938565</v>
      </c>
      <c r="AV24" s="438">
        <v>5.0595249308734262E-2</v>
      </c>
      <c r="AW24" s="440">
        <v>435.37836325922291</v>
      </c>
      <c r="AX24" s="438"/>
      <c r="AY24" s="438"/>
      <c r="AZ24" s="438"/>
      <c r="BA24" s="438"/>
      <c r="BC24" s="438"/>
      <c r="BD24" s="438"/>
      <c r="BE24" s="438"/>
      <c r="BF24" s="438"/>
      <c r="BH24" s="438"/>
      <c r="BI24" s="438"/>
      <c r="BJ24" s="438"/>
      <c r="BK24" s="438"/>
      <c r="BM24" s="438"/>
      <c r="BN24" s="438"/>
      <c r="BO24" s="438"/>
      <c r="BP24" s="438"/>
      <c r="BR24" s="438"/>
      <c r="BS24" s="438"/>
      <c r="BT24" s="438"/>
      <c r="BU24" s="438"/>
      <c r="BW24" s="438"/>
      <c r="BX24" s="438"/>
      <c r="BY24" s="438"/>
      <c r="BZ24" s="438"/>
      <c r="CB24" s="438"/>
      <c r="CC24" s="438"/>
      <c r="CD24" s="438"/>
      <c r="CE24" s="438"/>
      <c r="CG24" s="438"/>
      <c r="CH24" s="438"/>
      <c r="CI24" s="438"/>
      <c r="CJ24" s="438"/>
    </row>
    <row r="25" spans="34:88">
      <c r="AL25" s="437">
        <v>15810.53</v>
      </c>
      <c r="AM25" s="438">
        <v>23.939399999999999</v>
      </c>
      <c r="AN25" s="438">
        <v>1.7177800000000001</v>
      </c>
      <c r="AO25" s="438">
        <v>2.0830112260950017E-3</v>
      </c>
      <c r="AP25" s="438">
        <v>24.198248456705269</v>
      </c>
      <c r="AQ25" s="438">
        <v>5.9074708156483004E-2</v>
      </c>
      <c r="AR25" s="439">
        <v>480.07422498374575</v>
      </c>
      <c r="AS25" s="438">
        <v>1.6521399999999999</v>
      </c>
      <c r="AT25" s="438">
        <v>2.2326303250037715E-3</v>
      </c>
      <c r="AU25" s="438">
        <v>22.57660958137706</v>
      </c>
      <c r="AV25" s="438">
        <v>5.3036407466771456E-2</v>
      </c>
      <c r="AW25" s="440">
        <v>447.9021846119154</v>
      </c>
      <c r="AX25" s="438"/>
      <c r="AY25" s="438"/>
      <c r="AZ25" s="438"/>
      <c r="BA25" s="438"/>
      <c r="BC25" s="438"/>
      <c r="BD25" s="438"/>
      <c r="BE25" s="438"/>
      <c r="BF25" s="438"/>
      <c r="BH25" s="438"/>
      <c r="BI25" s="438"/>
      <c r="BJ25" s="438"/>
      <c r="BK25" s="438"/>
      <c r="BM25" s="438"/>
      <c r="BN25" s="438"/>
      <c r="BO25" s="438"/>
      <c r="BP25" s="438"/>
      <c r="BR25" s="438"/>
      <c r="BS25" s="438"/>
      <c r="BT25" s="438"/>
      <c r="BU25" s="438"/>
      <c r="BW25" s="438"/>
      <c r="BX25" s="438"/>
      <c r="BY25" s="438"/>
      <c r="BZ25" s="438"/>
      <c r="CB25" s="438"/>
      <c r="CC25" s="438"/>
      <c r="CD25" s="438"/>
      <c r="CE25" s="438"/>
      <c r="CG25" s="438"/>
      <c r="CH25" s="438"/>
      <c r="CI25" s="438"/>
      <c r="CJ25" s="438"/>
    </row>
    <row r="26" spans="34:88">
      <c r="AL26" s="437">
        <v>16857.89</v>
      </c>
      <c r="AM26" s="438">
        <v>25.525200000000002</v>
      </c>
      <c r="AN26" s="438">
        <v>1.7914000000000001</v>
      </c>
      <c r="AO26" s="438">
        <v>2.0373228274759617E-3</v>
      </c>
      <c r="AP26" s="438">
        <v>24.740911213172897</v>
      </c>
      <c r="AQ26" s="438">
        <v>6.169426483602429E-2</v>
      </c>
      <c r="AR26" s="439">
        <v>490.84022743656169</v>
      </c>
      <c r="AS26" s="438">
        <v>1.71726</v>
      </c>
      <c r="AT26" s="438">
        <v>2.1764527349603905E-3</v>
      </c>
      <c r="AU26" s="438">
        <v>23.159346572288637</v>
      </c>
      <c r="AV26" s="438">
        <v>5.5416908515748729E-2</v>
      </c>
      <c r="AW26" s="440">
        <v>459.46322837017601</v>
      </c>
      <c r="AX26" s="438"/>
      <c r="AY26" s="438"/>
      <c r="AZ26" s="438"/>
      <c r="BA26" s="438"/>
      <c r="BC26" s="438"/>
      <c r="BD26" s="438"/>
      <c r="BE26" s="438"/>
      <c r="BF26" s="438"/>
      <c r="BH26" s="438"/>
      <c r="BI26" s="438"/>
      <c r="BJ26" s="438"/>
      <c r="BK26" s="438"/>
      <c r="BM26" s="438"/>
      <c r="BN26" s="438"/>
      <c r="BO26" s="438"/>
      <c r="BP26" s="438"/>
      <c r="BR26" s="438"/>
      <c r="BS26" s="438"/>
      <c r="BT26" s="438"/>
      <c r="BU26" s="438"/>
      <c r="BW26" s="438"/>
      <c r="BX26" s="438"/>
      <c r="BY26" s="438"/>
      <c r="BZ26" s="438"/>
      <c r="CB26" s="438"/>
      <c r="CC26" s="438"/>
      <c r="CD26" s="438"/>
      <c r="CE26" s="438"/>
      <c r="CG26" s="438"/>
      <c r="CH26" s="438"/>
      <c r="CI26" s="438"/>
      <c r="CJ26" s="438"/>
    </row>
    <row r="27" spans="34:88">
      <c r="AL27" s="437">
        <v>17905.259999999998</v>
      </c>
      <c r="AM27" s="438">
        <v>27.1111</v>
      </c>
      <c r="AN27" s="438">
        <v>1.8649100000000001</v>
      </c>
      <c r="AO27" s="438">
        <v>1.9968605775456333E-3</v>
      </c>
      <c r="AP27" s="438">
        <v>25.242234612647238</v>
      </c>
      <c r="AQ27" s="438">
        <v>6.4234466605294485E-2</v>
      </c>
      <c r="AR27" s="439">
        <v>500.78608954717947</v>
      </c>
      <c r="AS27" s="438">
        <v>1.7824</v>
      </c>
      <c r="AT27" s="438">
        <v>2.1268699908981127E-3</v>
      </c>
      <c r="AU27" s="438">
        <v>23.699249790942101</v>
      </c>
      <c r="AV27" s="438">
        <v>5.7737512301465087E-2</v>
      </c>
      <c r="AW27" s="440">
        <v>470.17448376227753</v>
      </c>
      <c r="AX27" s="438"/>
      <c r="AY27" s="438"/>
      <c r="AZ27" s="438"/>
      <c r="BA27" s="438"/>
      <c r="BC27" s="438"/>
      <c r="BD27" s="438"/>
      <c r="BE27" s="438"/>
      <c r="BF27" s="438"/>
      <c r="BH27" s="438"/>
      <c r="BI27" s="438"/>
      <c r="BJ27" s="438"/>
      <c r="BK27" s="438"/>
      <c r="BM27" s="438"/>
      <c r="BN27" s="438"/>
      <c r="BO27" s="438"/>
      <c r="BP27" s="438"/>
      <c r="BR27" s="438"/>
      <c r="BS27" s="438"/>
      <c r="BT27" s="438"/>
      <c r="BU27" s="438"/>
      <c r="BW27" s="438"/>
      <c r="BX27" s="438"/>
      <c r="BY27" s="438"/>
      <c r="BZ27" s="438"/>
      <c r="CB27" s="438"/>
      <c r="CC27" s="438"/>
      <c r="CD27" s="438"/>
      <c r="CE27" s="438"/>
      <c r="CG27" s="438"/>
      <c r="CH27" s="438"/>
      <c r="CI27" s="438"/>
      <c r="CJ27" s="438"/>
    </row>
    <row r="28" spans="34:88">
      <c r="AK28" s="441"/>
      <c r="AL28" s="437">
        <v>18952.63</v>
      </c>
      <c r="AM28" s="438">
        <v>28.696999999999999</v>
      </c>
      <c r="AN28" s="438">
        <v>1.9382900000000001</v>
      </c>
      <c r="AO28" s="438">
        <v>1.960738913368394E-3</v>
      </c>
      <c r="AP28" s="438">
        <v>25.707259056006063</v>
      </c>
      <c r="AQ28" s="438">
        <v>6.6699183869082121E-2</v>
      </c>
      <c r="AR28" s="439">
        <v>510.01180890630627</v>
      </c>
      <c r="AS28" s="438">
        <v>1.8475200000000001</v>
      </c>
      <c r="AT28" s="438">
        <v>2.0827448347278382E-3</v>
      </c>
      <c r="AU28" s="438">
        <v>24.201343509148504</v>
      </c>
      <c r="AV28" s="438">
        <v>6.0000245892813699E-2</v>
      </c>
      <c r="AW28" s="440">
        <v>480.13562839092316</v>
      </c>
      <c r="AX28" s="438"/>
      <c r="AY28" s="438"/>
      <c r="AZ28" s="438"/>
      <c r="BA28" s="438"/>
      <c r="BC28" s="438"/>
      <c r="BD28" s="438"/>
      <c r="BE28" s="438"/>
      <c r="BF28" s="438"/>
      <c r="BH28" s="438"/>
      <c r="BI28" s="438"/>
      <c r="BJ28" s="438"/>
      <c r="BK28" s="438"/>
      <c r="BM28" s="438"/>
      <c r="BN28" s="438"/>
      <c r="BO28" s="438"/>
      <c r="BP28" s="438"/>
      <c r="BR28" s="438"/>
      <c r="BS28" s="438"/>
      <c r="BT28" s="438"/>
      <c r="BU28" s="438"/>
      <c r="BW28" s="438"/>
      <c r="BX28" s="438"/>
      <c r="BY28" s="438"/>
      <c r="BZ28" s="438"/>
      <c r="CB28" s="438"/>
      <c r="CC28" s="438"/>
      <c r="CD28" s="438"/>
      <c r="CE28" s="438"/>
      <c r="CG28" s="438"/>
      <c r="CH28" s="438"/>
      <c r="CI28" s="438"/>
      <c r="CJ28" s="438"/>
    </row>
    <row r="29" spans="34:88">
      <c r="AL29" s="437">
        <v>20000</v>
      </c>
      <c r="AM29" s="438">
        <v>30.282800000000002</v>
      </c>
      <c r="AN29" s="438">
        <v>2.01153</v>
      </c>
      <c r="AO29" s="438">
        <v>1.9282663189812994E-3</v>
      </c>
      <c r="AP29" s="438">
        <v>26.140177158610619</v>
      </c>
      <c r="AQ29" s="438">
        <v>6.9091960162991642E-2</v>
      </c>
      <c r="AR29" s="439">
        <v>518.60056370652092</v>
      </c>
      <c r="AS29" s="438">
        <v>1.91259</v>
      </c>
      <c r="AT29" s="438">
        <v>2.0431878008784444E-3</v>
      </c>
      <c r="AU29" s="438">
        <v>24.669892393387432</v>
      </c>
      <c r="AV29" s="438">
        <v>6.2207299756238281E-2</v>
      </c>
      <c r="AW29" s="440">
        <v>489.43126988623453</v>
      </c>
      <c r="AX29" s="438"/>
      <c r="AY29" s="438"/>
      <c r="AZ29" s="438"/>
      <c r="BA29" s="438"/>
      <c r="BC29" s="438"/>
      <c r="BD29" s="438"/>
      <c r="BE29" s="438"/>
      <c r="BF29" s="438"/>
      <c r="BH29" s="438"/>
      <c r="BI29" s="438"/>
      <c r="BJ29" s="438"/>
      <c r="BK29" s="438"/>
      <c r="BM29" s="438"/>
      <c r="BN29" s="438"/>
      <c r="BO29" s="438"/>
      <c r="BP29" s="438"/>
      <c r="BR29" s="438"/>
      <c r="BS29" s="438"/>
      <c r="BT29" s="438"/>
      <c r="BU29" s="438"/>
      <c r="BW29" s="438"/>
      <c r="BX29" s="438"/>
      <c r="BY29" s="438"/>
      <c r="BZ29" s="438"/>
      <c r="CB29" s="438"/>
      <c r="CC29" s="438"/>
      <c r="CD29" s="438"/>
      <c r="CE29" s="438"/>
      <c r="CG29" s="438"/>
      <c r="CH29" s="438"/>
      <c r="CI29" s="438"/>
      <c r="CJ29" s="438"/>
    </row>
    <row r="30" spans="34:88">
      <c r="AL30" s="437"/>
      <c r="AM30" s="438"/>
      <c r="AN30" s="438"/>
      <c r="AO30" s="438"/>
      <c r="AP30" s="438"/>
      <c r="AQ30" s="438"/>
      <c r="AR30" s="440"/>
      <c r="AS30" s="438"/>
      <c r="AT30" s="438"/>
      <c r="AU30" s="438"/>
      <c r="AV30" s="438"/>
      <c r="AW30" s="440"/>
      <c r="AX30" s="438"/>
      <c r="AY30" s="438"/>
      <c r="AZ30" s="438"/>
      <c r="BA30" s="438"/>
      <c r="BC30" s="438"/>
      <c r="BD30" s="438"/>
      <c r="BE30" s="438"/>
      <c r="BF30" s="438"/>
      <c r="BH30" s="438"/>
      <c r="BI30" s="438"/>
      <c r="BJ30" s="438"/>
      <c r="BK30" s="438"/>
      <c r="BM30" s="438"/>
      <c r="BN30" s="438"/>
      <c r="BO30" s="438"/>
      <c r="BP30" s="438"/>
      <c r="BR30" s="438"/>
      <c r="BS30" s="438"/>
      <c r="BT30" s="438"/>
      <c r="BU30" s="438"/>
      <c r="BW30" s="438"/>
      <c r="BX30" s="438"/>
      <c r="BY30" s="438"/>
      <c r="BZ30" s="438"/>
      <c r="CB30" s="438"/>
      <c r="CC30" s="438"/>
      <c r="CD30" s="438"/>
      <c r="CE30" s="438"/>
      <c r="CG30" s="438"/>
      <c r="CH30" s="438"/>
      <c r="CI30" s="438"/>
      <c r="CJ30" s="438"/>
    </row>
    <row r="31" spans="34:88">
      <c r="AL31" s="437"/>
      <c r="AM31" s="438"/>
      <c r="AN31" s="438"/>
      <c r="AO31" s="438"/>
      <c r="AP31" s="438"/>
      <c r="AQ31" s="438"/>
      <c r="AS31" s="438"/>
      <c r="AT31" s="438"/>
      <c r="AU31" s="438"/>
      <c r="AV31" s="438"/>
      <c r="AX31" s="438"/>
      <c r="AY31" s="438"/>
      <c r="AZ31" s="438"/>
      <c r="BA31" s="438"/>
      <c r="BC31" s="438"/>
      <c r="BD31" s="438"/>
      <c r="BE31" s="438"/>
      <c r="BF31" s="438"/>
      <c r="BH31" s="438"/>
      <c r="BI31" s="438"/>
      <c r="BJ31" s="438"/>
      <c r="BK31" s="438"/>
      <c r="BM31" s="438"/>
      <c r="BN31" s="438"/>
      <c r="BO31" s="438"/>
      <c r="BP31" s="438"/>
      <c r="BR31" s="438"/>
      <c r="BS31" s="438"/>
      <c r="BT31" s="438"/>
      <c r="BU31" s="438"/>
      <c r="BW31" s="438"/>
      <c r="BX31" s="438"/>
      <c r="BY31" s="438"/>
      <c r="BZ31" s="438"/>
      <c r="CB31" s="438"/>
      <c r="CC31" s="438"/>
      <c r="CD31" s="438"/>
      <c r="CE31" s="438"/>
      <c r="CG31" s="438"/>
      <c r="CH31" s="438"/>
      <c r="CI31" s="438"/>
      <c r="CJ31" s="438"/>
    </row>
    <row r="32" spans="34:88">
      <c r="AL32" s="437"/>
      <c r="AM32" s="438"/>
      <c r="AN32" s="438"/>
      <c r="AO32" s="438"/>
      <c r="AP32" s="438"/>
      <c r="AQ32" s="438"/>
      <c r="AS32" s="438"/>
      <c r="AT32" s="438"/>
      <c r="AU32" s="438"/>
      <c r="AV32" s="438"/>
      <c r="AX32" s="438"/>
      <c r="AY32" s="438"/>
      <c r="AZ32" s="438"/>
      <c r="BA32" s="438"/>
      <c r="BC32" s="438"/>
      <c r="BD32" s="438"/>
      <c r="BE32" s="438"/>
      <c r="BF32" s="438"/>
      <c r="BH32" s="438"/>
      <c r="BI32" s="438"/>
      <c r="BJ32" s="438"/>
      <c r="BK32" s="438"/>
      <c r="BM32" s="438"/>
      <c r="BN32" s="438"/>
      <c r="BO32" s="438"/>
      <c r="BP32" s="438"/>
      <c r="BR32" s="438"/>
      <c r="BS32" s="438"/>
      <c r="BT32" s="438"/>
      <c r="BU32" s="438"/>
      <c r="BW32" s="438"/>
      <c r="BX32" s="438"/>
      <c r="BY32" s="438"/>
      <c r="BZ32" s="438"/>
      <c r="CB32" s="438"/>
      <c r="CC32" s="438"/>
      <c r="CD32" s="438"/>
      <c r="CE32" s="438"/>
      <c r="CG32" s="438"/>
      <c r="CH32" s="438"/>
      <c r="CI32" s="438"/>
      <c r="CJ32" s="438"/>
    </row>
    <row r="33" spans="38:88">
      <c r="AL33" s="437"/>
      <c r="AM33" s="438"/>
      <c r="AN33" s="438"/>
      <c r="AO33" s="438"/>
      <c r="AP33" s="438"/>
      <c r="AQ33" s="438"/>
      <c r="AS33" s="438"/>
      <c r="AT33" s="438"/>
      <c r="AU33" s="438"/>
      <c r="AV33" s="438"/>
      <c r="AX33" s="438"/>
      <c r="AY33" s="438"/>
      <c r="AZ33" s="438"/>
      <c r="BA33" s="438"/>
      <c r="BC33" s="438"/>
      <c r="BD33" s="438"/>
      <c r="BE33" s="438"/>
      <c r="BF33" s="438"/>
      <c r="BH33" s="438"/>
      <c r="BI33" s="438"/>
      <c r="BJ33" s="438"/>
      <c r="BK33" s="438"/>
      <c r="BM33" s="438"/>
      <c r="BN33" s="438"/>
      <c r="BO33" s="438"/>
      <c r="BP33" s="438"/>
      <c r="BR33" s="438"/>
      <c r="BS33" s="438"/>
      <c r="BT33" s="438"/>
      <c r="BU33" s="438"/>
      <c r="BW33" s="438"/>
      <c r="BX33" s="438"/>
      <c r="BY33" s="438"/>
      <c r="BZ33" s="438"/>
      <c r="CB33" s="438"/>
      <c r="CC33" s="438"/>
      <c r="CD33" s="438"/>
      <c r="CE33" s="438"/>
      <c r="CG33" s="438"/>
      <c r="CH33" s="438"/>
      <c r="CI33" s="438"/>
      <c r="CJ33" s="438"/>
    </row>
    <row r="34" spans="38:88">
      <c r="AL34" s="437"/>
      <c r="AM34" s="438"/>
      <c r="AN34" s="438"/>
      <c r="AO34" s="438"/>
      <c r="AP34" s="438"/>
      <c r="AQ34" s="438"/>
      <c r="AS34" s="438"/>
      <c r="AT34" s="438"/>
      <c r="AU34" s="438"/>
      <c r="AV34" s="438"/>
      <c r="AX34" s="438"/>
      <c r="AY34" s="438"/>
      <c r="AZ34" s="438"/>
      <c r="BA34" s="438"/>
      <c r="BC34" s="438"/>
      <c r="BD34" s="438"/>
      <c r="BE34" s="438"/>
      <c r="BF34" s="438"/>
      <c r="BH34" s="438"/>
      <c r="BI34" s="438"/>
      <c r="BJ34" s="438"/>
      <c r="BK34" s="438"/>
      <c r="BM34" s="438"/>
      <c r="BN34" s="438"/>
      <c r="BO34" s="438"/>
      <c r="BP34" s="438"/>
      <c r="BR34" s="438"/>
      <c r="BS34" s="438"/>
      <c r="BT34" s="438"/>
      <c r="BU34" s="438"/>
      <c r="BW34" s="438"/>
      <c r="BX34" s="438"/>
      <c r="BY34" s="438"/>
      <c r="BZ34" s="438"/>
      <c r="CB34" s="438"/>
      <c r="CC34" s="438"/>
      <c r="CD34" s="438"/>
      <c r="CE34" s="438"/>
      <c r="CG34" s="438"/>
      <c r="CH34" s="438"/>
      <c r="CI34" s="438"/>
      <c r="CJ34" s="438"/>
    </row>
    <row r="35" spans="38:88">
      <c r="AL35" s="437"/>
      <c r="AM35" s="438"/>
      <c r="AN35" s="438"/>
      <c r="AO35" s="438"/>
      <c r="AP35" s="438"/>
      <c r="AQ35" s="438"/>
      <c r="AS35" s="438"/>
      <c r="AT35" s="438"/>
      <c r="AU35" s="438"/>
      <c r="AV35" s="438"/>
      <c r="AX35" s="438"/>
      <c r="AY35" s="438"/>
      <c r="AZ35" s="438"/>
      <c r="BA35" s="438"/>
      <c r="BC35" s="438"/>
      <c r="BD35" s="438"/>
      <c r="BE35" s="438"/>
      <c r="BF35" s="438"/>
      <c r="BH35" s="438"/>
      <c r="BI35" s="438"/>
      <c r="BJ35" s="438"/>
      <c r="BK35" s="438"/>
      <c r="BM35" s="438"/>
      <c r="BN35" s="438"/>
      <c r="BO35" s="438"/>
      <c r="BP35" s="438"/>
      <c r="BR35" s="438"/>
      <c r="BS35" s="438"/>
      <c r="BT35" s="438"/>
      <c r="BU35" s="438"/>
      <c r="BW35" s="438"/>
      <c r="BX35" s="438"/>
      <c r="BY35" s="438"/>
      <c r="BZ35" s="438"/>
      <c r="CB35" s="438"/>
      <c r="CC35" s="438"/>
      <c r="CD35" s="438"/>
      <c r="CE35" s="438"/>
      <c r="CG35" s="438"/>
      <c r="CH35" s="438"/>
      <c r="CI35" s="438"/>
      <c r="CJ35" s="438"/>
    </row>
    <row r="36" spans="38:88">
      <c r="AL36" s="437"/>
      <c r="AM36" s="438"/>
      <c r="AN36" s="438"/>
      <c r="AO36" s="438"/>
      <c r="AP36" s="438"/>
      <c r="AQ36" s="438"/>
      <c r="AS36" s="438"/>
      <c r="AT36" s="438"/>
      <c r="AU36" s="438"/>
      <c r="AV36" s="438"/>
      <c r="AX36" s="438"/>
      <c r="AY36" s="438"/>
      <c r="AZ36" s="438"/>
      <c r="BA36" s="438"/>
      <c r="BC36" s="438"/>
      <c r="BD36" s="438"/>
      <c r="BE36" s="438"/>
      <c r="BF36" s="438"/>
      <c r="BH36" s="438"/>
      <c r="BI36" s="438"/>
      <c r="BJ36" s="438"/>
      <c r="BK36" s="438"/>
      <c r="BM36" s="438"/>
      <c r="BN36" s="438"/>
      <c r="BO36" s="438"/>
      <c r="BP36" s="438"/>
      <c r="BR36" s="438"/>
      <c r="BS36" s="438"/>
      <c r="BT36" s="438"/>
      <c r="BU36" s="438"/>
      <c r="BW36" s="438"/>
      <c r="BX36" s="438"/>
      <c r="BY36" s="438"/>
      <c r="BZ36" s="438"/>
      <c r="CB36" s="438"/>
      <c r="CC36" s="438"/>
      <c r="CD36" s="438"/>
      <c r="CE36" s="438"/>
      <c r="CG36" s="438"/>
      <c r="CH36" s="438"/>
      <c r="CI36" s="438"/>
      <c r="CJ36" s="438"/>
    </row>
    <row r="37" spans="38:88">
      <c r="AL37" s="437"/>
      <c r="AM37" s="438"/>
      <c r="AN37" s="438"/>
      <c r="AO37" s="438"/>
      <c r="AP37" s="438"/>
      <c r="AQ37" s="438"/>
      <c r="AS37" s="438"/>
      <c r="AT37" s="438"/>
      <c r="AU37" s="438"/>
      <c r="AV37" s="438"/>
      <c r="AX37" s="438"/>
      <c r="AY37" s="438"/>
      <c r="AZ37" s="438"/>
      <c r="BA37" s="438"/>
      <c r="BC37" s="438"/>
      <c r="BD37" s="438"/>
      <c r="BE37" s="438"/>
      <c r="BF37" s="438"/>
      <c r="BH37" s="438"/>
      <c r="BI37" s="438"/>
      <c r="BJ37" s="438"/>
      <c r="BK37" s="438"/>
      <c r="BM37" s="438"/>
      <c r="BN37" s="438"/>
      <c r="BO37" s="438"/>
      <c r="BP37" s="438"/>
      <c r="BR37" s="438"/>
      <c r="BS37" s="438"/>
      <c r="BT37" s="438"/>
      <c r="BU37" s="438"/>
      <c r="BW37" s="438"/>
      <c r="BX37" s="438"/>
      <c r="BY37" s="438"/>
      <c r="BZ37" s="438"/>
      <c r="CB37" s="438"/>
      <c r="CC37" s="438"/>
      <c r="CD37" s="438"/>
      <c r="CE37" s="438"/>
      <c r="CG37" s="438"/>
      <c r="CH37" s="438"/>
      <c r="CI37" s="438"/>
      <c r="CJ37" s="438"/>
    </row>
    <row r="38" spans="38:88">
      <c r="AL38" s="437"/>
      <c r="AM38" s="438"/>
      <c r="AN38" s="438"/>
      <c r="AO38" s="438"/>
      <c r="AP38" s="438"/>
      <c r="AQ38" s="438"/>
      <c r="AS38" s="438"/>
      <c r="AT38" s="438"/>
      <c r="AU38" s="438"/>
      <c r="AV38" s="438"/>
      <c r="AX38" s="438"/>
      <c r="AY38" s="438"/>
      <c r="AZ38" s="438"/>
      <c r="BA38" s="438"/>
      <c r="BC38" s="438"/>
      <c r="BD38" s="438"/>
      <c r="BE38" s="438"/>
      <c r="BF38" s="438"/>
      <c r="BH38" s="438"/>
      <c r="BI38" s="438"/>
      <c r="BJ38" s="438"/>
      <c r="BK38" s="438"/>
      <c r="BM38" s="438"/>
      <c r="BN38" s="438"/>
      <c r="BO38" s="438"/>
      <c r="BP38" s="438"/>
      <c r="BR38" s="438"/>
      <c r="BS38" s="438"/>
      <c r="BT38" s="438"/>
      <c r="BU38" s="438"/>
      <c r="BW38" s="438"/>
      <c r="BX38" s="438"/>
      <c r="BY38" s="438"/>
      <c r="BZ38" s="438"/>
      <c r="CB38" s="438"/>
      <c r="CC38" s="438"/>
      <c r="CD38" s="438"/>
      <c r="CE38" s="438"/>
      <c r="CG38" s="438"/>
      <c r="CH38" s="438"/>
      <c r="CI38" s="438"/>
      <c r="CJ38" s="438"/>
    </row>
    <row r="39" spans="38:88">
      <c r="AL39" s="437"/>
      <c r="AM39" s="438"/>
      <c r="AN39" s="438"/>
      <c r="AO39" s="438"/>
      <c r="AP39" s="438"/>
      <c r="AQ39" s="438"/>
      <c r="AS39" s="438"/>
      <c r="AT39" s="438"/>
      <c r="AU39" s="438"/>
      <c r="AV39" s="438"/>
      <c r="AX39" s="438"/>
      <c r="AY39" s="438"/>
      <c r="AZ39" s="438"/>
      <c r="BA39" s="438"/>
      <c r="BC39" s="438"/>
      <c r="BD39" s="438"/>
      <c r="BE39" s="438"/>
      <c r="BF39" s="438"/>
      <c r="BH39" s="438"/>
      <c r="BI39" s="438"/>
      <c r="BJ39" s="438"/>
      <c r="BK39" s="438"/>
      <c r="BM39" s="438"/>
      <c r="BN39" s="438"/>
      <c r="BO39" s="438"/>
      <c r="BP39" s="438"/>
      <c r="BR39" s="438"/>
      <c r="BS39" s="438"/>
      <c r="BT39" s="438"/>
      <c r="BU39" s="438"/>
      <c r="BW39" s="438"/>
      <c r="BX39" s="438"/>
      <c r="BY39" s="438"/>
      <c r="BZ39" s="438"/>
      <c r="CB39" s="438"/>
      <c r="CC39" s="438"/>
      <c r="CD39" s="438"/>
      <c r="CE39" s="438"/>
      <c r="CG39" s="438"/>
      <c r="CH39" s="438"/>
      <c r="CI39" s="438"/>
      <c r="CJ39" s="438"/>
    </row>
    <row r="40" spans="38:88">
      <c r="AL40" s="437"/>
      <c r="AM40" s="438"/>
      <c r="AN40" s="438"/>
      <c r="AO40" s="438"/>
      <c r="AP40" s="438"/>
      <c r="AQ40" s="438"/>
      <c r="AS40" s="438"/>
      <c r="AT40" s="438"/>
      <c r="AU40" s="438"/>
      <c r="AV40" s="438"/>
      <c r="AX40" s="438"/>
      <c r="AY40" s="438"/>
      <c r="AZ40" s="438"/>
      <c r="BA40" s="438"/>
      <c r="BC40" s="438"/>
      <c r="BD40" s="438"/>
      <c r="BE40" s="438"/>
      <c r="BF40" s="438"/>
      <c r="BH40" s="438"/>
      <c r="BI40" s="438"/>
      <c r="BJ40" s="438"/>
      <c r="BK40" s="438"/>
      <c r="BM40" s="438"/>
      <c r="BN40" s="438"/>
      <c r="BO40" s="438"/>
      <c r="BP40" s="438"/>
      <c r="BR40" s="438"/>
      <c r="BS40" s="438"/>
      <c r="BT40" s="438"/>
      <c r="BU40" s="438"/>
      <c r="BW40" s="438"/>
      <c r="BX40" s="438"/>
      <c r="BY40" s="438"/>
      <c r="BZ40" s="438"/>
      <c r="CB40" s="438"/>
      <c r="CC40" s="438"/>
      <c r="CD40" s="438"/>
      <c r="CE40" s="438"/>
      <c r="CG40" s="438"/>
      <c r="CH40" s="438"/>
      <c r="CI40" s="438"/>
      <c r="CJ40" s="438"/>
    </row>
    <row r="41" spans="38:88">
      <c r="AL41" s="437"/>
      <c r="AM41" s="438"/>
      <c r="AN41" s="438"/>
      <c r="AO41" s="438"/>
      <c r="AP41" s="438"/>
      <c r="AQ41" s="438"/>
      <c r="AS41" s="438"/>
      <c r="AT41" s="438"/>
      <c r="AU41" s="438"/>
      <c r="AV41" s="438"/>
      <c r="AX41" s="438"/>
      <c r="AY41" s="438"/>
      <c r="AZ41" s="438"/>
      <c r="BA41" s="438"/>
      <c r="BC41" s="438"/>
      <c r="BD41" s="438"/>
      <c r="BE41" s="438"/>
      <c r="BF41" s="438"/>
      <c r="BH41" s="438"/>
      <c r="BI41" s="438"/>
      <c r="BJ41" s="438"/>
      <c r="BK41" s="438"/>
      <c r="BM41" s="438"/>
      <c r="BN41" s="438"/>
      <c r="BO41" s="438"/>
      <c r="BP41" s="438"/>
      <c r="BR41" s="438"/>
      <c r="BS41" s="438"/>
      <c r="BT41" s="438"/>
      <c r="BU41" s="438"/>
      <c r="BW41" s="438"/>
      <c r="BX41" s="438"/>
      <c r="BY41" s="438"/>
      <c r="BZ41" s="438"/>
      <c r="CB41" s="438"/>
      <c r="CC41" s="438"/>
      <c r="CD41" s="438"/>
      <c r="CE41" s="438"/>
      <c r="CG41" s="438"/>
      <c r="CH41" s="438"/>
      <c r="CI41" s="438"/>
      <c r="CJ41" s="438"/>
    </row>
    <row r="42" spans="38:88">
      <c r="AL42" s="437"/>
      <c r="AM42" s="438"/>
      <c r="AN42" s="438"/>
      <c r="AO42" s="438"/>
      <c r="AP42" s="438"/>
      <c r="AQ42" s="438"/>
      <c r="AS42" s="438"/>
      <c r="AT42" s="438"/>
      <c r="AU42" s="438"/>
      <c r="AV42" s="438"/>
      <c r="AX42" s="438"/>
      <c r="AY42" s="438"/>
      <c r="AZ42" s="438"/>
      <c r="BA42" s="438"/>
      <c r="BC42" s="438"/>
      <c r="BD42" s="438"/>
      <c r="BE42" s="438"/>
      <c r="BF42" s="438"/>
      <c r="BH42" s="438"/>
      <c r="BI42" s="438"/>
      <c r="BJ42" s="438"/>
      <c r="BK42" s="438"/>
      <c r="BM42" s="438"/>
      <c r="BN42" s="438"/>
      <c r="BO42" s="438"/>
      <c r="BP42" s="438"/>
      <c r="BR42" s="438"/>
      <c r="BS42" s="438"/>
      <c r="BT42" s="438"/>
      <c r="BU42" s="438"/>
      <c r="BW42" s="438"/>
      <c r="BX42" s="438"/>
      <c r="BY42" s="438"/>
      <c r="BZ42" s="438"/>
      <c r="CB42" s="438"/>
      <c r="CC42" s="438"/>
      <c r="CD42" s="438"/>
      <c r="CE42" s="438"/>
      <c r="CG42" s="438"/>
      <c r="CH42" s="438"/>
      <c r="CI42" s="438"/>
      <c r="CJ42" s="438"/>
    </row>
    <row r="43" spans="38:88">
      <c r="AL43" s="437"/>
      <c r="AM43" s="438"/>
      <c r="AN43" s="438"/>
      <c r="AO43" s="438"/>
      <c r="AP43" s="438"/>
      <c r="AQ43" s="438"/>
      <c r="AS43" s="438"/>
      <c r="AT43" s="438"/>
      <c r="AU43" s="438"/>
      <c r="AV43" s="438"/>
      <c r="AX43" s="438"/>
      <c r="AY43" s="438"/>
      <c r="AZ43" s="438"/>
      <c r="BA43" s="438"/>
      <c r="BC43" s="438"/>
      <c r="BD43" s="438"/>
      <c r="BE43" s="438"/>
      <c r="BF43" s="438"/>
      <c r="BH43" s="438"/>
      <c r="BI43" s="438"/>
      <c r="BJ43" s="438"/>
      <c r="BK43" s="438"/>
      <c r="BM43" s="438"/>
      <c r="BN43" s="438"/>
      <c r="BO43" s="438"/>
      <c r="BP43" s="438"/>
      <c r="BR43" s="438"/>
      <c r="BS43" s="438"/>
      <c r="BT43" s="438"/>
      <c r="BU43" s="438"/>
      <c r="BW43" s="438"/>
      <c r="BX43" s="438"/>
      <c r="BY43" s="438"/>
      <c r="BZ43" s="438"/>
      <c r="CB43" s="438"/>
      <c r="CC43" s="438"/>
      <c r="CD43" s="438"/>
      <c r="CE43" s="438"/>
      <c r="CG43" s="438"/>
      <c r="CH43" s="438"/>
      <c r="CI43" s="438"/>
      <c r="CJ43" s="438"/>
    </row>
    <row r="44" spans="38:88">
      <c r="AL44" s="437"/>
      <c r="AM44" s="438"/>
      <c r="AN44" s="438"/>
      <c r="AO44" s="438"/>
      <c r="AP44" s="438"/>
      <c r="AQ44" s="438"/>
      <c r="AS44" s="438"/>
      <c r="AT44" s="438"/>
      <c r="AU44" s="438"/>
      <c r="AV44" s="438"/>
      <c r="AX44" s="438"/>
      <c r="AY44" s="438"/>
      <c r="AZ44" s="438"/>
      <c r="BA44" s="438"/>
      <c r="BC44" s="438"/>
      <c r="BD44" s="438"/>
      <c r="BE44" s="438"/>
      <c r="BF44" s="438"/>
      <c r="BH44" s="438"/>
      <c r="BI44" s="438"/>
      <c r="BJ44" s="438"/>
      <c r="BK44" s="438"/>
      <c r="BM44" s="438"/>
      <c r="BN44" s="438"/>
      <c r="BO44" s="438"/>
      <c r="BP44" s="438"/>
      <c r="BR44" s="438"/>
      <c r="BS44" s="438"/>
      <c r="BT44" s="438"/>
      <c r="BU44" s="438"/>
      <c r="BW44" s="438"/>
      <c r="BX44" s="438"/>
      <c r="BY44" s="438"/>
      <c r="BZ44" s="438"/>
      <c r="CB44" s="438"/>
      <c r="CC44" s="438"/>
      <c r="CD44" s="438"/>
      <c r="CE44" s="438"/>
      <c r="CG44" s="438"/>
      <c r="CH44" s="438"/>
      <c r="CI44" s="438"/>
      <c r="CJ44" s="438"/>
    </row>
    <row r="45" spans="38:88">
      <c r="AL45" s="437"/>
      <c r="AM45" s="438"/>
      <c r="AN45" s="438"/>
      <c r="AO45" s="438"/>
      <c r="AP45" s="438"/>
      <c r="AQ45" s="438"/>
      <c r="AS45" s="438"/>
      <c r="AT45" s="438"/>
      <c r="AU45" s="438"/>
      <c r="AV45" s="438"/>
      <c r="AX45" s="438"/>
      <c r="AY45" s="438"/>
      <c r="AZ45" s="438"/>
      <c r="BA45" s="438"/>
      <c r="BC45" s="438"/>
      <c r="BD45" s="438"/>
      <c r="BE45" s="438"/>
      <c r="BF45" s="438"/>
      <c r="BH45" s="438"/>
      <c r="BI45" s="438"/>
      <c r="BJ45" s="438"/>
      <c r="BK45" s="438"/>
      <c r="BM45" s="438"/>
      <c r="BN45" s="438"/>
      <c r="BO45" s="438"/>
      <c r="BP45" s="438"/>
      <c r="BR45" s="438"/>
      <c r="BS45" s="438"/>
      <c r="BT45" s="438"/>
      <c r="BU45" s="438"/>
      <c r="BW45" s="438"/>
      <c r="BX45" s="438"/>
      <c r="BY45" s="438"/>
      <c r="BZ45" s="438"/>
      <c r="CB45" s="438"/>
      <c r="CC45" s="438"/>
      <c r="CD45" s="438"/>
      <c r="CE45" s="438"/>
      <c r="CG45" s="438"/>
      <c r="CH45" s="438"/>
      <c r="CI45" s="438"/>
      <c r="CJ45" s="438"/>
    </row>
    <row r="46" spans="38:88">
      <c r="AL46" s="437"/>
      <c r="AM46" s="438"/>
      <c r="AN46" s="438"/>
      <c r="AO46" s="438"/>
      <c r="AP46" s="438"/>
      <c r="AQ46" s="438"/>
      <c r="AS46" s="438"/>
      <c r="AT46" s="438"/>
      <c r="AU46" s="438"/>
      <c r="AV46" s="438"/>
      <c r="AX46" s="438"/>
      <c r="AY46" s="438"/>
      <c r="AZ46" s="438"/>
      <c r="BA46" s="438"/>
      <c r="BC46" s="438"/>
      <c r="BD46" s="438"/>
      <c r="BE46" s="438"/>
      <c r="BF46" s="438"/>
      <c r="BH46" s="438"/>
      <c r="BI46" s="438"/>
      <c r="BJ46" s="438"/>
      <c r="BK46" s="438"/>
      <c r="BM46" s="438"/>
      <c r="BN46" s="438"/>
      <c r="BO46" s="438"/>
      <c r="BP46" s="438"/>
      <c r="BR46" s="438"/>
      <c r="BS46" s="438"/>
      <c r="BT46" s="438"/>
      <c r="BU46" s="438"/>
      <c r="BW46" s="438"/>
      <c r="BX46" s="438"/>
      <c r="BY46" s="438"/>
      <c r="BZ46" s="438"/>
      <c r="CB46" s="438"/>
      <c r="CC46" s="438"/>
      <c r="CD46" s="438"/>
      <c r="CE46" s="438"/>
      <c r="CG46" s="438"/>
      <c r="CH46" s="438"/>
      <c r="CI46" s="438"/>
      <c r="CJ46" s="438"/>
    </row>
    <row r="47" spans="38:88">
      <c r="AL47" s="437"/>
      <c r="AM47" s="438"/>
      <c r="AN47" s="438"/>
      <c r="AO47" s="438"/>
      <c r="AP47" s="438"/>
      <c r="AQ47" s="438"/>
      <c r="AS47" s="438"/>
      <c r="AT47" s="438"/>
      <c r="AU47" s="438"/>
      <c r="AV47" s="438"/>
      <c r="AX47" s="438"/>
      <c r="AY47" s="438"/>
      <c r="AZ47" s="438"/>
      <c r="BA47" s="438"/>
      <c r="BC47" s="438"/>
      <c r="BD47" s="438"/>
      <c r="BE47" s="438"/>
      <c r="BF47" s="438"/>
      <c r="BH47" s="438"/>
      <c r="BI47" s="438"/>
      <c r="BJ47" s="438"/>
      <c r="BK47" s="438"/>
      <c r="BM47" s="438"/>
      <c r="BN47" s="438"/>
      <c r="BO47" s="438"/>
      <c r="BP47" s="438"/>
      <c r="BR47" s="438"/>
      <c r="BS47" s="438"/>
      <c r="BT47" s="438"/>
      <c r="BU47" s="438"/>
      <c r="BW47" s="438"/>
      <c r="BX47" s="438"/>
      <c r="BY47" s="438"/>
      <c r="BZ47" s="438"/>
      <c r="CB47" s="438"/>
      <c r="CC47" s="438"/>
      <c r="CD47" s="438"/>
      <c r="CE47" s="438"/>
      <c r="CG47" s="438"/>
      <c r="CH47" s="438"/>
      <c r="CI47" s="438"/>
      <c r="CJ47" s="438"/>
    </row>
    <row r="48" spans="38:88">
      <c r="AL48" s="437"/>
      <c r="AM48" s="438"/>
      <c r="AN48" s="438"/>
      <c r="AO48" s="438"/>
      <c r="AP48" s="438"/>
      <c r="AQ48" s="438"/>
      <c r="AS48" s="438"/>
      <c r="AT48" s="438"/>
      <c r="AU48" s="438"/>
      <c r="AV48" s="438"/>
      <c r="AX48" s="438"/>
      <c r="AY48" s="438"/>
      <c r="AZ48" s="438"/>
      <c r="BA48" s="438"/>
      <c r="BC48" s="438"/>
      <c r="BD48" s="438"/>
      <c r="BE48" s="438"/>
      <c r="BF48" s="438"/>
      <c r="BH48" s="438"/>
      <c r="BI48" s="438"/>
      <c r="BJ48" s="438"/>
      <c r="BK48" s="438"/>
      <c r="BM48" s="438"/>
      <c r="BN48" s="438"/>
      <c r="BO48" s="438"/>
      <c r="BP48" s="438"/>
      <c r="BR48" s="438"/>
      <c r="BS48" s="438"/>
      <c r="BT48" s="438"/>
      <c r="BU48" s="438"/>
      <c r="BW48" s="438"/>
      <c r="BX48" s="438"/>
      <c r="BY48" s="438"/>
      <c r="BZ48" s="438"/>
      <c r="CB48" s="438"/>
      <c r="CC48" s="438"/>
      <c r="CD48" s="438"/>
      <c r="CE48" s="438"/>
      <c r="CG48" s="438"/>
      <c r="CH48" s="438"/>
      <c r="CI48" s="438"/>
      <c r="CJ48" s="438"/>
    </row>
    <row r="49" spans="38:88">
      <c r="AL49" s="437"/>
      <c r="AM49" s="438"/>
      <c r="AN49" s="438"/>
      <c r="AO49" s="438"/>
      <c r="AP49" s="438"/>
      <c r="AQ49" s="438"/>
      <c r="AS49" s="438"/>
      <c r="AT49" s="438"/>
      <c r="AU49" s="438"/>
      <c r="AV49" s="438"/>
      <c r="AX49" s="438"/>
      <c r="AY49" s="438"/>
      <c r="AZ49" s="438"/>
      <c r="BA49" s="438"/>
      <c r="BC49" s="438"/>
      <c r="BD49" s="438"/>
      <c r="BE49" s="438"/>
      <c r="BF49" s="438"/>
      <c r="BH49" s="438"/>
      <c r="BI49" s="438"/>
      <c r="BJ49" s="438"/>
      <c r="BK49" s="438"/>
      <c r="BM49" s="438"/>
      <c r="BN49" s="438"/>
      <c r="BO49" s="438"/>
      <c r="BP49" s="438"/>
      <c r="BR49" s="438"/>
      <c r="BS49" s="438"/>
      <c r="BT49" s="438"/>
      <c r="BU49" s="438"/>
      <c r="BW49" s="438"/>
      <c r="BX49" s="438"/>
      <c r="BY49" s="438"/>
      <c r="BZ49" s="438"/>
      <c r="CB49" s="438"/>
      <c r="CC49" s="438"/>
      <c r="CD49" s="438"/>
      <c r="CE49" s="438"/>
      <c r="CG49" s="438"/>
      <c r="CH49" s="438"/>
      <c r="CI49" s="438"/>
      <c r="CJ49" s="438"/>
    </row>
    <row r="50" spans="38:88">
      <c r="AL50" s="437"/>
      <c r="AM50" s="438"/>
      <c r="AN50" s="438"/>
      <c r="AO50" s="438"/>
      <c r="AP50" s="438"/>
      <c r="AQ50" s="438"/>
      <c r="AS50" s="438"/>
      <c r="AT50" s="438"/>
      <c r="AU50" s="438"/>
      <c r="AV50" s="438"/>
      <c r="AX50" s="438"/>
      <c r="AY50" s="438"/>
      <c r="AZ50" s="438"/>
      <c r="BA50" s="438"/>
      <c r="BC50" s="438"/>
      <c r="BD50" s="438"/>
      <c r="BE50" s="438"/>
      <c r="BF50" s="438"/>
      <c r="BH50" s="438"/>
      <c r="BI50" s="438"/>
      <c r="BJ50" s="438"/>
      <c r="BK50" s="438"/>
      <c r="BM50" s="438"/>
      <c r="BN50" s="438"/>
      <c r="BO50" s="438"/>
      <c r="BP50" s="438"/>
      <c r="BR50" s="438"/>
      <c r="BS50" s="438"/>
      <c r="BT50" s="438"/>
      <c r="BU50" s="438"/>
      <c r="BW50" s="438"/>
      <c r="BX50" s="438"/>
      <c r="BY50" s="438"/>
      <c r="BZ50" s="438"/>
      <c r="CB50" s="438"/>
      <c r="CC50" s="438"/>
      <c r="CD50" s="438"/>
      <c r="CE50" s="438"/>
      <c r="CG50" s="438"/>
      <c r="CH50" s="438"/>
      <c r="CI50" s="438"/>
      <c r="CJ50" s="438"/>
    </row>
    <row r="51" spans="38:88">
      <c r="AL51" s="437"/>
      <c r="AM51" s="438"/>
      <c r="AN51" s="438"/>
      <c r="AO51" s="438"/>
      <c r="AP51" s="438"/>
      <c r="AQ51" s="438"/>
      <c r="AS51" s="438"/>
      <c r="AT51" s="438"/>
      <c r="AU51" s="438"/>
      <c r="AV51" s="438"/>
      <c r="AX51" s="438"/>
      <c r="AY51" s="438"/>
      <c r="AZ51" s="438"/>
      <c r="BA51" s="438"/>
      <c r="BC51" s="438"/>
      <c r="BD51" s="438"/>
      <c r="BE51" s="438"/>
      <c r="BF51" s="438"/>
      <c r="BH51" s="438"/>
      <c r="BI51" s="438"/>
      <c r="BJ51" s="438"/>
      <c r="BK51" s="438"/>
      <c r="BM51" s="438"/>
      <c r="BN51" s="438"/>
      <c r="BO51" s="438"/>
      <c r="BP51" s="438"/>
      <c r="BR51" s="438"/>
      <c r="BS51" s="438"/>
      <c r="BT51" s="438"/>
      <c r="BU51" s="438"/>
      <c r="BW51" s="438"/>
      <c r="BX51" s="438"/>
      <c r="BY51" s="438"/>
      <c r="BZ51" s="438"/>
      <c r="CB51" s="438"/>
      <c r="CC51" s="438"/>
      <c r="CD51" s="438"/>
      <c r="CE51" s="438"/>
      <c r="CG51" s="438"/>
      <c r="CH51" s="438"/>
      <c r="CI51" s="438"/>
      <c r="CJ51" s="438"/>
    </row>
    <row r="52" spans="38:88">
      <c r="AL52" s="437"/>
      <c r="AM52" s="438"/>
      <c r="AN52" s="438"/>
      <c r="AO52" s="438"/>
      <c r="AP52" s="438"/>
      <c r="AQ52" s="438"/>
      <c r="AS52" s="438"/>
      <c r="AT52" s="438"/>
      <c r="AU52" s="438"/>
      <c r="AV52" s="438"/>
      <c r="AX52" s="438"/>
      <c r="AY52" s="438"/>
      <c r="AZ52" s="438"/>
      <c r="BA52" s="438"/>
      <c r="BC52" s="438"/>
      <c r="BD52" s="438"/>
      <c r="BE52" s="438"/>
      <c r="BF52" s="438"/>
      <c r="BH52" s="438"/>
      <c r="BI52" s="438"/>
      <c r="BJ52" s="438"/>
      <c r="BK52" s="438"/>
      <c r="BM52" s="438"/>
      <c r="BN52" s="438"/>
      <c r="BO52" s="438"/>
      <c r="BP52" s="438"/>
      <c r="BR52" s="438"/>
      <c r="BS52" s="438"/>
      <c r="BT52" s="438"/>
      <c r="BU52" s="438"/>
      <c r="BW52" s="438"/>
      <c r="BX52" s="438"/>
      <c r="BY52" s="438"/>
      <c r="BZ52" s="438"/>
      <c r="CB52" s="438"/>
      <c r="CC52" s="438"/>
      <c r="CD52" s="438"/>
      <c r="CE52" s="438"/>
      <c r="CG52" s="438"/>
      <c r="CH52" s="438"/>
      <c r="CI52" s="438"/>
      <c r="CJ52" s="438"/>
    </row>
    <row r="53" spans="38:88">
      <c r="AL53" s="437"/>
      <c r="AM53" s="438"/>
      <c r="AN53" s="438"/>
      <c r="AO53" s="438"/>
      <c r="AP53" s="438"/>
      <c r="AQ53" s="438"/>
      <c r="AS53" s="438"/>
      <c r="AT53" s="438"/>
      <c r="AU53" s="438"/>
      <c r="AV53" s="438"/>
      <c r="AX53" s="438"/>
      <c r="AY53" s="438"/>
      <c r="AZ53" s="438"/>
      <c r="BA53" s="438"/>
      <c r="BC53" s="438"/>
      <c r="BD53" s="438"/>
      <c r="BE53" s="438"/>
      <c r="BF53" s="438"/>
      <c r="BH53" s="438"/>
      <c r="BI53" s="438"/>
      <c r="BJ53" s="438"/>
      <c r="BK53" s="438"/>
      <c r="BM53" s="438"/>
      <c r="BN53" s="438"/>
      <c r="BO53" s="438"/>
      <c r="BP53" s="438"/>
      <c r="BR53" s="438"/>
      <c r="BS53" s="438"/>
      <c r="BT53" s="438"/>
      <c r="BU53" s="438"/>
      <c r="BW53" s="438"/>
      <c r="BX53" s="438"/>
      <c r="BY53" s="438"/>
      <c r="BZ53" s="438"/>
      <c r="CB53" s="438"/>
      <c r="CC53" s="438"/>
      <c r="CD53" s="438"/>
      <c r="CE53" s="438"/>
      <c r="CG53" s="438"/>
      <c r="CH53" s="438"/>
      <c r="CI53" s="438"/>
      <c r="CJ53" s="438"/>
    </row>
    <row r="54" spans="38:88">
      <c r="AL54" s="437"/>
      <c r="AM54" s="438"/>
      <c r="AN54" s="438"/>
      <c r="AO54" s="438"/>
      <c r="AP54" s="438"/>
      <c r="AQ54" s="438"/>
      <c r="AS54" s="438"/>
      <c r="AT54" s="438"/>
      <c r="AU54" s="438"/>
      <c r="AV54" s="438"/>
      <c r="AX54" s="438"/>
      <c r="AY54" s="438"/>
      <c r="AZ54" s="438"/>
      <c r="BA54" s="438"/>
      <c r="BC54" s="438"/>
      <c r="BD54" s="438"/>
      <c r="BE54" s="438"/>
      <c r="BF54" s="438"/>
      <c r="BH54" s="438"/>
      <c r="BI54" s="438"/>
      <c r="BJ54" s="438"/>
      <c r="BK54" s="438"/>
      <c r="BM54" s="438"/>
      <c r="BN54" s="438"/>
      <c r="BO54" s="438"/>
      <c r="BP54" s="438"/>
      <c r="BR54" s="438"/>
      <c r="BS54" s="438"/>
      <c r="BT54" s="438"/>
      <c r="BU54" s="438"/>
      <c r="BW54" s="438"/>
      <c r="BX54" s="438"/>
      <c r="BY54" s="438"/>
      <c r="BZ54" s="438"/>
      <c r="CB54" s="438"/>
      <c r="CC54" s="438"/>
      <c r="CD54" s="438"/>
      <c r="CE54" s="438"/>
      <c r="CG54" s="438"/>
      <c r="CH54" s="438"/>
      <c r="CI54" s="438"/>
      <c r="CJ54" s="438"/>
    </row>
    <row r="55" spans="38:88">
      <c r="AL55" s="437"/>
      <c r="AM55" s="438"/>
      <c r="AN55" s="438"/>
      <c r="AO55" s="438"/>
      <c r="AP55" s="438"/>
      <c r="AQ55" s="438"/>
      <c r="AS55" s="438"/>
      <c r="AT55" s="438"/>
      <c r="AU55" s="438"/>
      <c r="AV55" s="438"/>
      <c r="AX55" s="438"/>
      <c r="AY55" s="438"/>
      <c r="AZ55" s="438"/>
      <c r="BA55" s="438"/>
      <c r="BC55" s="438"/>
      <c r="BD55" s="438"/>
      <c r="BE55" s="438"/>
      <c r="BF55" s="438"/>
      <c r="BH55" s="438"/>
      <c r="BI55" s="438"/>
      <c r="BJ55" s="438"/>
      <c r="BK55" s="438"/>
      <c r="BM55" s="438"/>
      <c r="BN55" s="438"/>
      <c r="BO55" s="438"/>
      <c r="BP55" s="438"/>
      <c r="BR55" s="438"/>
      <c r="BS55" s="438"/>
      <c r="BT55" s="438"/>
      <c r="BU55" s="438"/>
      <c r="BW55" s="438"/>
      <c r="BX55" s="438"/>
      <c r="BY55" s="438"/>
      <c r="BZ55" s="438"/>
      <c r="CB55" s="438"/>
      <c r="CC55" s="438"/>
      <c r="CD55" s="438"/>
      <c r="CE55" s="438"/>
      <c r="CG55" s="438"/>
      <c r="CH55" s="438"/>
      <c r="CI55" s="438"/>
      <c r="CJ55" s="438"/>
    </row>
    <row r="56" spans="38:88">
      <c r="AL56" s="437"/>
      <c r="AM56" s="438"/>
      <c r="AN56" s="438"/>
      <c r="AO56" s="438"/>
      <c r="AP56" s="438"/>
      <c r="AQ56" s="438"/>
      <c r="AS56" s="438"/>
      <c r="AT56" s="438"/>
      <c r="AU56" s="438"/>
      <c r="AV56" s="438"/>
      <c r="AX56" s="438"/>
      <c r="AY56" s="438"/>
      <c r="AZ56" s="438"/>
      <c r="BA56" s="438"/>
      <c r="BC56" s="438"/>
      <c r="BD56" s="438"/>
      <c r="BE56" s="438"/>
      <c r="BF56" s="438"/>
      <c r="BH56" s="438"/>
      <c r="BI56" s="438"/>
      <c r="BJ56" s="438"/>
      <c r="BK56" s="438"/>
      <c r="BM56" s="438"/>
      <c r="BN56" s="438"/>
      <c r="BO56" s="438"/>
      <c r="BP56" s="438"/>
      <c r="BR56" s="438"/>
      <c r="BS56" s="438"/>
      <c r="BT56" s="438"/>
      <c r="BU56" s="438"/>
      <c r="BW56" s="438"/>
      <c r="BX56" s="438"/>
      <c r="BY56" s="438"/>
      <c r="BZ56" s="438"/>
      <c r="CB56" s="438"/>
      <c r="CC56" s="438"/>
      <c r="CD56" s="438"/>
      <c r="CE56" s="438"/>
      <c r="CG56" s="438"/>
      <c r="CH56" s="438"/>
      <c r="CI56" s="438"/>
      <c r="CJ56" s="438"/>
    </row>
    <row r="57" spans="38:88">
      <c r="AL57" s="437"/>
      <c r="AM57" s="438"/>
      <c r="AN57" s="438"/>
      <c r="AO57" s="438"/>
      <c r="AP57" s="438"/>
      <c r="AQ57" s="438"/>
      <c r="AS57" s="438"/>
      <c r="AT57" s="438"/>
      <c r="AU57" s="438"/>
      <c r="AV57" s="438"/>
      <c r="AX57" s="438"/>
      <c r="AY57" s="438"/>
      <c r="AZ57" s="438"/>
      <c r="BA57" s="438"/>
      <c r="BC57" s="438"/>
      <c r="BD57" s="438"/>
      <c r="BE57" s="438"/>
      <c r="BF57" s="438"/>
      <c r="BH57" s="438"/>
      <c r="BI57" s="438"/>
      <c r="BJ57" s="438"/>
      <c r="BK57" s="438"/>
      <c r="BM57" s="438"/>
      <c r="BN57" s="438"/>
      <c r="BO57" s="438"/>
      <c r="BP57" s="438"/>
      <c r="BR57" s="438"/>
      <c r="BS57" s="438"/>
      <c r="BT57" s="438"/>
      <c r="BU57" s="438"/>
      <c r="BW57" s="438"/>
      <c r="BX57" s="438"/>
      <c r="BY57" s="438"/>
      <c r="BZ57" s="438"/>
      <c r="CB57" s="438"/>
      <c r="CC57" s="438"/>
      <c r="CD57" s="438"/>
      <c r="CE57" s="438"/>
      <c r="CG57" s="438"/>
      <c r="CH57" s="438"/>
      <c r="CI57" s="438"/>
      <c r="CJ57" s="438"/>
    </row>
    <row r="58" spans="38:88">
      <c r="AL58" s="437"/>
      <c r="AM58" s="438"/>
      <c r="AN58" s="438"/>
      <c r="AO58" s="438"/>
      <c r="AP58" s="438"/>
      <c r="AQ58" s="438"/>
      <c r="AS58" s="438"/>
      <c r="AT58" s="438"/>
      <c r="AU58" s="438"/>
      <c r="AV58" s="438"/>
      <c r="AX58" s="438"/>
      <c r="AY58" s="438"/>
      <c r="AZ58" s="438"/>
      <c r="BA58" s="438"/>
      <c r="BC58" s="438"/>
      <c r="BD58" s="438"/>
      <c r="BE58" s="438"/>
      <c r="BF58" s="438"/>
      <c r="BH58" s="438"/>
      <c r="BI58" s="438"/>
      <c r="BJ58" s="438"/>
      <c r="BK58" s="438"/>
      <c r="BM58" s="438"/>
      <c r="BN58" s="438"/>
      <c r="BO58" s="438"/>
      <c r="BP58" s="438"/>
      <c r="BR58" s="438"/>
      <c r="BS58" s="438"/>
      <c r="BT58" s="438"/>
      <c r="BU58" s="438"/>
      <c r="BW58" s="438"/>
      <c r="BX58" s="438"/>
      <c r="BY58" s="438"/>
      <c r="BZ58" s="438"/>
      <c r="CB58" s="438"/>
      <c r="CC58" s="438"/>
      <c r="CD58" s="438"/>
      <c r="CE58" s="438"/>
      <c r="CG58" s="438"/>
      <c r="CH58" s="438"/>
      <c r="CI58" s="438"/>
      <c r="CJ58" s="438"/>
    </row>
    <row r="59" spans="38:88">
      <c r="AL59" s="437"/>
      <c r="AM59" s="438"/>
      <c r="AN59" s="438"/>
      <c r="AO59" s="438"/>
      <c r="AP59" s="438"/>
      <c r="AQ59" s="438"/>
      <c r="AS59" s="438"/>
      <c r="AT59" s="438"/>
      <c r="AU59" s="438"/>
      <c r="AV59" s="438"/>
      <c r="AX59" s="438"/>
      <c r="AY59" s="438"/>
      <c r="AZ59" s="438"/>
      <c r="BA59" s="438"/>
      <c r="BC59" s="438"/>
      <c r="BD59" s="438"/>
      <c r="BE59" s="438"/>
      <c r="BF59" s="438"/>
      <c r="BH59" s="438"/>
      <c r="BI59" s="438"/>
      <c r="BJ59" s="438"/>
      <c r="BK59" s="438"/>
      <c r="BM59" s="438"/>
      <c r="BN59" s="438"/>
      <c r="BO59" s="438"/>
      <c r="BP59" s="438"/>
      <c r="BR59" s="438"/>
      <c r="BS59" s="438"/>
      <c r="BT59" s="438"/>
      <c r="BU59" s="438"/>
      <c r="BW59" s="438"/>
      <c r="BX59" s="438"/>
      <c r="BY59" s="438"/>
      <c r="BZ59" s="438"/>
      <c r="CB59" s="438"/>
      <c r="CC59" s="438"/>
      <c r="CD59" s="438"/>
      <c r="CE59" s="438"/>
      <c r="CG59" s="438"/>
      <c r="CH59" s="438"/>
      <c r="CI59" s="438"/>
      <c r="CJ59" s="438"/>
    </row>
    <row r="60" spans="38:88">
      <c r="AL60" s="437"/>
      <c r="AM60" s="438"/>
      <c r="AN60" s="438"/>
      <c r="AO60" s="438"/>
      <c r="AP60" s="438"/>
      <c r="AQ60" s="438"/>
      <c r="AS60" s="438"/>
      <c r="AT60" s="438"/>
      <c r="AU60" s="438"/>
      <c r="AV60" s="438"/>
      <c r="AX60" s="438"/>
      <c r="AY60" s="438"/>
      <c r="AZ60" s="438"/>
      <c r="BA60" s="438"/>
      <c r="BC60" s="438"/>
      <c r="BD60" s="438"/>
      <c r="BE60" s="438"/>
      <c r="BF60" s="438"/>
      <c r="BH60" s="438"/>
      <c r="BI60" s="438"/>
      <c r="BJ60" s="438"/>
      <c r="BK60" s="438"/>
      <c r="BM60" s="438"/>
      <c r="BN60" s="438"/>
      <c r="BO60" s="438"/>
      <c r="BP60" s="438"/>
      <c r="BR60" s="438"/>
      <c r="BS60" s="438"/>
      <c r="BT60" s="438"/>
      <c r="BU60" s="438"/>
      <c r="BW60" s="438"/>
      <c r="BX60" s="438"/>
      <c r="BY60" s="438"/>
      <c r="BZ60" s="438"/>
      <c r="CB60" s="438"/>
      <c r="CC60" s="438"/>
      <c r="CD60" s="438"/>
      <c r="CE60" s="438"/>
      <c r="CG60" s="438"/>
      <c r="CH60" s="438"/>
      <c r="CI60" s="438"/>
      <c r="CJ60" s="438"/>
    </row>
    <row r="61" spans="38:88">
      <c r="AL61" s="437"/>
      <c r="AM61" s="438"/>
      <c r="AN61" s="438"/>
      <c r="AO61" s="438"/>
      <c r="AP61" s="438"/>
      <c r="AQ61" s="438"/>
      <c r="AS61" s="438"/>
      <c r="AT61" s="438"/>
      <c r="AU61" s="438"/>
      <c r="AV61" s="438"/>
      <c r="AX61" s="438"/>
      <c r="AY61" s="438"/>
      <c r="AZ61" s="438"/>
      <c r="BA61" s="438"/>
    </row>
    <row r="62" spans="38:88">
      <c r="AL62" s="437"/>
      <c r="AM62" s="438"/>
      <c r="AN62" s="438"/>
      <c r="AO62" s="438"/>
      <c r="AP62" s="438"/>
      <c r="AQ62" s="438"/>
      <c r="AS62" s="438"/>
      <c r="AT62" s="438"/>
      <c r="AU62" s="438"/>
      <c r="AV62" s="438"/>
      <c r="AX62" s="438"/>
      <c r="AY62" s="438"/>
      <c r="AZ62" s="438"/>
      <c r="BA62" s="438"/>
    </row>
    <row r="63" spans="38:88">
      <c r="AL63" s="437"/>
      <c r="AM63" s="438"/>
      <c r="AN63" s="438"/>
      <c r="AO63" s="438"/>
      <c r="AP63" s="438"/>
      <c r="AQ63" s="438"/>
      <c r="AS63" s="438"/>
      <c r="AT63" s="438"/>
      <c r="AU63" s="438"/>
      <c r="AV63" s="438"/>
      <c r="AX63" s="438"/>
      <c r="AY63" s="438"/>
      <c r="AZ63" s="438"/>
      <c r="BA63" s="438"/>
    </row>
    <row r="64" spans="38:88">
      <c r="AL64" s="437"/>
      <c r="AM64" s="438"/>
      <c r="AN64" s="438"/>
      <c r="AO64" s="438"/>
      <c r="AP64" s="438"/>
      <c r="AQ64" s="438"/>
      <c r="AS64" s="438"/>
      <c r="AT64" s="438"/>
      <c r="AU64" s="438"/>
      <c r="AV64" s="438"/>
      <c r="AX64" s="438"/>
      <c r="AY64" s="438"/>
      <c r="AZ64" s="438"/>
      <c r="BA64" s="438"/>
    </row>
    <row r="65" spans="38:53">
      <c r="AL65" s="437"/>
      <c r="AM65" s="438"/>
      <c r="AN65" s="438"/>
      <c r="AO65" s="438"/>
      <c r="AP65" s="438"/>
      <c r="AQ65" s="438"/>
      <c r="AS65" s="438"/>
      <c r="AT65" s="438"/>
      <c r="AU65" s="438"/>
      <c r="AV65" s="438"/>
      <c r="AX65" s="438"/>
      <c r="AY65" s="438"/>
      <c r="AZ65" s="438"/>
      <c r="BA65" s="438"/>
    </row>
    <row r="66" spans="38:53">
      <c r="AL66" s="437"/>
      <c r="AM66" s="438"/>
      <c r="AN66" s="438"/>
      <c r="AO66" s="438"/>
      <c r="AP66" s="438"/>
      <c r="AQ66" s="438"/>
      <c r="AS66" s="438"/>
      <c r="AT66" s="438"/>
      <c r="AU66" s="438"/>
      <c r="AV66" s="438"/>
      <c r="AX66" s="438"/>
      <c r="AY66" s="438"/>
      <c r="AZ66" s="438"/>
      <c r="BA66" s="438"/>
    </row>
    <row r="67" spans="38:53">
      <c r="AL67" s="437"/>
      <c r="AM67" s="438"/>
      <c r="AN67" s="438"/>
      <c r="AO67" s="438"/>
      <c r="AP67" s="438"/>
      <c r="AQ67" s="438"/>
      <c r="AS67" s="438"/>
      <c r="AT67" s="438"/>
      <c r="AU67" s="438"/>
      <c r="AV67" s="438"/>
      <c r="AX67" s="438"/>
      <c r="AY67" s="438"/>
      <c r="AZ67" s="438"/>
      <c r="BA67" s="438"/>
    </row>
    <row r="68" spans="38:53">
      <c r="AL68" s="437"/>
      <c r="AM68" s="438"/>
      <c r="AN68" s="438"/>
      <c r="AO68" s="438"/>
      <c r="AP68" s="438"/>
      <c r="AQ68" s="438"/>
      <c r="AS68" s="438"/>
      <c r="AT68" s="438"/>
      <c r="AU68" s="438"/>
      <c r="AV68" s="438"/>
      <c r="AX68" s="438"/>
      <c r="AY68" s="438"/>
      <c r="AZ68" s="438"/>
      <c r="BA68" s="438"/>
    </row>
    <row r="69" spans="38:53">
      <c r="AL69" s="437"/>
      <c r="AM69" s="438"/>
      <c r="AN69" s="438"/>
      <c r="AO69" s="438"/>
      <c r="AP69" s="438"/>
      <c r="AQ69" s="438"/>
      <c r="AS69" s="438"/>
      <c r="AT69" s="438"/>
      <c r="AU69" s="438"/>
      <c r="AV69" s="438"/>
      <c r="AX69" s="438"/>
      <c r="AY69" s="438"/>
      <c r="AZ69" s="438"/>
      <c r="BA69" s="438"/>
    </row>
    <row r="70" spans="38:53">
      <c r="AL70" s="437"/>
      <c r="AM70" s="438"/>
      <c r="AN70" s="438"/>
      <c r="AO70" s="438"/>
      <c r="AP70" s="438"/>
      <c r="AQ70" s="438"/>
      <c r="AS70" s="438"/>
      <c r="AT70" s="438"/>
      <c r="AU70" s="438"/>
      <c r="AV70" s="438"/>
      <c r="AX70" s="438"/>
      <c r="AY70" s="438"/>
      <c r="AZ70" s="438"/>
      <c r="BA70" s="438"/>
    </row>
    <row r="71" spans="38:53">
      <c r="AL71" s="437"/>
      <c r="AM71" s="438"/>
      <c r="AN71" s="438"/>
      <c r="AO71" s="438"/>
      <c r="AP71" s="438"/>
      <c r="AQ71" s="438"/>
      <c r="AS71" s="438"/>
      <c r="AT71" s="438"/>
      <c r="AU71" s="438"/>
      <c r="AV71" s="438"/>
      <c r="AX71" s="438"/>
      <c r="AY71" s="438"/>
      <c r="AZ71" s="438"/>
      <c r="BA71" s="438"/>
    </row>
    <row r="72" spans="38:53">
      <c r="AL72" s="437"/>
      <c r="AM72" s="438"/>
      <c r="AN72" s="438"/>
      <c r="AO72" s="438"/>
      <c r="AP72" s="438"/>
      <c r="AQ72" s="438"/>
      <c r="AS72" s="438"/>
      <c r="AT72" s="438"/>
      <c r="AU72" s="438"/>
      <c r="AV72" s="438"/>
      <c r="AX72" s="438"/>
      <c r="AY72" s="438"/>
      <c r="AZ72" s="438"/>
      <c r="BA72" s="438"/>
    </row>
    <row r="73" spans="38:53">
      <c r="AL73" s="437"/>
      <c r="AM73" s="438"/>
      <c r="AN73" s="438"/>
      <c r="AO73" s="438"/>
      <c r="AP73" s="438"/>
      <c r="AQ73" s="438"/>
      <c r="AS73" s="438"/>
      <c r="AT73" s="438"/>
      <c r="AU73" s="438"/>
      <c r="AV73" s="438"/>
      <c r="AX73" s="438"/>
      <c r="AY73" s="438"/>
      <c r="AZ73" s="438"/>
      <c r="BA73" s="438"/>
    </row>
    <row r="74" spans="38:53">
      <c r="AL74" s="437"/>
      <c r="AM74" s="438"/>
      <c r="AN74" s="438"/>
      <c r="AO74" s="438"/>
      <c r="AP74" s="438"/>
      <c r="AQ74" s="438"/>
      <c r="AS74" s="438"/>
      <c r="AT74" s="438"/>
      <c r="AU74" s="438"/>
      <c r="AV74" s="438"/>
      <c r="AX74" s="438"/>
      <c r="AY74" s="438"/>
      <c r="AZ74" s="438"/>
      <c r="BA74" s="438"/>
    </row>
    <row r="75" spans="38:53">
      <c r="AL75" s="437"/>
      <c r="AM75" s="438"/>
      <c r="AN75" s="438"/>
      <c r="AO75" s="438"/>
      <c r="AP75" s="438"/>
      <c r="AQ75" s="438"/>
      <c r="AS75" s="438"/>
      <c r="AT75" s="438"/>
      <c r="AU75" s="438"/>
      <c r="AV75" s="438"/>
      <c r="AX75" s="438"/>
      <c r="AY75" s="438"/>
      <c r="AZ75" s="438"/>
      <c r="BA75" s="438"/>
    </row>
    <row r="76" spans="38:53">
      <c r="AL76" s="437"/>
      <c r="AM76" s="438"/>
      <c r="AN76" s="438"/>
      <c r="AO76" s="438"/>
      <c r="AP76" s="438"/>
      <c r="AQ76" s="438"/>
      <c r="AS76" s="438"/>
      <c r="AT76" s="438"/>
      <c r="AU76" s="438"/>
      <c r="AV76" s="438"/>
      <c r="AX76" s="438"/>
      <c r="AY76" s="438"/>
      <c r="AZ76" s="438"/>
      <c r="BA76" s="438"/>
    </row>
    <row r="77" spans="38:53">
      <c r="AL77" s="437"/>
      <c r="AM77" s="438"/>
      <c r="AN77" s="438"/>
      <c r="AO77" s="438"/>
      <c r="AP77" s="438"/>
      <c r="AQ77" s="438"/>
      <c r="AS77" s="438"/>
      <c r="AT77" s="438"/>
      <c r="AU77" s="438"/>
      <c r="AV77" s="438"/>
      <c r="AX77" s="438"/>
      <c r="AY77" s="438"/>
      <c r="AZ77" s="438"/>
      <c r="BA77" s="438"/>
    </row>
    <row r="78" spans="38:53">
      <c r="AL78" s="437"/>
      <c r="AM78" s="438"/>
      <c r="AN78" s="438"/>
      <c r="AO78" s="438"/>
      <c r="AP78" s="438"/>
      <c r="AQ78" s="438"/>
      <c r="AS78" s="438"/>
      <c r="AT78" s="438"/>
      <c r="AU78" s="438"/>
      <c r="AV78" s="438"/>
      <c r="AX78" s="438"/>
      <c r="AY78" s="438"/>
      <c r="AZ78" s="438"/>
      <c r="BA78" s="438"/>
    </row>
    <row r="79" spans="38:53">
      <c r="AL79" s="437"/>
      <c r="AM79" s="438"/>
      <c r="AN79" s="438"/>
      <c r="AO79" s="438"/>
      <c r="AP79" s="438"/>
      <c r="AQ79" s="438"/>
      <c r="AS79" s="438"/>
      <c r="AT79" s="438"/>
      <c r="AU79" s="438"/>
      <c r="AV79" s="438"/>
      <c r="AX79" s="438"/>
      <c r="AY79" s="438"/>
      <c r="AZ79" s="438"/>
      <c r="BA79" s="438"/>
    </row>
    <row r="80" spans="38:53">
      <c r="AL80" s="437"/>
      <c r="AM80" s="438"/>
      <c r="AN80" s="438"/>
      <c r="AO80" s="438"/>
      <c r="AP80" s="438"/>
      <c r="AQ80" s="438"/>
      <c r="AS80" s="438"/>
      <c r="AT80" s="438"/>
      <c r="AU80" s="438"/>
      <c r="AV80" s="438"/>
      <c r="AX80" s="438"/>
      <c r="AY80" s="438"/>
      <c r="AZ80" s="438"/>
      <c r="BA80" s="438"/>
    </row>
    <row r="81" spans="38:53">
      <c r="AL81" s="437"/>
      <c r="AM81" s="438"/>
      <c r="AN81" s="438"/>
      <c r="AO81" s="438"/>
      <c r="AP81" s="438"/>
      <c r="AQ81" s="438"/>
      <c r="AS81" s="438"/>
      <c r="AT81" s="438"/>
      <c r="AU81" s="438"/>
      <c r="AV81" s="438"/>
      <c r="AX81" s="438"/>
      <c r="AY81" s="438"/>
      <c r="AZ81" s="438"/>
      <c r="BA81" s="438"/>
    </row>
    <row r="82" spans="38:53">
      <c r="AL82" s="437"/>
      <c r="AM82" s="438"/>
      <c r="AN82" s="438"/>
      <c r="AO82" s="438"/>
      <c r="AP82" s="438"/>
      <c r="AQ82" s="438"/>
      <c r="AS82" s="438"/>
      <c r="AT82" s="438"/>
      <c r="AU82" s="438"/>
      <c r="AV82" s="438"/>
      <c r="AX82" s="438"/>
      <c r="AY82" s="438"/>
      <c r="AZ82" s="438"/>
      <c r="BA82" s="438"/>
    </row>
    <row r="83" spans="38:53">
      <c r="AL83" s="437"/>
      <c r="AM83" s="438"/>
      <c r="AN83" s="438"/>
      <c r="AO83" s="438"/>
      <c r="AP83" s="438"/>
      <c r="AQ83" s="438"/>
      <c r="AS83" s="438"/>
      <c r="AT83" s="438"/>
      <c r="AU83" s="438"/>
      <c r="AV83" s="438"/>
      <c r="AX83" s="438"/>
      <c r="AY83" s="438"/>
      <c r="AZ83" s="438"/>
      <c r="BA83" s="438"/>
    </row>
    <row r="84" spans="38:53">
      <c r="AL84" s="437"/>
      <c r="AM84" s="438"/>
      <c r="AN84" s="438"/>
      <c r="AO84" s="438"/>
      <c r="AP84" s="438"/>
      <c r="AQ84" s="438"/>
      <c r="AS84" s="438"/>
      <c r="AT84" s="438"/>
      <c r="AU84" s="438"/>
      <c r="AV84" s="438"/>
      <c r="AX84" s="438"/>
      <c r="AY84" s="438"/>
      <c r="AZ84" s="438"/>
      <c r="BA84" s="438"/>
    </row>
  </sheetData>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CommandButton1">
          <controlPr defaultSize="0" autoLine="0" r:id="rId5">
            <anchor moveWithCells="1">
              <from>
                <xdr:col>5</xdr:col>
                <xdr:colOff>85725</xdr:colOff>
                <xdr:row>0</xdr:row>
                <xdr:rowOff>57150</xdr:rowOff>
              </from>
              <to>
                <xdr:col>12</xdr:col>
                <xdr:colOff>171450</xdr:colOff>
                <xdr:row>2</xdr:row>
                <xdr:rowOff>114300</xdr:rowOff>
              </to>
            </anchor>
          </controlPr>
        </control>
      </mc:Choice>
      <mc:Fallback>
        <control shapeId="20481" r:id="rId4" name="CommandButton1"/>
      </mc:Fallback>
    </mc:AlternateContent>
    <mc:AlternateContent xmlns:mc="http://schemas.openxmlformats.org/markup-compatibility/2006">
      <mc:Choice Requires="x14">
        <control shapeId="20482" r:id="rId6" name="OptionButton1">
          <controlPr defaultSize="0" autoLine="0" r:id="rId7">
            <anchor moveWithCells="1">
              <from>
                <xdr:col>13</xdr:col>
                <xdr:colOff>104775</xdr:colOff>
                <xdr:row>0</xdr:row>
                <xdr:rowOff>133350</xdr:rowOff>
              </from>
              <to>
                <xdr:col>18</xdr:col>
                <xdr:colOff>38100</xdr:colOff>
                <xdr:row>2</xdr:row>
                <xdr:rowOff>66675</xdr:rowOff>
              </to>
            </anchor>
          </controlPr>
        </control>
      </mc:Choice>
      <mc:Fallback>
        <control shapeId="20482" r:id="rId6" name="OptionButton1"/>
      </mc:Fallback>
    </mc:AlternateContent>
    <mc:AlternateContent xmlns:mc="http://schemas.openxmlformats.org/markup-compatibility/2006">
      <mc:Choice Requires="x14">
        <control shapeId="20483" r:id="rId8" name="OptionButton2">
          <controlPr defaultSize="0" autoLine="0" r:id="rId9">
            <anchor moveWithCells="1">
              <from>
                <xdr:col>19</xdr:col>
                <xdr:colOff>9525</xdr:colOff>
                <xdr:row>0</xdr:row>
                <xdr:rowOff>133350</xdr:rowOff>
              </from>
              <to>
                <xdr:col>22</xdr:col>
                <xdr:colOff>228600</xdr:colOff>
                <xdr:row>2</xdr:row>
                <xdr:rowOff>66675</xdr:rowOff>
              </to>
            </anchor>
          </controlPr>
        </control>
      </mc:Choice>
      <mc:Fallback>
        <control shapeId="20483" r:id="rId8" name="OptionButton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ervoir"/>
  <dimension ref="B1:R45"/>
  <sheetViews>
    <sheetView showGridLines="0" topLeftCell="A2" workbookViewId="0">
      <selection activeCell="E5" sqref="E5:E8"/>
    </sheetView>
  </sheetViews>
  <sheetFormatPr defaultRowHeight="12"/>
  <cols>
    <col min="1" max="1" width="0.42578125" style="346" customWidth="1"/>
    <col min="2" max="2" width="25.28515625" style="346" customWidth="1"/>
    <col min="3" max="3" width="2.5703125" style="346" customWidth="1"/>
    <col min="4" max="5" width="9.140625" style="346"/>
    <col min="6" max="6" width="8.28515625" style="346" customWidth="1"/>
    <col min="7" max="7" width="1.5703125" style="346" customWidth="1"/>
    <col min="8" max="16384" width="9.140625" style="346"/>
  </cols>
  <sheetData>
    <row r="1" spans="2:6" ht="6.75" customHeight="1"/>
    <row r="3" spans="2:6">
      <c r="E3" s="442"/>
    </row>
    <row r="4" spans="2:6">
      <c r="B4" s="443" t="s">
        <v>231</v>
      </c>
      <c r="C4" s="444"/>
      <c r="D4" s="445" t="s">
        <v>175</v>
      </c>
      <c r="E4" s="445" t="s">
        <v>174</v>
      </c>
      <c r="F4" s="446" t="s">
        <v>180</v>
      </c>
    </row>
    <row r="5" spans="2:6" ht="14.25" customHeight="1">
      <c r="B5" s="447" t="s">
        <v>228</v>
      </c>
      <c r="C5" s="448" t="s">
        <v>173</v>
      </c>
      <c r="D5" s="449">
        <v>3500</v>
      </c>
      <c r="E5" s="449">
        <v>5700</v>
      </c>
      <c r="F5" s="450" t="s">
        <v>118</v>
      </c>
    </row>
    <row r="6" spans="2:6" ht="14.25" customHeight="1">
      <c r="B6" s="451" t="s">
        <v>230</v>
      </c>
      <c r="C6" s="421" t="s">
        <v>173</v>
      </c>
      <c r="D6" s="452">
        <v>400</v>
      </c>
      <c r="E6" s="452">
        <v>500</v>
      </c>
      <c r="F6" s="453" t="s">
        <v>118</v>
      </c>
    </row>
    <row r="7" spans="2:6" ht="14.25" customHeight="1">
      <c r="B7" s="451" t="s">
        <v>181</v>
      </c>
      <c r="C7" s="421" t="s">
        <v>173</v>
      </c>
      <c r="D7" s="454">
        <v>0.5</v>
      </c>
      <c r="E7" s="454">
        <v>0.75</v>
      </c>
      <c r="F7" s="453" t="s">
        <v>176</v>
      </c>
    </row>
    <row r="8" spans="2:6" ht="14.25" customHeight="1">
      <c r="B8" s="451" t="s">
        <v>219</v>
      </c>
      <c r="C8" s="421" t="s">
        <v>173</v>
      </c>
      <c r="D8" s="454">
        <v>0.12</v>
      </c>
      <c r="E8" s="454">
        <v>0.12</v>
      </c>
      <c r="F8" s="453" t="s">
        <v>176</v>
      </c>
    </row>
    <row r="9" spans="2:6" ht="14.25" customHeight="1">
      <c r="B9" s="455" t="s">
        <v>232</v>
      </c>
      <c r="C9" s="456" t="s">
        <v>173</v>
      </c>
      <c r="D9" s="457">
        <v>90</v>
      </c>
      <c r="E9" s="457">
        <v>90</v>
      </c>
      <c r="F9" s="458" t="s">
        <v>183</v>
      </c>
    </row>
    <row r="10" spans="2:6" ht="14.25" customHeight="1">
      <c r="B10" s="459"/>
      <c r="C10" s="460" t="s">
        <v>173</v>
      </c>
      <c r="D10" s="461">
        <f>+(D9-32)*5/9</f>
        <v>32.222222222222221</v>
      </c>
      <c r="E10" s="461">
        <f>+(E9-32)*5/9</f>
        <v>32.222222222222221</v>
      </c>
      <c r="F10" s="462" t="s">
        <v>227</v>
      </c>
    </row>
    <row r="11" spans="2:6" ht="14.25" customHeight="1">
      <c r="B11" s="451" t="s">
        <v>233</v>
      </c>
      <c r="C11" s="421" t="s">
        <v>173</v>
      </c>
      <c r="D11" s="463">
        <v>1.05</v>
      </c>
      <c r="E11" s="463">
        <v>1.05</v>
      </c>
      <c r="F11" s="464" t="s">
        <v>186</v>
      </c>
    </row>
    <row r="12" spans="2:6" ht="14.25" customHeight="1">
      <c r="B12" s="459"/>
      <c r="C12" s="460" t="s">
        <v>173</v>
      </c>
      <c r="D12" s="461">
        <f>+(((D11*100)-32)*5/9)/(0.3048*100)</f>
        <v>1.3305628463108778</v>
      </c>
      <c r="E12" s="461">
        <f>+(((E11*100)-32)*5/9)/(0.3048*100)</f>
        <v>1.3305628463108778</v>
      </c>
      <c r="F12" s="462" t="s">
        <v>234</v>
      </c>
    </row>
    <row r="13" spans="2:6">
      <c r="D13" s="395"/>
      <c r="E13" s="395"/>
      <c r="F13" s="465"/>
    </row>
    <row r="14" spans="2:6">
      <c r="D14" s="395"/>
      <c r="E14" s="395"/>
      <c r="F14" s="465"/>
    </row>
    <row r="15" spans="2:6">
      <c r="B15" s="443" t="s">
        <v>235</v>
      </c>
      <c r="C15" s="444"/>
      <c r="D15" s="445" t="s">
        <v>175</v>
      </c>
      <c r="E15" s="445" t="s">
        <v>174</v>
      </c>
      <c r="F15" s="446" t="s">
        <v>180</v>
      </c>
    </row>
    <row r="16" spans="2:6">
      <c r="B16" s="466" t="s">
        <v>229</v>
      </c>
      <c r="C16" s="448" t="s">
        <v>173</v>
      </c>
      <c r="D16" s="467">
        <f>+D5+D6</f>
        <v>3900</v>
      </c>
      <c r="E16" s="467">
        <f>+E5+E6</f>
        <v>6200</v>
      </c>
      <c r="F16" s="468" t="s">
        <v>118</v>
      </c>
    </row>
    <row r="17" spans="2:6">
      <c r="B17" s="469" t="s">
        <v>177</v>
      </c>
      <c r="C17" s="421" t="s">
        <v>173</v>
      </c>
      <c r="D17" s="470">
        <f>14.7+(D16*$D$7/0.3048)</f>
        <v>6412.33779527559</v>
      </c>
      <c r="E17" s="470">
        <f>14.7+(E16*$E$7/0.3048)</f>
        <v>15270.605511811023</v>
      </c>
      <c r="F17" s="471" t="s">
        <v>161</v>
      </c>
    </row>
    <row r="18" spans="2:6">
      <c r="B18" s="469" t="s">
        <v>178</v>
      </c>
      <c r="C18" s="421" t="s">
        <v>173</v>
      </c>
      <c r="D18" s="470">
        <f>+D17-$D$8*(D16-D5)/0.3048</f>
        <v>6254.8574803149604</v>
      </c>
      <c r="E18" s="470">
        <f>+E17-$E$8*(E16-E5)/0.3048</f>
        <v>15073.755118110235</v>
      </c>
      <c r="F18" s="471" t="s">
        <v>161</v>
      </c>
    </row>
    <row r="19" spans="2:6">
      <c r="B19" s="472" t="s">
        <v>179</v>
      </c>
      <c r="C19" s="473" t="s">
        <v>173</v>
      </c>
      <c r="D19" s="474">
        <f>+(D18+D17)/2</f>
        <v>6333.5976377952757</v>
      </c>
      <c r="E19" s="474">
        <f>+(E18+E17)/2</f>
        <v>15172.180314960629</v>
      </c>
      <c r="F19" s="475" t="s">
        <v>161</v>
      </c>
    </row>
    <row r="20" spans="2:6">
      <c r="B20" s="476" t="s">
        <v>184</v>
      </c>
      <c r="C20" s="477" t="s">
        <v>173</v>
      </c>
      <c r="D20" s="478">
        <f>+D9+(D16/0.3048)*(D11/100)</f>
        <v>224.35039370078741</v>
      </c>
      <c r="E20" s="478">
        <f>+E9+(E16/0.3048)*(E11/100)</f>
        <v>303.58267716535431</v>
      </c>
      <c r="F20" s="479" t="s">
        <v>183</v>
      </c>
    </row>
    <row r="21" spans="2:6">
      <c r="B21" s="480" t="s">
        <v>185</v>
      </c>
      <c r="C21" s="421" t="s">
        <v>173</v>
      </c>
      <c r="D21" s="470">
        <f>+D9+(D5/0.3048)*(D11/100)</f>
        <v>210.57086614173227</v>
      </c>
      <c r="E21" s="470">
        <f>+E9+(E5/0.3048)*(E11/100)</f>
        <v>286.35826771653547</v>
      </c>
      <c r="F21" s="481" t="s">
        <v>183</v>
      </c>
    </row>
    <row r="22" spans="2:6">
      <c r="B22" s="482" t="s">
        <v>187</v>
      </c>
      <c r="C22" s="483" t="s">
        <v>173</v>
      </c>
      <c r="D22" s="484">
        <f>+(D21+D20)/2</f>
        <v>217.46062992125985</v>
      </c>
      <c r="E22" s="484">
        <f>+(E21+E20)/2</f>
        <v>294.97047244094489</v>
      </c>
      <c r="F22" s="481" t="s">
        <v>183</v>
      </c>
    </row>
    <row r="23" spans="2:6">
      <c r="B23" s="485" t="s">
        <v>187</v>
      </c>
      <c r="C23" s="486" t="s">
        <v>173</v>
      </c>
      <c r="D23" s="487">
        <f>+(D22-32)*5/9</f>
        <v>103.03368328958881</v>
      </c>
      <c r="E23" s="487">
        <f>+(E22-32)*5/9</f>
        <v>146.09470691163605</v>
      </c>
      <c r="F23" s="488" t="s">
        <v>227</v>
      </c>
    </row>
    <row r="24" spans="2:6">
      <c r="B24" s="489" t="s">
        <v>160</v>
      </c>
      <c r="C24" s="490" t="s">
        <v>173</v>
      </c>
      <c r="D24" s="491">
        <f>+Composition!T14</f>
        <v>374.3370703940347</v>
      </c>
      <c r="E24" s="491">
        <f>+D24</f>
        <v>374.3370703940347</v>
      </c>
      <c r="F24" s="492" t="s">
        <v>159</v>
      </c>
    </row>
    <row r="25" spans="2:6">
      <c r="B25" s="493" t="s">
        <v>272</v>
      </c>
      <c r="C25" s="494" t="s">
        <v>173</v>
      </c>
      <c r="D25" s="495">
        <f>+(D22+460)/D24</f>
        <v>1.809760997509948</v>
      </c>
      <c r="E25" s="495">
        <f>+(E22+460)/E24</f>
        <v>2.0168199522591972</v>
      </c>
      <c r="F25" s="496"/>
    </row>
    <row r="26" spans="2:6" ht="19.5" customHeight="1">
      <c r="B26" s="497" t="s">
        <v>167</v>
      </c>
      <c r="C26" s="498" t="s">
        <v>173</v>
      </c>
      <c r="D26" s="499">
        <f>Factor_z_EOS(D19,D22)</f>
        <v>1.06403</v>
      </c>
      <c r="E26" s="499">
        <f>Factor_z_EOS(E19,E22)</f>
        <v>1.6124700000000001</v>
      </c>
      <c r="F26" s="500"/>
    </row>
    <row r="27" spans="2:6" ht="19.5" customHeight="1">
      <c r="B27" s="501" t="s">
        <v>113</v>
      </c>
      <c r="C27" s="407" t="s">
        <v>173</v>
      </c>
      <c r="D27" s="502">
        <f>Bg_EOS(D26,D22,D19)</f>
        <v>3.220875219800193E-3</v>
      </c>
      <c r="E27" s="502">
        <f>Bg_EOS(E26,E22,E19)</f>
        <v>2.2707015149859336E-3</v>
      </c>
      <c r="F27" s="503" t="s">
        <v>170</v>
      </c>
    </row>
    <row r="28" spans="2:6" ht="19.5" customHeight="1">
      <c r="B28" s="504" t="s">
        <v>26</v>
      </c>
      <c r="C28" s="505" t="s">
        <v>173</v>
      </c>
      <c r="D28" s="506">
        <f>1/D27</f>
        <v>310.47461691547153</v>
      </c>
      <c r="E28" s="506">
        <f>1/E27</f>
        <v>440.39253657968987</v>
      </c>
      <c r="F28" s="507" t="s">
        <v>182</v>
      </c>
    </row>
    <row r="29" spans="2:6">
      <c r="F29" s="508"/>
    </row>
    <row r="30" spans="2:6">
      <c r="E30" s="509"/>
      <c r="F30" s="509"/>
    </row>
    <row r="32" spans="2:6">
      <c r="E32" s="510"/>
      <c r="F32" s="510"/>
    </row>
    <row r="33" spans="4:18">
      <c r="E33" s="511"/>
      <c r="F33" s="465"/>
    </row>
    <row r="34" spans="4:18">
      <c r="E34" s="512"/>
      <c r="F34" s="513"/>
      <c r="R34" s="514"/>
    </row>
    <row r="35" spans="4:18">
      <c r="D35" s="515"/>
      <c r="E35" s="516"/>
      <c r="F35" s="516"/>
    </row>
    <row r="36" spans="4:18">
      <c r="D36" s="515"/>
      <c r="E36" s="516"/>
      <c r="F36" s="516"/>
    </row>
    <row r="37" spans="4:18">
      <c r="D37" s="515"/>
      <c r="E37" s="516"/>
      <c r="F37" s="516"/>
    </row>
    <row r="38" spans="4:18">
      <c r="D38" s="515"/>
      <c r="E38" s="516"/>
      <c r="F38" s="516"/>
    </row>
    <row r="39" spans="4:18">
      <c r="D39" s="515"/>
      <c r="E39" s="516"/>
      <c r="F39" s="516"/>
    </row>
    <row r="40" spans="4:18">
      <c r="D40" s="515"/>
      <c r="E40" s="516"/>
      <c r="F40" s="516"/>
    </row>
    <row r="41" spans="4:18">
      <c r="D41" s="515"/>
      <c r="E41" s="516"/>
      <c r="F41" s="516"/>
    </row>
    <row r="42" spans="4:18">
      <c r="D42" s="515"/>
      <c r="E42" s="516"/>
      <c r="F42" s="516"/>
    </row>
    <row r="43" spans="4:18">
      <c r="D43" s="515"/>
      <c r="E43" s="516"/>
      <c r="F43" s="516"/>
    </row>
    <row r="44" spans="4:18">
      <c r="D44" s="515"/>
      <c r="E44" s="516"/>
      <c r="F44" s="516"/>
    </row>
    <row r="45" spans="4:18">
      <c r="D45" s="515"/>
      <c r="E45" s="516"/>
      <c r="F45" s="516"/>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1:AD111"/>
  <sheetViews>
    <sheetView showGridLines="0" zoomScaleNormal="100" workbookViewId="0">
      <selection activeCell="D5" sqref="D5"/>
    </sheetView>
  </sheetViews>
  <sheetFormatPr defaultColWidth="8.85546875" defaultRowHeight="11.25"/>
  <cols>
    <col min="1" max="1" width="0.7109375" style="4" customWidth="1"/>
    <col min="2" max="2" width="12.42578125" style="4" customWidth="1"/>
    <col min="3" max="3" width="11.140625" style="4" customWidth="1"/>
    <col min="4" max="4" width="11.7109375" style="4" bestFit="1" customWidth="1"/>
    <col min="5" max="5" width="9.140625" style="4" customWidth="1"/>
    <col min="6" max="6" width="9.5703125" style="4" bestFit="1" customWidth="1"/>
    <col min="7" max="7" width="8.85546875" style="4"/>
    <col min="8" max="8" width="8.85546875" style="4" customWidth="1"/>
    <col min="9" max="9" width="0.85546875" style="4" customWidth="1"/>
    <col min="10" max="29" width="8.7109375" style="4" customWidth="1"/>
    <col min="30" max="16384" width="8.85546875" style="4"/>
  </cols>
  <sheetData>
    <row r="1" spans="2:22" ht="12.75" customHeight="1">
      <c r="C1" s="5"/>
      <c r="D1" s="5"/>
      <c r="E1" s="5"/>
      <c r="F1" s="122"/>
      <c r="G1" s="5"/>
      <c r="H1" s="5"/>
      <c r="J1" s="104" t="s">
        <v>276</v>
      </c>
    </row>
    <row r="2" spans="2:22" ht="18" customHeight="1">
      <c r="B2" s="545" t="s">
        <v>9</v>
      </c>
      <c r="C2" s="517"/>
      <c r="D2" s="518"/>
      <c r="E2" s="518"/>
      <c r="F2" s="518"/>
      <c r="G2" s="519"/>
      <c r="H2" s="520"/>
    </row>
    <row r="3" spans="2:22" ht="18" customHeight="1">
      <c r="B3" s="521" t="s">
        <v>6</v>
      </c>
      <c r="C3" s="50" t="s">
        <v>0</v>
      </c>
      <c r="D3" s="20" t="s">
        <v>84</v>
      </c>
      <c r="E3" s="20" t="s">
        <v>86</v>
      </c>
      <c r="F3" s="20" t="s">
        <v>85</v>
      </c>
      <c r="G3" s="8" t="s">
        <v>4</v>
      </c>
      <c r="H3" s="522" t="s">
        <v>5</v>
      </c>
      <c r="R3" s="123"/>
      <c r="S3" s="123"/>
      <c r="T3" s="123"/>
      <c r="U3" s="123"/>
      <c r="V3" s="123"/>
    </row>
    <row r="4" spans="2:22" ht="18" customHeight="1">
      <c r="B4" s="524" t="s">
        <v>9</v>
      </c>
      <c r="C4" s="560">
        <v>3852</v>
      </c>
      <c r="D4" s="525">
        <v>15723</v>
      </c>
      <c r="E4" s="525">
        <v>3852</v>
      </c>
      <c r="F4" s="525">
        <v>250</v>
      </c>
      <c r="G4" s="534" t="s">
        <v>278</v>
      </c>
      <c r="H4" s="7" t="s">
        <v>20</v>
      </c>
    </row>
    <row r="5" spans="2:22" ht="18" customHeight="1"/>
    <row r="6" spans="2:22" ht="18" customHeight="1"/>
    <row r="7" spans="2:22" ht="18" customHeight="1"/>
    <row r="8" spans="2:22" ht="18" customHeight="1"/>
    <row r="9" spans="2:22" ht="18" customHeight="1"/>
    <row r="10" spans="2:22" ht="18" customHeight="1"/>
    <row r="11" spans="2:22" ht="18" customHeight="1">
      <c r="C11" s="51"/>
      <c r="D11" s="21"/>
      <c r="E11" s="546"/>
      <c r="F11" s="21"/>
      <c r="G11" s="535"/>
    </row>
    <row r="12" spans="2:22" ht="18" customHeight="1">
      <c r="B12" s="545" t="s">
        <v>112</v>
      </c>
      <c r="C12" s="517"/>
      <c r="D12" s="526"/>
      <c r="E12" s="526"/>
      <c r="F12" s="526"/>
      <c r="G12" s="536"/>
      <c r="H12" s="520"/>
    </row>
    <row r="13" spans="2:22" ht="18" customHeight="1">
      <c r="B13" s="548" t="s">
        <v>6</v>
      </c>
      <c r="C13" s="549" t="s">
        <v>0</v>
      </c>
      <c r="D13" s="550" t="s">
        <v>1</v>
      </c>
      <c r="E13" s="550" t="s">
        <v>2</v>
      </c>
      <c r="F13" s="550" t="s">
        <v>3</v>
      </c>
      <c r="G13" s="551" t="s">
        <v>4</v>
      </c>
      <c r="H13" s="552" t="s">
        <v>5</v>
      </c>
    </row>
    <row r="14" spans="2:22" ht="18" customHeight="1">
      <c r="B14" s="142" t="s">
        <v>191</v>
      </c>
      <c r="C14" s="558">
        <v>48.924280016202061</v>
      </c>
      <c r="D14" s="555">
        <v>95</v>
      </c>
      <c r="E14" s="555">
        <v>45</v>
      </c>
      <c r="F14" s="555">
        <v>15</v>
      </c>
      <c r="G14" s="538" t="s">
        <v>273</v>
      </c>
      <c r="H14" s="3" t="s">
        <v>19</v>
      </c>
    </row>
    <row r="15" spans="2:22" ht="18" customHeight="1">
      <c r="B15" s="523" t="s">
        <v>10</v>
      </c>
      <c r="C15" s="559">
        <v>5.867536700510362</v>
      </c>
      <c r="D15" s="556">
        <v>8</v>
      </c>
      <c r="E15" s="556">
        <v>4.5</v>
      </c>
      <c r="F15" s="556">
        <v>4</v>
      </c>
      <c r="G15" s="533" t="s">
        <v>273</v>
      </c>
      <c r="H15" s="6" t="s">
        <v>19</v>
      </c>
    </row>
    <row r="16" spans="2:22" ht="18" customHeight="1">
      <c r="B16" s="523" t="s">
        <v>117</v>
      </c>
      <c r="C16" s="559">
        <v>38.817761989261456</v>
      </c>
      <c r="D16" s="556">
        <v>70</v>
      </c>
      <c r="E16" s="556">
        <v>50</v>
      </c>
      <c r="F16" s="556">
        <v>15</v>
      </c>
      <c r="G16" s="533" t="s">
        <v>273</v>
      </c>
      <c r="H16" s="6" t="s">
        <v>19</v>
      </c>
    </row>
    <row r="17" spans="2:10" ht="18" customHeight="1">
      <c r="B17" s="524" t="s">
        <v>11</v>
      </c>
      <c r="C17" s="554">
        <f>100-C16</f>
        <v>61.182238010738544</v>
      </c>
      <c r="D17" s="557">
        <f>100-D16</f>
        <v>30</v>
      </c>
      <c r="E17" s="557">
        <f t="shared" ref="E17:F17" si="0">100-E16</f>
        <v>50</v>
      </c>
      <c r="F17" s="557">
        <f t="shared" si="0"/>
        <v>85</v>
      </c>
      <c r="G17" s="534" t="s">
        <v>273</v>
      </c>
      <c r="H17" s="7" t="s">
        <v>19</v>
      </c>
    </row>
    <row r="18" spans="2:10" ht="18" customHeight="1">
      <c r="B18" s="5"/>
      <c r="C18" s="5"/>
      <c r="D18" s="553"/>
      <c r="E18" s="553"/>
      <c r="F18" s="553"/>
      <c r="G18" s="542"/>
      <c r="H18" s="5"/>
    </row>
    <row r="19" spans="2:10" ht="18" customHeight="1">
      <c r="B19" s="545" t="s">
        <v>14</v>
      </c>
      <c r="C19" s="517"/>
      <c r="D19" s="518"/>
      <c r="E19" s="518"/>
      <c r="F19" s="518"/>
      <c r="G19" s="536"/>
      <c r="H19" s="520"/>
    </row>
    <row r="20" spans="2:10" ht="18" customHeight="1">
      <c r="B20" s="521" t="s">
        <v>6</v>
      </c>
      <c r="C20" s="124" t="s">
        <v>0</v>
      </c>
      <c r="D20" s="20" t="s">
        <v>84</v>
      </c>
      <c r="E20" s="20"/>
      <c r="F20" s="20" t="s">
        <v>85</v>
      </c>
      <c r="G20" s="537" t="s">
        <v>4</v>
      </c>
      <c r="H20" s="522" t="s">
        <v>5</v>
      </c>
    </row>
    <row r="21" spans="2:10" ht="18" customHeight="1">
      <c r="B21" s="523" t="s">
        <v>192</v>
      </c>
      <c r="C21" s="527">
        <f>1/C22</f>
        <v>2.6635870149470963E-3</v>
      </c>
      <c r="D21" s="528">
        <f>1/D22</f>
        <v>2.2707015149859336E-3</v>
      </c>
      <c r="E21" s="528"/>
      <c r="F21" s="528">
        <f>1/F22</f>
        <v>3.2208752198001926E-3</v>
      </c>
      <c r="G21" s="540" t="s">
        <v>170</v>
      </c>
      <c r="H21" s="6" t="s">
        <v>16</v>
      </c>
    </row>
    <row r="22" spans="2:10" ht="18" customHeight="1">
      <c r="B22" s="523" t="s">
        <v>197</v>
      </c>
      <c r="C22" s="561">
        <v>375.43357674758067</v>
      </c>
      <c r="D22" s="529">
        <f>+Reservoir!E28</f>
        <v>440.39253657968987</v>
      </c>
      <c r="E22" s="529"/>
      <c r="F22" s="529">
        <f>+Reservoir!D28</f>
        <v>310.47461691547153</v>
      </c>
      <c r="G22" s="540" t="s">
        <v>182</v>
      </c>
      <c r="H22" s="6" t="s">
        <v>16</v>
      </c>
    </row>
    <row r="23" spans="2:10" ht="18" customHeight="1">
      <c r="B23" s="524" t="s">
        <v>114</v>
      </c>
      <c r="C23" s="562">
        <v>1.25</v>
      </c>
      <c r="D23" s="530">
        <v>2</v>
      </c>
      <c r="E23" s="530"/>
      <c r="F23" s="530">
        <v>0.5</v>
      </c>
      <c r="G23" s="541" t="s">
        <v>274</v>
      </c>
      <c r="H23" s="7" t="s">
        <v>16</v>
      </c>
    </row>
    <row r="24" spans="2:10" ht="18" customHeight="1">
      <c r="G24" s="535"/>
    </row>
    <row r="25" spans="2:10" ht="18" customHeight="1">
      <c r="B25" s="545" t="s">
        <v>17</v>
      </c>
      <c r="C25" s="517"/>
      <c r="D25" s="518"/>
      <c r="E25" s="518"/>
      <c r="F25" s="518"/>
      <c r="G25" s="536"/>
      <c r="H25" s="520"/>
    </row>
    <row r="26" spans="2:10" ht="18" customHeight="1">
      <c r="B26" s="521" t="s">
        <v>6</v>
      </c>
      <c r="C26" s="124" t="s">
        <v>0</v>
      </c>
      <c r="D26" s="20" t="s">
        <v>84</v>
      </c>
      <c r="E26" s="20"/>
      <c r="F26" s="20" t="s">
        <v>85</v>
      </c>
      <c r="G26" s="537" t="s">
        <v>4</v>
      </c>
      <c r="H26" s="522" t="s">
        <v>5</v>
      </c>
    </row>
    <row r="27" spans="2:10" ht="18" customHeight="1">
      <c r="B27" s="523" t="s">
        <v>289</v>
      </c>
      <c r="C27" s="563">
        <v>0.5</v>
      </c>
      <c r="D27" s="531">
        <v>0.55000000000000004</v>
      </c>
      <c r="E27" s="531"/>
      <c r="F27" s="531">
        <v>0.45</v>
      </c>
      <c r="G27" s="542" t="s">
        <v>136</v>
      </c>
      <c r="H27" s="6" t="s">
        <v>16</v>
      </c>
    </row>
    <row r="28" spans="2:10" ht="18" customHeight="1">
      <c r="B28" s="523" t="s">
        <v>18</v>
      </c>
      <c r="C28" s="563">
        <v>0.97499999999999998</v>
      </c>
      <c r="D28" s="531">
        <v>0.98</v>
      </c>
      <c r="E28" s="531"/>
      <c r="F28" s="531">
        <v>0.97</v>
      </c>
      <c r="G28" s="542" t="s">
        <v>136</v>
      </c>
      <c r="H28" s="6" t="s">
        <v>16</v>
      </c>
    </row>
    <row r="29" spans="2:10" ht="18" customHeight="1">
      <c r="B29" s="523" t="s">
        <v>203</v>
      </c>
      <c r="C29" s="531">
        <v>0.99</v>
      </c>
      <c r="D29" s="531"/>
      <c r="E29" s="531"/>
      <c r="F29" s="531"/>
      <c r="G29" s="542" t="s">
        <v>136</v>
      </c>
      <c r="H29" s="6" t="s">
        <v>87</v>
      </c>
    </row>
    <row r="30" spans="2:10" ht="18" customHeight="1">
      <c r="B30" s="524" t="s">
        <v>288</v>
      </c>
      <c r="C30" s="564">
        <v>0.5</v>
      </c>
      <c r="D30" s="532">
        <v>0.55000000000000004</v>
      </c>
      <c r="E30" s="532"/>
      <c r="F30" s="532">
        <v>0.45</v>
      </c>
      <c r="G30" s="539" t="s">
        <v>136</v>
      </c>
      <c r="H30" s="7" t="s">
        <v>16</v>
      </c>
      <c r="J30" s="104"/>
    </row>
    <row r="31" spans="2:10" ht="17.25" customHeight="1"/>
    <row r="32" spans="2:10" ht="17.25" customHeight="1"/>
    <row r="33" spans="4:27" ht="17.25" customHeight="1"/>
    <row r="36" spans="4:27">
      <c r="U36" s="123"/>
      <c r="V36" s="123"/>
      <c r="W36" s="123"/>
      <c r="Z36" s="126"/>
      <c r="AA36" s="126"/>
    </row>
    <row r="39" spans="4:27">
      <c r="R39" s="125"/>
      <c r="S39" s="125"/>
    </row>
    <row r="40" spans="4:27">
      <c r="D40" s="228"/>
      <c r="E40" s="228"/>
      <c r="F40" s="228"/>
      <c r="T40" s="125"/>
    </row>
    <row r="41" spans="4:27">
      <c r="T41" s="125"/>
    </row>
    <row r="42" spans="4:27">
      <c r="D42" s="228"/>
      <c r="E42" s="228"/>
      <c r="F42" s="228"/>
    </row>
    <row r="44" spans="4:27">
      <c r="D44" s="228"/>
      <c r="E44" s="228"/>
      <c r="F44" s="228"/>
    </row>
    <row r="89" spans="10:30">
      <c r="J89" s="143"/>
      <c r="K89" s="143"/>
      <c r="L89" s="143"/>
      <c r="M89" s="143"/>
      <c r="N89" s="143"/>
      <c r="O89" s="143"/>
    </row>
    <row r="90" spans="10:30">
      <c r="Q90" s="144"/>
      <c r="R90" s="144"/>
      <c r="S90" s="144"/>
      <c r="T90" s="144"/>
      <c r="U90" s="144"/>
      <c r="V90" s="144"/>
      <c r="Y90" s="144"/>
      <c r="Z90" s="144"/>
      <c r="AA90" s="144"/>
      <c r="AB90" s="144"/>
      <c r="AC90" s="144"/>
      <c r="AD90" s="144"/>
    </row>
    <row r="111" spans="10:30">
      <c r="J111" s="144"/>
      <c r="K111" s="144"/>
      <c r="L111" s="144"/>
      <c r="M111" s="144"/>
      <c r="N111" s="144"/>
      <c r="O111" s="144"/>
      <c r="Q111" s="243"/>
      <c r="R111" s="243"/>
      <c r="S111" s="243"/>
      <c r="T111" s="243"/>
      <c r="U111" s="243"/>
      <c r="V111" s="243"/>
      <c r="Y111" s="144"/>
      <c r="Z111" s="144"/>
      <c r="AA111" s="144"/>
      <c r="AB111" s="144"/>
      <c r="AC111" s="144"/>
      <c r="AD111" s="144"/>
    </row>
  </sheetData>
  <pageMargins left="0.7" right="0.7" top="0.75" bottom="0.75"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1"/>
  </sheetPr>
  <dimension ref="A1:AM141"/>
  <sheetViews>
    <sheetView showGridLines="0" zoomScale="90" zoomScaleNormal="90" workbookViewId="0">
      <selection activeCell="V19" sqref="V19"/>
    </sheetView>
  </sheetViews>
  <sheetFormatPr defaultColWidth="8.85546875" defaultRowHeight="15"/>
  <cols>
    <col min="1" max="1" width="8.140625" style="11" customWidth="1"/>
    <col min="2" max="3" width="14.140625" style="11" customWidth="1"/>
    <col min="4" max="4" width="11.5703125" style="11" bestFit="1" customWidth="1"/>
    <col min="5" max="6" width="11.5703125" style="11" customWidth="1"/>
    <col min="7" max="7" width="10.140625" style="11" customWidth="1"/>
    <col min="8" max="8" width="12.5703125" style="12" customWidth="1"/>
    <col min="9" max="10" width="9.5703125" style="12" customWidth="1"/>
    <col min="11" max="13" width="9.85546875" style="12" customWidth="1"/>
    <col min="14" max="14" width="13.7109375" style="11" customWidth="1"/>
    <col min="15" max="15" width="12.140625" style="11" customWidth="1"/>
    <col min="16" max="16" width="10.85546875" style="11" customWidth="1"/>
    <col min="17" max="17" width="12.7109375" style="11" customWidth="1"/>
    <col min="18" max="19" width="8.85546875" style="11"/>
    <col min="20" max="20" width="12" style="11" customWidth="1"/>
    <col min="21" max="21" width="8.85546875" style="11" customWidth="1"/>
    <col min="22" max="22" width="10.85546875" style="11" customWidth="1"/>
    <col min="23" max="23" width="10.85546875" customWidth="1"/>
    <col min="24" max="31" width="14.7109375" customWidth="1"/>
    <col min="32" max="34" width="18.7109375" customWidth="1"/>
    <col min="35" max="35" width="10.7109375" customWidth="1"/>
    <col min="36" max="36" width="12.5703125" bestFit="1" customWidth="1"/>
    <col min="40" max="16384" width="8.85546875" style="11"/>
  </cols>
  <sheetData>
    <row r="1" spans="1:23">
      <c r="B1" s="13" t="s">
        <v>46</v>
      </c>
      <c r="N1" s="12"/>
      <c r="O1" s="12"/>
      <c r="P1" s="12"/>
      <c r="Q1" s="12"/>
    </row>
    <row r="2" spans="1:23">
      <c r="H2"/>
      <c r="I2"/>
      <c r="J2"/>
      <c r="K2"/>
      <c r="L2"/>
    </row>
    <row r="3" spans="1:23">
      <c r="B3" s="132" t="s">
        <v>277</v>
      </c>
      <c r="D3" s="11" t="s">
        <v>124</v>
      </c>
      <c r="H3"/>
      <c r="I3"/>
      <c r="J3"/>
      <c r="K3"/>
      <c r="L3"/>
    </row>
    <row r="4" spans="1:23">
      <c r="B4" s="15" t="s">
        <v>22</v>
      </c>
      <c r="C4" s="16" t="s">
        <v>23</v>
      </c>
      <c r="D4" s="17" t="s">
        <v>24</v>
      </c>
      <c r="E4" s="568"/>
      <c r="F4" s="568"/>
      <c r="N4" s="12"/>
      <c r="O4" s="12"/>
    </row>
    <row r="5" spans="1:23">
      <c r="A5" s="11">
        <v>99</v>
      </c>
      <c r="B5" s="18">
        <v>0.99</v>
      </c>
      <c r="C5" s="12">
        <v>0</v>
      </c>
      <c r="D5" s="544">
        <f>_xlfn.NORM.S.INV(B5)</f>
        <v>2.3263478740408408</v>
      </c>
      <c r="E5" s="544"/>
      <c r="F5" s="544"/>
      <c r="H5" s="592" t="s">
        <v>124</v>
      </c>
      <c r="I5" s="593"/>
      <c r="J5" s="593"/>
      <c r="K5" s="594">
        <f>+D16</f>
        <v>-2.3263478740408408</v>
      </c>
      <c r="L5" s="594">
        <f>+D10</f>
        <v>0</v>
      </c>
      <c r="M5" s="595">
        <f>+D5</f>
        <v>2.3263478740408408</v>
      </c>
      <c r="N5" s="594">
        <f>+D14</f>
        <v>-1.2815515655446006</v>
      </c>
      <c r="O5" s="595">
        <f>+D6</f>
        <v>1.2815515655446006</v>
      </c>
      <c r="P5" s="595">
        <f>+N5</f>
        <v>-1.2815515655446006</v>
      </c>
      <c r="Q5" s="596">
        <f>+O5</f>
        <v>1.2815515655446006</v>
      </c>
      <c r="R5" s="682" t="s">
        <v>280</v>
      </c>
      <c r="S5" s="683"/>
      <c r="T5" s="684" t="s">
        <v>281</v>
      </c>
      <c r="U5" s="685"/>
      <c r="V5" s="685"/>
      <c r="W5" s="686"/>
    </row>
    <row r="6" spans="1:23">
      <c r="A6" s="11">
        <v>90</v>
      </c>
      <c r="B6" s="18">
        <v>0.9</v>
      </c>
      <c r="C6" s="12">
        <v>0</v>
      </c>
      <c r="D6" s="544">
        <f t="shared" ref="D6:D15" si="0">_xlfn.NORM.S.INV(B6)</f>
        <v>1.2815515655446006</v>
      </c>
      <c r="E6" s="544"/>
      <c r="F6" s="544"/>
      <c r="H6" s="597" t="s">
        <v>6</v>
      </c>
      <c r="I6" s="598" t="s">
        <v>29</v>
      </c>
      <c r="J6" s="598" t="s">
        <v>30</v>
      </c>
      <c r="K6" s="599" t="s">
        <v>27</v>
      </c>
      <c r="L6" s="599" t="s">
        <v>2</v>
      </c>
      <c r="M6" s="599" t="s">
        <v>28</v>
      </c>
      <c r="N6" s="599" t="s">
        <v>1</v>
      </c>
      <c r="O6" s="599" t="s">
        <v>3</v>
      </c>
      <c r="P6" s="599" t="s">
        <v>121</v>
      </c>
      <c r="Q6" s="600" t="s">
        <v>120</v>
      </c>
      <c r="R6" s="601" t="s">
        <v>282</v>
      </c>
      <c r="S6" s="602" t="s">
        <v>290</v>
      </c>
      <c r="T6" s="603" t="s">
        <v>282</v>
      </c>
      <c r="U6" s="604" t="s">
        <v>290</v>
      </c>
      <c r="V6" s="604" t="s">
        <v>93</v>
      </c>
      <c r="W6" s="605" t="s">
        <v>94</v>
      </c>
    </row>
    <row r="7" spans="1:23">
      <c r="A7" s="11">
        <v>80</v>
      </c>
      <c r="B7" s="18">
        <v>0.8</v>
      </c>
      <c r="C7" s="12">
        <v>0</v>
      </c>
      <c r="D7" s="544">
        <f t="shared" si="0"/>
        <v>0.84162123357291474</v>
      </c>
      <c r="E7" s="544"/>
      <c r="F7" s="544"/>
      <c r="H7" s="255" t="s">
        <v>191</v>
      </c>
      <c r="I7" s="606">
        <f>INDEX(LINEST($N$5:$O$5,LN(N7:O7)),1)</f>
        <v>-1.3885936010586251</v>
      </c>
      <c r="J7" s="606">
        <f>INDEX(LINEST($N$5:$O$5,LN(N7:O7)),1,2)</f>
        <v>5.0419327461406516</v>
      </c>
      <c r="K7" s="607">
        <f>+ROUND(EXP((K$5-J7)/I7),3)</f>
        <v>201.601</v>
      </c>
      <c r="L7" s="607">
        <f>+ROUND(EXP((L$5-J7)/I7),3)</f>
        <v>37.749000000000002</v>
      </c>
      <c r="M7" s="607">
        <f>+ROUND(EXP((M$5-J7)/I7),3)</f>
        <v>7.0679999999999996</v>
      </c>
      <c r="N7" s="608">
        <f>+Input_Data!D14</f>
        <v>95</v>
      </c>
      <c r="O7" s="608">
        <f>+Input_Data!F14</f>
        <v>15</v>
      </c>
      <c r="P7" s="609">
        <f>+LN(N7)</f>
        <v>4.5538768916005408</v>
      </c>
      <c r="Q7" s="609">
        <f>+LN(O7)</f>
        <v>2.7080502011022101</v>
      </c>
      <c r="R7" s="611">
        <f>+((Q7*$P$5)-(P7*$Q$5))/($P$5-$Q$5)</f>
        <v>3.6309635463513752</v>
      </c>
      <c r="S7" s="631">
        <f>ABS(+((P7-R7)/$P$5))</f>
        <v>0.72015310976345281</v>
      </c>
      <c r="T7" s="610">
        <f>+EXP(R7+0.5*(S7^2))</f>
        <v>48.92428001620204</v>
      </c>
      <c r="U7" s="610">
        <f>+(P7-T7)/$P$5</f>
        <v>34.62240952102939</v>
      </c>
      <c r="V7" s="610">
        <f>EXP(R7)</f>
        <v>37.749172176353738</v>
      </c>
      <c r="W7" s="612">
        <f>EXP(R7-S7^2)</f>
        <v>22.473639505630917</v>
      </c>
    </row>
    <row r="8" spans="1:23">
      <c r="A8" s="11">
        <v>70</v>
      </c>
      <c r="B8" s="18">
        <v>0.7</v>
      </c>
      <c r="C8" s="12">
        <v>0</v>
      </c>
      <c r="D8" s="544">
        <f t="shared" si="0"/>
        <v>0.52440051270804078</v>
      </c>
      <c r="E8" s="544"/>
      <c r="F8" s="544"/>
      <c r="H8" s="613" t="s">
        <v>279</v>
      </c>
      <c r="I8" s="614">
        <f t="shared" ref="I8:I10" si="1">INDEX(LINEST($N$5:$O$5,LN(N8:O8)),1)</f>
        <v>-3.6977761765093664</v>
      </c>
      <c r="J8" s="614">
        <f t="shared" ref="J8:J10" si="2">INDEX(LINEST($N$5:$O$5,LN(N8:O8)),1,2)</f>
        <v>6.4077578277230041</v>
      </c>
      <c r="K8" s="615">
        <f t="shared" ref="K8:K10" si="3">+ROUND(EXP((K$5-J8)/I8),3)</f>
        <v>10.612</v>
      </c>
      <c r="L8" s="615">
        <f>+ROUND(EXP((L$5-J8)/I8),3)</f>
        <v>5.657</v>
      </c>
      <c r="M8" s="615">
        <f t="shared" ref="M8:M10" si="4">+ROUND(EXP((M$5-J8)/I8),3)</f>
        <v>3.0150000000000001</v>
      </c>
      <c r="N8" s="616">
        <f>+Input_Data!D15</f>
        <v>8</v>
      </c>
      <c r="O8" s="616">
        <f>+Input_Data!F15</f>
        <v>4</v>
      </c>
      <c r="P8" s="617">
        <f>+LN(N8)</f>
        <v>2.0794415416798357</v>
      </c>
      <c r="Q8" s="617">
        <f>+LN(O8)</f>
        <v>1.3862943611198906</v>
      </c>
      <c r="R8" s="629">
        <f>+((Q8*$P$5)-(P8*$Q$5))/($P$5-$Q$5)</f>
        <v>1.732867951399863</v>
      </c>
      <c r="S8" s="632">
        <f>ABS(+((P8-R8)/$P$5))</f>
        <v>0.27043280941465264</v>
      </c>
      <c r="T8" s="618">
        <f>+EXP(R8+0.5*(S8^2))</f>
        <v>5.8675367005103602</v>
      </c>
      <c r="U8" s="618">
        <f t="shared" ref="U8:U10" si="5">+(P8-T8)/$P$5</f>
        <v>2.9558663581521651</v>
      </c>
      <c r="V8" s="619">
        <f t="shared" ref="V8:V10" si="6">EXP(R8)</f>
        <v>5.6568542494923788</v>
      </c>
      <c r="W8" s="620">
        <f t="shared" ref="W8:W10" si="7">EXP(R8-S8^2)</f>
        <v>5.2579123008892834</v>
      </c>
    </row>
    <row r="9" spans="1:23">
      <c r="A9" s="11">
        <v>60</v>
      </c>
      <c r="B9" s="18">
        <v>0.6</v>
      </c>
      <c r="C9" s="12">
        <v>0</v>
      </c>
      <c r="D9" s="544">
        <f t="shared" si="0"/>
        <v>0.25334710313579978</v>
      </c>
      <c r="E9" s="544"/>
      <c r="F9" s="544"/>
      <c r="H9" s="613" t="s">
        <v>128</v>
      </c>
      <c r="I9" s="614">
        <f>INDEX(LINEST($N$5:$O$5,LN(N9:O9)),1)</f>
        <v>-1.6638718441478868</v>
      </c>
      <c r="J9" s="614">
        <f>INDEX(LINEST($N$5:$O$5,LN(N9:O9)),1,2)</f>
        <v>5.7874000476975898</v>
      </c>
      <c r="K9" s="615">
        <f t="shared" si="3"/>
        <v>131.161</v>
      </c>
      <c r="L9" s="615">
        <f t="shared" ref="L9:L10" si="8">+ROUND(EXP((L$5-J9)/I9),3)</f>
        <v>32.404000000000003</v>
      </c>
      <c r="M9" s="615">
        <f t="shared" si="4"/>
        <v>8.0050000000000008</v>
      </c>
      <c r="N9" s="616">
        <f>+Input_Data!D16</f>
        <v>70</v>
      </c>
      <c r="O9" s="616">
        <f>+Input_Data!F16</f>
        <v>15</v>
      </c>
      <c r="P9" s="617">
        <f t="shared" ref="P9:P10" si="9">+LN(N9)</f>
        <v>4.2484952420493594</v>
      </c>
      <c r="Q9" s="617">
        <f t="shared" ref="Q9:Q10" si="10">+LN(O9)</f>
        <v>2.7080502011022101</v>
      </c>
      <c r="R9" s="629">
        <f t="shared" ref="R9:R10" si="11">+((Q9*$P$5)-(P9*$Q$5))/($P$5-$Q$5)</f>
        <v>3.4782727215757849</v>
      </c>
      <c r="S9" s="632">
        <f t="shared" ref="S9:S10" si="12">ABS(+((P9-R9)/$P$5))</f>
        <v>0.60100782612384795</v>
      </c>
      <c r="T9" s="618">
        <f t="shared" ref="T9:T10" si="13">+EXP(R9+0.5*(S9^2))</f>
        <v>38.817761989261477</v>
      </c>
      <c r="U9" s="618">
        <f t="shared" si="5"/>
        <v>26.974542169531638</v>
      </c>
      <c r="V9" s="619">
        <f t="shared" si="6"/>
        <v>32.403703492039313</v>
      </c>
      <c r="W9" s="620">
        <f t="shared" si="7"/>
        <v>22.579949325843732</v>
      </c>
    </row>
    <row r="10" spans="1:23">
      <c r="A10" s="11">
        <v>50</v>
      </c>
      <c r="B10" s="18">
        <v>0.5</v>
      </c>
      <c r="C10" s="12">
        <v>0</v>
      </c>
      <c r="D10" s="544">
        <f t="shared" si="0"/>
        <v>0</v>
      </c>
      <c r="E10" s="544"/>
      <c r="F10" s="544"/>
      <c r="H10" s="621" t="s">
        <v>25</v>
      </c>
      <c r="I10" s="622">
        <f t="shared" si="1"/>
        <v>2.4610817560327489</v>
      </c>
      <c r="J10" s="622">
        <f t="shared" si="2"/>
        <v>-9.6521763902196867</v>
      </c>
      <c r="K10" s="623">
        <f t="shared" si="3"/>
        <v>19.622</v>
      </c>
      <c r="L10" s="623">
        <f t="shared" si="8"/>
        <v>50.497999999999998</v>
      </c>
      <c r="M10" s="623">
        <f t="shared" si="4"/>
        <v>129.95400000000001</v>
      </c>
      <c r="N10" s="624">
        <f>+Input_Data!D17</f>
        <v>30</v>
      </c>
      <c r="O10" s="624">
        <f>+Input_Data!F17</f>
        <v>85</v>
      </c>
      <c r="P10" s="625">
        <f t="shared" si="9"/>
        <v>3.4011973816621555</v>
      </c>
      <c r="Q10" s="625">
        <f t="shared" si="10"/>
        <v>4.4426512564903167</v>
      </c>
      <c r="R10" s="630">
        <f t="shared" si="11"/>
        <v>3.9219243190762358</v>
      </c>
      <c r="S10" s="633">
        <f t="shared" si="12"/>
        <v>0.40632538823577913</v>
      </c>
      <c r="T10" s="626">
        <f t="shared" si="13"/>
        <v>54.842995713781477</v>
      </c>
      <c r="U10" s="626">
        <f t="shared" si="5"/>
        <v>40.140248519971898</v>
      </c>
      <c r="V10" s="627">
        <f t="shared" si="6"/>
        <v>50.497524691810384</v>
      </c>
      <c r="W10" s="628">
        <f t="shared" si="7"/>
        <v>42.812238070879509</v>
      </c>
    </row>
    <row r="11" spans="1:23" ht="21.75" customHeight="1">
      <c r="A11" s="11">
        <v>40</v>
      </c>
      <c r="B11" s="18">
        <v>0.4</v>
      </c>
      <c r="C11" s="12">
        <v>0</v>
      </c>
      <c r="D11" s="544">
        <f t="shared" si="0"/>
        <v>-0.25334710313579978</v>
      </c>
      <c r="E11" s="544"/>
      <c r="F11" s="544"/>
      <c r="R11" s="12"/>
      <c r="S11" s="12"/>
      <c r="T11" s="544"/>
      <c r="U11" s="12"/>
    </row>
    <row r="12" spans="1:23" ht="21.75" customHeight="1">
      <c r="A12" s="11">
        <v>30</v>
      </c>
      <c r="B12" s="18">
        <v>0.3</v>
      </c>
      <c r="C12" s="12">
        <v>0</v>
      </c>
      <c r="D12" s="544">
        <f t="shared" si="0"/>
        <v>-0.52440051270804089</v>
      </c>
      <c r="E12" s="544"/>
      <c r="F12" s="544"/>
      <c r="R12" s="12"/>
      <c r="S12" s="12"/>
      <c r="T12" s="12"/>
      <c r="U12" s="12"/>
    </row>
    <row r="13" spans="1:23" ht="21.75" customHeight="1">
      <c r="A13" s="11">
        <v>20</v>
      </c>
      <c r="B13" s="18">
        <v>0.2</v>
      </c>
      <c r="C13" s="12">
        <v>0</v>
      </c>
      <c r="D13" s="544">
        <f t="shared" si="0"/>
        <v>-0.84162123357291452</v>
      </c>
      <c r="E13" s="544"/>
      <c r="F13" s="544"/>
      <c r="M13" s="4"/>
      <c r="N13" s="4"/>
      <c r="O13" s="22"/>
      <c r="P13" s="22"/>
      <c r="Q13" s="22"/>
      <c r="R13" s="12"/>
      <c r="S13" s="12"/>
      <c r="T13" s="12"/>
      <c r="U13" s="12"/>
    </row>
    <row r="14" spans="1:23" ht="21.75" customHeight="1">
      <c r="A14" s="11">
        <v>10</v>
      </c>
      <c r="B14" s="18">
        <v>0.1</v>
      </c>
      <c r="C14" s="12">
        <v>0</v>
      </c>
      <c r="D14" s="544">
        <f t="shared" si="0"/>
        <v>-1.2815515655446006</v>
      </c>
      <c r="E14" s="544"/>
      <c r="F14" s="544"/>
      <c r="M14"/>
      <c r="N14"/>
      <c r="O14"/>
      <c r="P14"/>
      <c r="Q14"/>
      <c r="V14" s="127"/>
    </row>
    <row r="15" spans="1:23" ht="21.75" customHeight="1">
      <c r="A15" s="11">
        <v>5</v>
      </c>
      <c r="B15" s="18">
        <v>0.05</v>
      </c>
      <c r="C15" s="12">
        <v>0</v>
      </c>
      <c r="D15" s="544">
        <f t="shared" si="0"/>
        <v>-1.6448536269514726</v>
      </c>
      <c r="E15" s="544"/>
      <c r="F15" s="544"/>
      <c r="M15"/>
      <c r="N15"/>
      <c r="O15"/>
      <c r="P15"/>
      <c r="Q15"/>
      <c r="V15" s="127"/>
    </row>
    <row r="16" spans="1:23" ht="21.75" customHeight="1">
      <c r="A16" s="11">
        <v>1</v>
      </c>
      <c r="B16" s="18">
        <v>0.01</v>
      </c>
      <c r="C16" s="12">
        <v>0</v>
      </c>
      <c r="D16" s="544">
        <f>_xlfn.NORM.S.INV(B16)</f>
        <v>-2.3263478740408408</v>
      </c>
      <c r="E16" s="544"/>
      <c r="F16" s="544"/>
      <c r="M16"/>
      <c r="N16"/>
      <c r="O16"/>
      <c r="P16" s="573"/>
      <c r="Q16"/>
      <c r="V16" s="127"/>
    </row>
    <row r="17" spans="1:24" ht="21.75" customHeight="1">
      <c r="B17" s="11">
        <v>0.99999994957842397</v>
      </c>
      <c r="D17" s="544">
        <f>_xlfn.NORM.S.INV(B17)</f>
        <v>5.3251979624950598</v>
      </c>
      <c r="E17" s="12"/>
      <c r="F17" s="12"/>
      <c r="M17"/>
      <c r="N17"/>
      <c r="O17"/>
      <c r="P17" s="574"/>
      <c r="R17" s="565"/>
      <c r="T17" s="231"/>
      <c r="U17" s="231"/>
    </row>
    <row r="18" spans="1:24" ht="21.75" customHeight="1">
      <c r="H18" s="567"/>
      <c r="I18" s="11"/>
      <c r="M18"/>
      <c r="N18"/>
      <c r="O18"/>
      <c r="R18" s="131"/>
    </row>
    <row r="19" spans="1:24" ht="21.75" customHeight="1">
      <c r="G19" s="12"/>
      <c r="H19" s="14" t="s">
        <v>191</v>
      </c>
      <c r="M19"/>
      <c r="N19" s="14" t="s">
        <v>279</v>
      </c>
      <c r="O19" s="12"/>
      <c r="P19" s="12"/>
      <c r="Q19" s="12"/>
      <c r="R19" s="12"/>
      <c r="T19" s="14" t="s">
        <v>25</v>
      </c>
      <c r="U19" s="12"/>
      <c r="V19" s="12"/>
      <c r="W19" s="12"/>
      <c r="X19" s="12"/>
    </row>
    <row r="20" spans="1:24">
      <c r="G20" s="12"/>
      <c r="H20" s="572">
        <f>+MIN(H23:H500)</f>
        <v>1.9555775544574499</v>
      </c>
      <c r="M20"/>
      <c r="N20" s="572">
        <f>+MIN(N23:N500)</f>
        <v>1.34</v>
      </c>
      <c r="O20" s="566"/>
      <c r="P20" s="12"/>
      <c r="Q20" s="12"/>
      <c r="R20" s="12"/>
      <c r="T20" s="572">
        <f>+MIN(T23:T500)</f>
        <v>1.0229999999999999</v>
      </c>
      <c r="U20" s="12"/>
      <c r="V20" s="12"/>
      <c r="W20" s="12"/>
      <c r="X20" s="12"/>
    </row>
    <row r="21" spans="1:24">
      <c r="G21" s="12"/>
      <c r="H21" s="572">
        <f>+MAX(H23:H500)</f>
        <v>199.9233073744069</v>
      </c>
      <c r="I21" s="11">
        <f>+(K7-H23)/119</f>
        <v>1.6776926255927946</v>
      </c>
      <c r="M21"/>
      <c r="N21" s="572">
        <f>+MAX(N23:N500)</f>
        <v>10.53408403361343</v>
      </c>
      <c r="O21" s="11">
        <f>+(K8-N23)/119</f>
        <v>7.7915966386554625E-2</v>
      </c>
      <c r="P21" s="12"/>
      <c r="Q21" s="12"/>
      <c r="R21" s="12"/>
      <c r="T21" s="572">
        <f>+MAX(T23:T500)</f>
        <v>128.87054621848719</v>
      </c>
      <c r="U21" s="11">
        <f>+(M10-T23)/119</f>
        <v>1.0834537815126051</v>
      </c>
      <c r="V21" s="12"/>
      <c r="W21" s="12"/>
      <c r="X21" s="12"/>
    </row>
    <row r="22" spans="1:24">
      <c r="G22" s="12"/>
      <c r="H22" s="570" t="s">
        <v>119</v>
      </c>
      <c r="I22" s="571" t="s">
        <v>122</v>
      </c>
      <c r="J22" s="575" t="s">
        <v>287</v>
      </c>
      <c r="K22" s="571" t="s">
        <v>122</v>
      </c>
      <c r="L22" s="576" t="s">
        <v>287</v>
      </c>
      <c r="M22"/>
      <c r="N22" s="570" t="s">
        <v>119</v>
      </c>
      <c r="O22" s="571" t="s">
        <v>122</v>
      </c>
      <c r="P22" s="575" t="s">
        <v>287</v>
      </c>
      <c r="Q22" s="571" t="s">
        <v>122</v>
      </c>
      <c r="R22" s="576" t="s">
        <v>287</v>
      </c>
      <c r="T22" s="570" t="s">
        <v>119</v>
      </c>
      <c r="U22" s="571" t="s">
        <v>122</v>
      </c>
      <c r="V22" s="575" t="s">
        <v>287</v>
      </c>
      <c r="W22" s="571" t="s">
        <v>122</v>
      </c>
      <c r="X22" s="576" t="s">
        <v>287</v>
      </c>
    </row>
    <row r="23" spans="1:24">
      <c r="G23" s="12"/>
      <c r="H23" s="577">
        <f>LN(M7)</f>
        <v>1.9555775544574499</v>
      </c>
      <c r="I23" s="578">
        <f t="shared" ref="I23:I54" si="14">+_xlfn.LOGNORM.DIST(H23,$R$7,$S$7,FALSE)</f>
        <v>6.067713628611413E-5</v>
      </c>
      <c r="J23" s="578">
        <f>1-_xlfn.LOGNORM.DIST(H23,$R$7,$S$7,TRUE)</f>
        <v>0.99998027035353798</v>
      </c>
      <c r="K23" s="583"/>
      <c r="L23" s="584"/>
      <c r="N23" s="577">
        <f>+ROUND(EXP((D$17-J8)/I8),3)</f>
        <v>1.34</v>
      </c>
      <c r="O23" s="578">
        <f>+_xlfn.LOGNORM.DIST(N23,$R$8,$S$8,FALSE)</f>
        <v>7.6413810472924567E-7</v>
      </c>
      <c r="P23" s="578">
        <f>1-_xlfn.LOGNORM.DIST(N23,$R$8,$S$8,TRUE)</f>
        <v>0.9999999496707549</v>
      </c>
      <c r="Q23" s="583"/>
      <c r="R23" s="584"/>
      <c r="T23" s="577">
        <f>+ROUND(EXP((D$17-P10)/O10),3)</f>
        <v>1.0229999999999999</v>
      </c>
      <c r="U23" s="578">
        <f>+_xlfn.LOGNORM.DIST(T23,$R$10,$S$10,FALSE)</f>
        <v>9.675155167008216E-21</v>
      </c>
      <c r="V23" s="578">
        <f>1-_xlfn.LOGNORM.DIST(T23,$R$10,$S$10,TRUE)</f>
        <v>1</v>
      </c>
      <c r="W23" s="583"/>
      <c r="X23" s="584"/>
    </row>
    <row r="24" spans="1:24">
      <c r="A24" s="12"/>
      <c r="B24" s="12"/>
      <c r="C24" s="14"/>
      <c r="D24" s="14"/>
      <c r="E24" s="14"/>
      <c r="F24" s="14"/>
      <c r="G24" s="14"/>
      <c r="H24" s="579">
        <f t="shared" ref="H24:H55" si="15">+IF((H23+$I$21)&gt;($K$7),,H23+$I$21)</f>
        <v>3.6332701800502445</v>
      </c>
      <c r="I24" s="580">
        <f t="shared" si="14"/>
        <v>7.7431459106964138E-4</v>
      </c>
      <c r="J24" s="580">
        <f t="shared" ref="J24:J87" si="16">1-_xlfn.LOGNORM.DIST(H24,$R$7,$S$7,TRUE)</f>
        <v>0.99942391198412028</v>
      </c>
      <c r="K24" s="585"/>
      <c r="L24" s="586"/>
      <c r="N24" s="579">
        <f>+IF((N23+$O$21)&gt;($K$8),,N23+$O$21)</f>
        <v>1.4179159663865546</v>
      </c>
      <c r="O24" s="580">
        <f>+_xlfn.LOGNORM.DIST(N24,$R$8,$S$8,FALSE)</f>
        <v>2.1503575528967804E-6</v>
      </c>
      <c r="P24" s="580">
        <f>1-_xlfn.LOGNORM.DIST(N24,$R$8,$S$8,TRUE)</f>
        <v>0.99999984440281953</v>
      </c>
      <c r="Q24" s="585"/>
      <c r="R24" s="586"/>
      <c r="T24" s="579">
        <f>+IF((T23+$U$21)&gt;($M$10),,T23+$U$21)</f>
        <v>2.106453781512605</v>
      </c>
      <c r="U24" s="580">
        <f>+_xlfn.LOGNORM.DIST(T24,$R$10,$S$10,FALSE)</f>
        <v>2.4772687218956602E-14</v>
      </c>
      <c r="V24" s="580">
        <f>1-_xlfn.LOGNORM.DIST(T24,$R$10,$S$10,TRUE)</f>
        <v>0.99999999999999734</v>
      </c>
      <c r="W24" s="585"/>
      <c r="X24" s="586"/>
    </row>
    <row r="25" spans="1:24">
      <c r="A25"/>
      <c r="B25"/>
      <c r="C25"/>
      <c r="D25"/>
      <c r="E25"/>
      <c r="F25"/>
      <c r="G25"/>
      <c r="H25" s="579">
        <f t="shared" si="15"/>
        <v>5.3109628056430394</v>
      </c>
      <c r="I25" s="580">
        <f t="shared" si="14"/>
        <v>2.5578402855150131E-3</v>
      </c>
      <c r="J25" s="580">
        <f t="shared" si="16"/>
        <v>0.99676829845677961</v>
      </c>
      <c r="K25" s="585"/>
      <c r="L25" s="586"/>
      <c r="N25" s="579">
        <f t="shared" ref="N25:N88" si="17">+IF((N24+$O$21)&gt;($K$8),,N24+$O$21)</f>
        <v>1.4958319327731093</v>
      </c>
      <c r="O25" s="580">
        <f>+_xlfn.LOGNORM.DIST(N25,$R$8,$S$8,FALSE)</f>
        <v>5.4996183575543875E-6</v>
      </c>
      <c r="P25" s="580">
        <f t="shared" ref="P25:P87" si="18">1-_xlfn.LOGNORM.DIST(N25,$R$8,$S$8,TRUE)</f>
        <v>0.99999956445785787</v>
      </c>
      <c r="Q25" s="585"/>
      <c r="R25" s="586"/>
      <c r="T25" s="579">
        <f t="shared" ref="T25:T88" si="19">+IF((T24+$U$21)&gt;($M$10),,T24+$U$21)</f>
        <v>3.1899075630252103</v>
      </c>
      <c r="U25" s="580">
        <f>+_xlfn.LOGNORM.DIST(T25,$R$10,$S$10,FALSE)</f>
        <v>2.8524593350681858E-11</v>
      </c>
      <c r="V25" s="580">
        <f t="shared" ref="V25:V88" si="20">1-_xlfn.LOGNORM.DIST(T25,$R$10,$S$10,TRUE)</f>
        <v>0.9999999999946716</v>
      </c>
      <c r="W25" s="585"/>
      <c r="X25" s="586"/>
    </row>
    <row r="26" spans="1:24">
      <c r="A26"/>
      <c r="B26"/>
      <c r="C26"/>
      <c r="D26"/>
      <c r="E26"/>
      <c r="F26"/>
      <c r="G26"/>
      <c r="H26" s="579">
        <f t="shared" si="15"/>
        <v>6.9886554312358342</v>
      </c>
      <c r="I26" s="580">
        <f t="shared" si="14"/>
        <v>5.1043253859734848E-3</v>
      </c>
      <c r="J26" s="580">
        <f t="shared" si="16"/>
        <v>0.99041238186132052</v>
      </c>
      <c r="K26" s="585"/>
      <c r="L26" s="586"/>
      <c r="N26" s="579">
        <f t="shared" si="17"/>
        <v>1.5737478991596641</v>
      </c>
      <c r="O26" s="580">
        <f>+_xlfn.LOGNORM.DIST(N26,$R$8,$S$8,FALSE)</f>
        <v>1.2933642036274189E-5</v>
      </c>
      <c r="P26" s="580">
        <f t="shared" si="18"/>
        <v>0.99999888272116577</v>
      </c>
      <c r="Q26" s="585"/>
      <c r="R26" s="586"/>
      <c r="T26" s="579">
        <f t="shared" si="19"/>
        <v>4.2733613445378156</v>
      </c>
      <c r="U26" s="580">
        <f t="shared" ref="U26:U87" si="21">+_xlfn.LOGNORM.DIST(T26,$R$10,$S$10,FALSE)</f>
        <v>2.1887094634349275E-9</v>
      </c>
      <c r="V26" s="580">
        <f t="shared" si="20"/>
        <v>0.99999999939040518</v>
      </c>
      <c r="W26" s="585"/>
      <c r="X26" s="586"/>
    </row>
    <row r="27" spans="1:24">
      <c r="A27"/>
      <c r="B27"/>
      <c r="C27"/>
      <c r="D27"/>
      <c r="E27"/>
      <c r="F27"/>
      <c r="G27"/>
      <c r="H27" s="579">
        <f t="shared" si="15"/>
        <v>8.6663480568286282</v>
      </c>
      <c r="I27" s="580">
        <f t="shared" si="14"/>
        <v>7.9251880214143214E-3</v>
      </c>
      <c r="J27" s="580">
        <f t="shared" si="16"/>
        <v>0.97949049419797629</v>
      </c>
      <c r="K27" s="585"/>
      <c r="L27" s="586"/>
      <c r="N27" s="579">
        <f t="shared" si="17"/>
        <v>1.6516638655462188</v>
      </c>
      <c r="O27" s="580">
        <f t="shared" ref="O27:O87" si="22">+_xlfn.LOGNORM.DIST(N27,$R$8,$S$8,FALSE)</f>
        <v>2.8244885260816505E-5</v>
      </c>
      <c r="P27" s="580">
        <f t="shared" si="18"/>
        <v>0.99999734656649675</v>
      </c>
      <c r="Q27" s="585"/>
      <c r="R27" s="586"/>
      <c r="T27" s="579">
        <f t="shared" si="19"/>
        <v>5.3568151260504209</v>
      </c>
      <c r="U27" s="580">
        <f t="shared" si="21"/>
        <v>4.3933730167415614E-8</v>
      </c>
      <c r="V27" s="580">
        <f t="shared" si="20"/>
        <v>0.99999998320095507</v>
      </c>
      <c r="W27" s="585"/>
      <c r="X27" s="586"/>
    </row>
    <row r="28" spans="1:24">
      <c r="A28"/>
      <c r="B28"/>
      <c r="C28"/>
      <c r="D28"/>
      <c r="E28"/>
      <c r="F28"/>
      <c r="G28"/>
      <c r="H28" s="579">
        <f t="shared" si="15"/>
        <v>10.344040682421422</v>
      </c>
      <c r="I28" s="580">
        <f t="shared" si="14"/>
        <v>1.06440430333737E-2</v>
      </c>
      <c r="J28" s="580">
        <f t="shared" si="16"/>
        <v>0.96388042301590804</v>
      </c>
      <c r="K28" s="585"/>
      <c r="L28" s="586"/>
      <c r="N28" s="579">
        <f t="shared" si="17"/>
        <v>1.7295798319327735</v>
      </c>
      <c r="O28" s="580">
        <f t="shared" si="22"/>
        <v>5.775597073994171E-5</v>
      </c>
      <c r="P28" s="580">
        <f t="shared" si="18"/>
        <v>0.9999941155536749</v>
      </c>
      <c r="Q28" s="585"/>
      <c r="R28" s="586"/>
      <c r="T28" s="579">
        <f t="shared" si="19"/>
        <v>6.4402689075630262</v>
      </c>
      <c r="U28" s="580">
        <f t="shared" si="21"/>
        <v>4.0295974044791299E-7</v>
      </c>
      <c r="V28" s="580">
        <f t="shared" si="20"/>
        <v>0.9999997992430677</v>
      </c>
      <c r="W28" s="585"/>
      <c r="X28" s="586"/>
    </row>
    <row r="29" spans="1:24">
      <c r="A29"/>
      <c r="B29"/>
      <c r="C29"/>
      <c r="D29"/>
      <c r="E29"/>
      <c r="F29"/>
      <c r="G29"/>
      <c r="H29" s="579">
        <f t="shared" si="15"/>
        <v>12.021733308014216</v>
      </c>
      <c r="I29" s="580">
        <f t="shared" si="14"/>
        <v>1.3041009284164485E-2</v>
      </c>
      <c r="J29" s="580">
        <f t="shared" si="16"/>
        <v>0.94395791074382962</v>
      </c>
      <c r="K29" s="585"/>
      <c r="L29" s="586"/>
      <c r="N29" s="579">
        <f t="shared" si="17"/>
        <v>1.8074957983193283</v>
      </c>
      <c r="O29" s="580">
        <f t="shared" si="22"/>
        <v>1.1136970966573404E-4</v>
      </c>
      <c r="P29" s="580">
        <f t="shared" si="18"/>
        <v>0.99998772446383344</v>
      </c>
      <c r="Q29" s="585"/>
      <c r="R29" s="586"/>
      <c r="T29" s="579">
        <f t="shared" si="19"/>
        <v>7.5237226890756315</v>
      </c>
      <c r="U29" s="580">
        <f t="shared" si="21"/>
        <v>2.2296864182949636E-6</v>
      </c>
      <c r="V29" s="580">
        <f t="shared" si="20"/>
        <v>0.99999860404400687</v>
      </c>
      <c r="W29" s="585"/>
      <c r="X29" s="586"/>
    </row>
    <row r="30" spans="1:24">
      <c r="A30"/>
      <c r="B30"/>
      <c r="C30"/>
      <c r="D30"/>
      <c r="E30"/>
      <c r="F30"/>
      <c r="G30"/>
      <c r="H30" s="579">
        <f t="shared" si="15"/>
        <v>13.69942593360701</v>
      </c>
      <c r="I30" s="580">
        <f t="shared" si="14"/>
        <v>1.5017822018111663E-2</v>
      </c>
      <c r="J30" s="580">
        <f t="shared" si="16"/>
        <v>0.92035920064030585</v>
      </c>
      <c r="K30" s="585"/>
      <c r="L30" s="586"/>
      <c r="N30" s="579">
        <f t="shared" si="17"/>
        <v>1.885411764705883</v>
      </c>
      <c r="O30" s="580">
        <f t="shared" si="22"/>
        <v>2.0374636230453716E-4</v>
      </c>
      <c r="P30" s="580">
        <f t="shared" si="18"/>
        <v>0.99997575901614988</v>
      </c>
      <c r="Q30" s="585"/>
      <c r="R30" s="586"/>
      <c r="T30" s="579">
        <f t="shared" si="19"/>
        <v>8.6071764705882359</v>
      </c>
      <c r="U30" s="580">
        <f t="shared" si="21"/>
        <v>8.7051264021423072E-6</v>
      </c>
      <c r="V30" s="580">
        <f t="shared" si="20"/>
        <v>0.99999333025879045</v>
      </c>
      <c r="W30" s="585"/>
      <c r="X30" s="586"/>
    </row>
    <row r="31" spans="1:24">
      <c r="A31"/>
      <c r="B31"/>
      <c r="C31"/>
      <c r="D31"/>
      <c r="E31"/>
      <c r="F31"/>
      <c r="G31"/>
      <c r="H31" s="579">
        <f t="shared" si="15"/>
        <v>15.377118559199804</v>
      </c>
      <c r="I31" s="580">
        <f t="shared" si="14"/>
        <v>1.6554086733937698E-2</v>
      </c>
      <c r="J31" s="580">
        <f t="shared" si="16"/>
        <v>0.89381449417846892</v>
      </c>
      <c r="K31" s="585">
        <v>1.6554086733937698E-2</v>
      </c>
      <c r="L31" s="586">
        <v>0.89381449417846892</v>
      </c>
      <c r="N31" s="579">
        <f t="shared" si="17"/>
        <v>1.9633277310924377</v>
      </c>
      <c r="O31" s="580">
        <f t="shared" si="22"/>
        <v>3.5550455346998846E-4</v>
      </c>
      <c r="P31" s="580">
        <f t="shared" si="18"/>
        <v>0.99995443814660856</v>
      </c>
      <c r="Q31" s="585"/>
      <c r="R31" s="586"/>
      <c r="T31" s="579">
        <f t="shared" si="19"/>
        <v>9.6906302521008403</v>
      </c>
      <c r="U31" s="580">
        <f t="shared" si="21"/>
        <v>2.6400445823251239E-5</v>
      </c>
      <c r="V31" s="580">
        <f t="shared" si="20"/>
        <v>0.99997574241977705</v>
      </c>
      <c r="W31" s="585"/>
      <c r="X31" s="586"/>
    </row>
    <row r="32" spans="1:24">
      <c r="A32"/>
      <c r="B32"/>
      <c r="C32"/>
      <c r="D32"/>
      <c r="E32"/>
      <c r="F32"/>
      <c r="G32"/>
      <c r="H32" s="579">
        <f t="shared" si="15"/>
        <v>17.054811184792598</v>
      </c>
      <c r="I32" s="580">
        <f t="shared" si="14"/>
        <v>1.7673412989047843E-2</v>
      </c>
      <c r="J32" s="580">
        <f t="shared" si="16"/>
        <v>0.86504740993777474</v>
      </c>
      <c r="K32" s="585"/>
      <c r="L32" s="586"/>
      <c r="N32" s="579">
        <f t="shared" si="17"/>
        <v>2.0412436974789925</v>
      </c>
      <c r="O32" s="580">
        <f t="shared" si="22"/>
        <v>5.9431115863913973E-4</v>
      </c>
      <c r="P32" s="580">
        <f t="shared" si="18"/>
        <v>0.99991810609590248</v>
      </c>
      <c r="Q32" s="585"/>
      <c r="R32" s="586"/>
      <c r="T32" s="579">
        <f t="shared" si="19"/>
        <v>10.774084033613445</v>
      </c>
      <c r="U32" s="580">
        <f t="shared" si="21"/>
        <v>6.6225639281852685E-5</v>
      </c>
      <c r="V32" s="580">
        <f t="shared" si="20"/>
        <v>0.99992818482513068</v>
      </c>
      <c r="W32" s="585"/>
      <c r="X32" s="586"/>
    </row>
    <row r="33" spans="1:24">
      <c r="A33"/>
      <c r="B33"/>
      <c r="C33"/>
      <c r="D33"/>
      <c r="E33"/>
      <c r="F33"/>
      <c r="G33"/>
      <c r="H33" s="579">
        <f t="shared" si="15"/>
        <v>18.732503810385392</v>
      </c>
      <c r="I33" s="580">
        <f t="shared" si="14"/>
        <v>1.8420995689163045E-2</v>
      </c>
      <c r="J33" s="580">
        <f t="shared" si="16"/>
        <v>0.83472141099739727</v>
      </c>
      <c r="K33" s="585"/>
      <c r="L33" s="586"/>
      <c r="N33" s="579">
        <f t="shared" si="17"/>
        <v>2.1191596638655472</v>
      </c>
      <c r="O33" s="580">
        <f t="shared" si="22"/>
        <v>9.5571033535103104E-4</v>
      </c>
      <c r="P33" s="580">
        <f t="shared" si="18"/>
        <v>0.99985864875800778</v>
      </c>
      <c r="Q33" s="585"/>
      <c r="R33" s="586"/>
      <c r="T33" s="579">
        <f t="shared" si="19"/>
        <v>11.857537815126049</v>
      </c>
      <c r="U33" s="580">
        <f t="shared" si="21"/>
        <v>1.4345110441747744E-4</v>
      </c>
      <c r="V33" s="580">
        <f t="shared" si="20"/>
        <v>0.99981877148782516</v>
      </c>
      <c r="W33" s="585"/>
      <c r="X33" s="586"/>
    </row>
    <row r="34" spans="1:24">
      <c r="A34"/>
      <c r="B34"/>
      <c r="C34"/>
      <c r="D34"/>
      <c r="E34"/>
      <c r="F34"/>
      <c r="G34"/>
      <c r="H34" s="579">
        <f t="shared" si="15"/>
        <v>20.410196435978186</v>
      </c>
      <c r="I34" s="580">
        <f t="shared" si="14"/>
        <v>1.8849993915021901E-2</v>
      </c>
      <c r="J34" s="580">
        <f t="shared" si="16"/>
        <v>0.80341603164931552</v>
      </c>
      <c r="K34" s="585"/>
      <c r="L34" s="586"/>
      <c r="N34" s="579">
        <f t="shared" si="17"/>
        <v>2.197075630252102</v>
      </c>
      <c r="O34" s="580">
        <f t="shared" si="22"/>
        <v>1.4835466265750996E-3</v>
      </c>
      <c r="P34" s="580">
        <f t="shared" si="18"/>
        <v>0.99976486036422985</v>
      </c>
      <c r="Q34" s="585"/>
      <c r="R34" s="586"/>
      <c r="T34" s="579">
        <f t="shared" si="19"/>
        <v>12.940991596638654</v>
      </c>
      <c r="U34" s="580">
        <f t="shared" si="21"/>
        <v>2.7665359242152131E-4</v>
      </c>
      <c r="V34" s="580">
        <f t="shared" si="20"/>
        <v>0.99959714088743468</v>
      </c>
      <c r="W34" s="585"/>
      <c r="X34" s="586"/>
    </row>
    <row r="35" spans="1:24">
      <c r="A35"/>
      <c r="B35"/>
      <c r="C35"/>
      <c r="D35"/>
      <c r="E35"/>
      <c r="F35"/>
      <c r="G35"/>
      <c r="H35" s="579">
        <f t="shared" si="15"/>
        <v>22.08788906157098</v>
      </c>
      <c r="I35" s="580">
        <f t="shared" si="14"/>
        <v>1.901381631513718E-2</v>
      </c>
      <c r="J35" s="580">
        <f t="shared" si="16"/>
        <v>0.77162063908398337</v>
      </c>
      <c r="K35" s="585"/>
      <c r="L35" s="586"/>
      <c r="N35" s="579">
        <f t="shared" si="17"/>
        <v>2.2749915966386567</v>
      </c>
      <c r="O35" s="580">
        <f t="shared" si="22"/>
        <v>2.2298620280899756E-3</v>
      </c>
      <c r="P35" s="580">
        <f t="shared" si="18"/>
        <v>0.99962179703326237</v>
      </c>
      <c r="Q35" s="585"/>
      <c r="R35" s="586"/>
      <c r="T35" s="579">
        <f t="shared" si="19"/>
        <v>14.024445378151258</v>
      </c>
      <c r="U35" s="580">
        <f t="shared" si="21"/>
        <v>4.8581783079968186E-4</v>
      </c>
      <c r="V35" s="580">
        <f t="shared" si="20"/>
        <v>0.99919184425016505</v>
      </c>
      <c r="W35" s="585"/>
      <c r="X35" s="586"/>
    </row>
    <row r="36" spans="1:24">
      <c r="A36"/>
      <c r="B36"/>
      <c r="C36"/>
      <c r="D36"/>
      <c r="E36"/>
      <c r="F36"/>
      <c r="G36"/>
      <c r="H36" s="579">
        <f t="shared" si="15"/>
        <v>23.765581687163774</v>
      </c>
      <c r="I36" s="580">
        <f t="shared" si="14"/>
        <v>1.8962109900071831E-2</v>
      </c>
      <c r="J36" s="580">
        <f t="shared" si="16"/>
        <v>0.73973777689943998</v>
      </c>
      <c r="K36" s="585">
        <v>1.8962109900071831E-2</v>
      </c>
      <c r="L36" s="586">
        <v>0.73973777689943998</v>
      </c>
      <c r="N36" s="579">
        <f t="shared" si="17"/>
        <v>2.3529075630252114</v>
      </c>
      <c r="O36" s="580">
        <f t="shared" si="22"/>
        <v>3.2541889523825312E-3</v>
      </c>
      <c r="P36" s="580">
        <f t="shared" si="18"/>
        <v>0.99941016153293949</v>
      </c>
      <c r="Q36" s="585"/>
      <c r="R36" s="586"/>
      <c r="T36" s="579">
        <f t="shared" si="19"/>
        <v>15.107899159663862</v>
      </c>
      <c r="U36" s="580">
        <f t="shared" si="21"/>
        <v>7.9004401695660761E-4</v>
      </c>
      <c r="V36" s="580">
        <f t="shared" si="20"/>
        <v>0.99851004887808303</v>
      </c>
      <c r="W36" s="585"/>
      <c r="X36" s="586"/>
    </row>
    <row r="37" spans="1:24">
      <c r="A37"/>
      <c r="B37"/>
      <c r="C37"/>
      <c r="D37"/>
      <c r="E37"/>
      <c r="F37"/>
      <c r="G37"/>
      <c r="H37" s="579">
        <f t="shared" si="15"/>
        <v>25.443274312756568</v>
      </c>
      <c r="I37" s="580">
        <f t="shared" si="14"/>
        <v>1.8738964482484737E-2</v>
      </c>
      <c r="J37" s="580">
        <f t="shared" si="16"/>
        <v>0.70809121431202171</v>
      </c>
      <c r="K37" s="585"/>
      <c r="L37" s="586"/>
      <c r="N37" s="579">
        <f t="shared" si="17"/>
        <v>2.4308235294117662</v>
      </c>
      <c r="O37" s="580">
        <f t="shared" si="22"/>
        <v>4.6222143892953402E-3</v>
      </c>
      <c r="P37" s="580">
        <f t="shared" si="18"/>
        <v>0.99910576765424441</v>
      </c>
      <c r="Q37" s="585"/>
      <c r="R37" s="586"/>
      <c r="T37" s="579">
        <f t="shared" si="19"/>
        <v>16.191352941176469</v>
      </c>
      <c r="U37" s="580">
        <f t="shared" si="21"/>
        <v>1.205338098011384E-3</v>
      </c>
      <c r="V37" s="580">
        <f t="shared" si="20"/>
        <v>0.99743972019232996</v>
      </c>
      <c r="W37" s="585"/>
      <c r="X37" s="586"/>
    </row>
    <row r="38" spans="1:24">
      <c r="A38"/>
      <c r="B38"/>
      <c r="C38"/>
      <c r="D38"/>
      <c r="E38"/>
      <c r="F38"/>
      <c r="G38"/>
      <c r="H38" s="579">
        <f t="shared" si="15"/>
        <v>27.120966938349362</v>
      </c>
      <c r="I38" s="580">
        <f t="shared" si="14"/>
        <v>1.8382385525940251E-2</v>
      </c>
      <c r="J38" s="580">
        <f t="shared" si="16"/>
        <v>0.67693584085802105</v>
      </c>
      <c r="K38" s="585"/>
      <c r="L38" s="586"/>
      <c r="N38" s="579">
        <f t="shared" si="17"/>
        <v>2.5087394957983209</v>
      </c>
      <c r="O38" s="580">
        <f t="shared" si="22"/>
        <v>6.403848137185671E-3</v>
      </c>
      <c r="P38" s="580">
        <f t="shared" si="18"/>
        <v>0.99867913228299232</v>
      </c>
      <c r="Q38" s="585"/>
      <c r="R38" s="586"/>
      <c r="T38" s="579">
        <f t="shared" si="19"/>
        <v>17.274806722689075</v>
      </c>
      <c r="U38" s="580">
        <f t="shared" si="21"/>
        <v>1.7428535747813813E-3</v>
      </c>
      <c r="V38" s="580">
        <f t="shared" si="20"/>
        <v>0.99585397951217047</v>
      </c>
      <c r="W38" s="585"/>
      <c r="X38" s="586"/>
    </row>
    <row r="39" spans="1:24">
      <c r="A39"/>
      <c r="B39"/>
      <c r="C39"/>
      <c r="D39"/>
      <c r="E39"/>
      <c r="F39"/>
      <c r="G39"/>
      <c r="H39" s="579">
        <f t="shared" si="15"/>
        <v>28.798659563942156</v>
      </c>
      <c r="I39" s="580">
        <f t="shared" si="14"/>
        <v>1.7924453754219097E-2</v>
      </c>
      <c r="J39" s="580">
        <f t="shared" si="16"/>
        <v>0.6464678072454173</v>
      </c>
      <c r="K39" s="585"/>
      <c r="L39" s="586"/>
      <c r="N39" s="579">
        <f t="shared" si="17"/>
        <v>2.5866554621848756</v>
      </c>
      <c r="O39" s="580">
        <f t="shared" si="22"/>
        <v>8.6707825613904499E-3</v>
      </c>
      <c r="P39" s="580">
        <f t="shared" si="18"/>
        <v>0.99809523852556348</v>
      </c>
      <c r="Q39" s="585"/>
      <c r="R39" s="586"/>
      <c r="T39" s="579">
        <f t="shared" si="19"/>
        <v>18.358260504201681</v>
      </c>
      <c r="U39" s="580">
        <f t="shared" si="21"/>
        <v>2.4077896771449257E-3</v>
      </c>
      <c r="V39" s="580">
        <f t="shared" si="20"/>
        <v>0.99361702208401492</v>
      </c>
      <c r="W39" s="585"/>
      <c r="X39" s="586"/>
    </row>
    <row r="40" spans="1:24">
      <c r="A40"/>
      <c r="B40"/>
      <c r="C40"/>
      <c r="D40"/>
      <c r="E40"/>
      <c r="F40"/>
      <c r="G40"/>
      <c r="H40" s="579">
        <f t="shared" si="15"/>
        <v>30.47635218953495</v>
      </c>
      <c r="I40" s="580">
        <f t="shared" si="14"/>
        <v>1.7391824415803996E-2</v>
      </c>
      <c r="J40" s="580">
        <f t="shared" si="16"/>
        <v>0.61683407699252002</v>
      </c>
      <c r="K40" s="585"/>
      <c r="L40" s="586"/>
      <c r="N40" s="579">
        <f t="shared" si="17"/>
        <v>2.6645714285714304</v>
      </c>
      <c r="O40" s="580">
        <f t="shared" si="22"/>
        <v>1.1493676757860371E-2</v>
      </c>
      <c r="P40" s="580">
        <f t="shared" si="18"/>
        <v>0.99731350458507217</v>
      </c>
      <c r="Q40" s="585"/>
      <c r="R40" s="586"/>
      <c r="T40" s="579">
        <f t="shared" si="19"/>
        <v>19.441714285714287</v>
      </c>
      <c r="U40" s="580">
        <f t="shared" si="21"/>
        <v>3.1989930341368706E-3</v>
      </c>
      <c r="V40" s="580">
        <f t="shared" si="20"/>
        <v>0.99059084590529878</v>
      </c>
      <c r="W40" s="585"/>
      <c r="X40" s="586"/>
    </row>
    <row r="41" spans="1:24">
      <c r="A41"/>
      <c r="B41"/>
      <c r="C41"/>
      <c r="D41"/>
      <c r="E41"/>
      <c r="F41"/>
      <c r="G41"/>
      <c r="H41" s="579">
        <f t="shared" si="15"/>
        <v>32.154044815127747</v>
      </c>
      <c r="I41" s="580">
        <f t="shared" si="14"/>
        <v>1.680636506530157E-2</v>
      </c>
      <c r="J41" s="580">
        <f t="shared" si="16"/>
        <v>0.58814100349798248</v>
      </c>
      <c r="K41" s="585"/>
      <c r="L41" s="586"/>
      <c r="N41" s="579">
        <f t="shared" si="17"/>
        <v>2.7424873949579851</v>
      </c>
      <c r="O41" s="580">
        <f t="shared" si="22"/>
        <v>1.4939129855722098E-2</v>
      </c>
      <c r="P41" s="580">
        <f t="shared" si="18"/>
        <v>0.99628798139190777</v>
      </c>
      <c r="Q41" s="585"/>
      <c r="R41" s="586"/>
      <c r="T41" s="579">
        <f t="shared" si="19"/>
        <v>20.525168067226893</v>
      </c>
      <c r="U41" s="580">
        <f t="shared" si="21"/>
        <v>4.1091917784955509E-3</v>
      </c>
      <c r="V41" s="580">
        <f t="shared" si="20"/>
        <v>0.98664205916989756</v>
      </c>
      <c r="W41" s="585"/>
      <c r="X41" s="586"/>
    </row>
    <row r="42" spans="1:24">
      <c r="A42"/>
      <c r="B42"/>
      <c r="C42"/>
      <c r="D42"/>
      <c r="E42"/>
      <c r="F42"/>
      <c r="G42"/>
      <c r="H42" s="579">
        <f t="shared" si="15"/>
        <v>33.831737440720545</v>
      </c>
      <c r="I42" s="580">
        <f t="shared" si="14"/>
        <v>1.6185819668710223E-2</v>
      </c>
      <c r="J42" s="580">
        <f t="shared" si="16"/>
        <v>0.56046180376938981</v>
      </c>
      <c r="K42" s="585"/>
      <c r="L42" s="586"/>
      <c r="N42" s="579">
        <f t="shared" si="17"/>
        <v>2.8204033613445398</v>
      </c>
      <c r="O42" s="580">
        <f t="shared" si="22"/>
        <v>1.9066624185504748E-2</v>
      </c>
      <c r="P42" s="580">
        <f t="shared" si="18"/>
        <v>0.99496778842807188</v>
      </c>
      <c r="Q42" s="585"/>
      <c r="R42" s="586"/>
      <c r="T42" s="579">
        <f t="shared" si="19"/>
        <v>21.608621848739499</v>
      </c>
      <c r="U42" s="580">
        <f t="shared" si="21"/>
        <v>5.1257216849356557E-3</v>
      </c>
      <c r="V42" s="580">
        <f t="shared" si="20"/>
        <v>0.98164815304569597</v>
      </c>
      <c r="W42" s="585"/>
      <c r="X42" s="586"/>
    </row>
    <row r="43" spans="1:24">
      <c r="A43"/>
      <c r="B43"/>
      <c r="C43"/>
      <c r="D43"/>
      <c r="E43"/>
      <c r="F43"/>
      <c r="G43"/>
      <c r="H43" s="579">
        <f t="shared" si="15"/>
        <v>35.509430066313342</v>
      </c>
      <c r="I43" s="580">
        <f t="shared" si="14"/>
        <v>1.5544440048526804E-2</v>
      </c>
      <c r="J43" s="580">
        <f t="shared" si="16"/>
        <v>0.53384293975052688</v>
      </c>
      <c r="K43" s="585"/>
      <c r="L43" s="586"/>
      <c r="N43" s="579">
        <f t="shared" si="17"/>
        <v>2.8983193277310946</v>
      </c>
      <c r="O43" s="580">
        <f t="shared" si="22"/>
        <v>2.3925618945007911E-2</v>
      </c>
      <c r="P43" s="580">
        <f t="shared" si="18"/>
        <v>0.99329778300561911</v>
      </c>
      <c r="Q43" s="585"/>
      <c r="R43" s="586"/>
      <c r="T43" s="579">
        <f t="shared" si="19"/>
        <v>22.692075630252106</v>
      </c>
      <c r="U43" s="580">
        <f t="shared" si="21"/>
        <v>6.2315779851788173E-3</v>
      </c>
      <c r="V43" s="580">
        <f t="shared" si="20"/>
        <v>0.97550279610597213</v>
      </c>
      <c r="W43" s="585"/>
      <c r="X43" s="586"/>
    </row>
    <row r="44" spans="1:24">
      <c r="A44"/>
      <c r="B44"/>
      <c r="C44"/>
      <c r="D44"/>
      <c r="E44"/>
      <c r="F44"/>
      <c r="G44"/>
      <c r="H44" s="579">
        <f t="shared" si="15"/>
        <v>37.18712269190614</v>
      </c>
      <c r="I44" s="580">
        <f t="shared" si="14"/>
        <v>1.4893556875145342E-2</v>
      </c>
      <c r="J44" s="580">
        <f t="shared" si="16"/>
        <v>0.50830948860879654</v>
      </c>
      <c r="K44" s="585"/>
      <c r="L44" s="586"/>
      <c r="N44" s="579">
        <f t="shared" si="17"/>
        <v>2.9762352941176493</v>
      </c>
      <c r="O44" s="580">
        <f t="shared" si="22"/>
        <v>2.9552960348415692E-2</v>
      </c>
      <c r="P44" s="580">
        <f t="shared" si="18"/>
        <v>0.99121944466944933</v>
      </c>
      <c r="Q44" s="585"/>
      <c r="R44" s="586"/>
      <c r="T44" s="579">
        <f t="shared" si="19"/>
        <v>23.775529411764712</v>
      </c>
      <c r="U44" s="580">
        <f t="shared" si="21"/>
        <v>7.4066321081615602E-3</v>
      </c>
      <c r="V44" s="580">
        <f t="shared" si="20"/>
        <v>0.96811988620145173</v>
      </c>
      <c r="W44" s="585"/>
      <c r="X44" s="586"/>
    </row>
    <row r="45" spans="1:24">
      <c r="A45"/>
      <c r="B45"/>
      <c r="C45"/>
      <c r="D45"/>
      <c r="E45"/>
      <c r="F45"/>
      <c r="G45"/>
      <c r="H45" s="579">
        <f t="shared" si="15"/>
        <v>38.864815317498937</v>
      </c>
      <c r="I45" s="580">
        <f t="shared" si="14"/>
        <v>1.4242080208640987E-2</v>
      </c>
      <c r="J45" s="580">
        <f t="shared" si="16"/>
        <v>0.48386961361082304</v>
      </c>
      <c r="K45" s="585">
        <v>1.4242080208640987E-2</v>
      </c>
      <c r="L45" s="586">
        <v>0.48386961361082304</v>
      </c>
      <c r="N45" s="579">
        <f t="shared" si="17"/>
        <v>3.054151260504204</v>
      </c>
      <c r="O45" s="580">
        <f t="shared" si="22"/>
        <v>3.5970747863655797E-2</v>
      </c>
      <c r="P45" s="580">
        <f t="shared" si="18"/>
        <v>0.98867194442429818</v>
      </c>
      <c r="Q45" s="585"/>
      <c r="R45" s="586"/>
      <c r="T45" s="579">
        <f t="shared" si="19"/>
        <v>24.858983193277318</v>
      </c>
      <c r="U45" s="580">
        <f t="shared" si="21"/>
        <v>8.6288771555981351E-3</v>
      </c>
      <c r="V45" s="580">
        <f t="shared" si="20"/>
        <v>0.95943625761025519</v>
      </c>
      <c r="W45" s="585"/>
      <c r="X45" s="586"/>
    </row>
    <row r="46" spans="1:24">
      <c r="A46"/>
      <c r="B46"/>
      <c r="C46"/>
      <c r="D46"/>
      <c r="E46"/>
      <c r="F46"/>
      <c r="G46"/>
      <c r="H46" s="579">
        <f t="shared" si="15"/>
        <v>40.542507943091735</v>
      </c>
      <c r="I46" s="580">
        <f t="shared" si="14"/>
        <v>1.3596929345677971E-2</v>
      </c>
      <c r="J46" s="580">
        <f t="shared" si="16"/>
        <v>0.46051825495041276</v>
      </c>
      <c r="K46" s="585"/>
      <c r="L46" s="586"/>
      <c r="N46" s="579">
        <f t="shared" si="17"/>
        <v>3.1320672268907588</v>
      </c>
      <c r="O46" s="580">
        <f t="shared" si="22"/>
        <v>4.3184761586919578E-2</v>
      </c>
      <c r="P46" s="580">
        <f t="shared" si="18"/>
        <v>0.98559335891377908</v>
      </c>
      <c r="Q46" s="585"/>
      <c r="R46" s="586"/>
      <c r="T46" s="579">
        <f t="shared" si="19"/>
        <v>25.942436974789924</v>
      </c>
      <c r="U46" s="580">
        <f t="shared" si="21"/>
        <v>9.8755989242043617E-3</v>
      </c>
      <c r="V46" s="580">
        <f t="shared" si="20"/>
        <v>0.94941307135368047</v>
      </c>
      <c r="W46" s="585"/>
      <c r="X46" s="586"/>
    </row>
    <row r="47" spans="1:24">
      <c r="A47"/>
      <c r="C47"/>
      <c r="D47"/>
      <c r="E47"/>
      <c r="F47"/>
      <c r="G47"/>
      <c r="H47" s="579">
        <f t="shared" si="15"/>
        <v>42.220200568684533</v>
      </c>
      <c r="I47" s="580">
        <f t="shared" si="14"/>
        <v>1.2963396710796427E-2</v>
      </c>
      <c r="J47" s="580">
        <f t="shared" si="16"/>
        <v>0.43824015562193153</v>
      </c>
      <c r="K47" s="585"/>
      <c r="L47" s="586"/>
      <c r="N47" s="579">
        <f t="shared" si="17"/>
        <v>3.2099831932773135</v>
      </c>
      <c r="O47" s="580">
        <f t="shared" si="22"/>
        <v>5.1183516858609626E-2</v>
      </c>
      <c r="P47" s="580">
        <f t="shared" si="18"/>
        <v>0.98192198299514422</v>
      </c>
      <c r="Q47" s="585"/>
      <c r="R47" s="586"/>
      <c r="T47" s="579">
        <f t="shared" si="19"/>
        <v>27.02589075630253</v>
      </c>
      <c r="U47" s="580">
        <f t="shared" si="21"/>
        <v>1.1124403259598604E-2</v>
      </c>
      <c r="V47" s="580">
        <f t="shared" si="20"/>
        <v>0.93803600980002155</v>
      </c>
      <c r="W47" s="585"/>
      <c r="X47" s="586"/>
    </row>
    <row r="48" spans="1:24">
      <c r="A48"/>
      <c r="B48"/>
      <c r="C48"/>
      <c r="D48"/>
      <c r="E48"/>
      <c r="F48"/>
      <c r="G48"/>
      <c r="H48" s="579">
        <f t="shared" si="15"/>
        <v>43.89789319427733</v>
      </c>
      <c r="I48" s="580">
        <f t="shared" si="14"/>
        <v>1.2345452747221182E-2</v>
      </c>
      <c r="J48" s="580">
        <f t="shared" si="16"/>
        <v>0.41701232733519011</v>
      </c>
      <c r="K48" s="585"/>
      <c r="L48" s="586"/>
      <c r="N48" s="579">
        <f t="shared" si="17"/>
        <v>3.2878991596638683</v>
      </c>
      <c r="O48" s="580">
        <f t="shared" si="22"/>
        <v>5.9937972479327882E-2</v>
      </c>
      <c r="P48" s="580">
        <f t="shared" si="18"/>
        <v>0.97759769055680901</v>
      </c>
      <c r="Q48" s="585"/>
      <c r="R48" s="586"/>
      <c r="T48" s="579">
        <f t="shared" si="19"/>
        <v>28.109344537815137</v>
      </c>
      <c r="U48" s="580">
        <f t="shared" si="21"/>
        <v>1.2354060933521843E-2</v>
      </c>
      <c r="V48" s="580">
        <f t="shared" si="20"/>
        <v>0.9253144547432266</v>
      </c>
      <c r="W48" s="585"/>
      <c r="X48" s="586"/>
    </row>
    <row r="49" spans="1:24">
      <c r="A49"/>
      <c r="B49"/>
      <c r="C49"/>
      <c r="D49"/>
      <c r="E49"/>
      <c r="F49"/>
      <c r="G49"/>
      <c r="H49" s="579">
        <f t="shared" si="15"/>
        <v>45.575585819870128</v>
      </c>
      <c r="I49" s="580">
        <f t="shared" si="14"/>
        <v>1.1745999415815332E-2</v>
      </c>
      <c r="J49" s="580">
        <f t="shared" si="16"/>
        <v>0.39680604909266992</v>
      </c>
      <c r="K49" s="585"/>
      <c r="L49" s="586"/>
      <c r="N49" s="579">
        <f t="shared" si="17"/>
        <v>3.365815126050423</v>
      </c>
      <c r="O49" s="580">
        <f t="shared" si="22"/>
        <v>6.9401881415037267E-2</v>
      </c>
      <c r="P49" s="580">
        <f t="shared" si="18"/>
        <v>0.97256329285506271</v>
      </c>
      <c r="Q49" s="585"/>
      <c r="R49" s="586"/>
      <c r="T49" s="579">
        <f t="shared" si="19"/>
        <v>29.192798319327743</v>
      </c>
      <c r="U49" s="580">
        <f t="shared" si="21"/>
        <v>1.3545155863391785E-2</v>
      </c>
      <c r="V49" s="580">
        <f t="shared" si="20"/>
        <v>0.91127985627927999</v>
      </c>
      <c r="W49" s="585"/>
      <c r="X49" s="586"/>
    </row>
    <row r="50" spans="1:24">
      <c r="A50"/>
      <c r="B50"/>
      <c r="C50"/>
      <c r="D50"/>
      <c r="E50"/>
      <c r="F50"/>
      <c r="G50"/>
      <c r="H50" s="579">
        <f t="shared" si="15"/>
        <v>47.253278445462925</v>
      </c>
      <c r="I50" s="580">
        <f t="shared" si="14"/>
        <v>1.1167079722849612E-2</v>
      </c>
      <c r="J50" s="580">
        <f t="shared" si="16"/>
        <v>0.3775884783605099</v>
      </c>
      <c r="K50" s="585"/>
      <c r="L50" s="586"/>
      <c r="N50" s="579">
        <f t="shared" si="17"/>
        <v>3.4437310924369777</v>
      </c>
      <c r="O50" s="580">
        <f t="shared" si="22"/>
        <v>7.9512740066452051E-2</v>
      </c>
      <c r="P50" s="580">
        <f t="shared" si="18"/>
        <v>0.96676584582684777</v>
      </c>
      <c r="Q50" s="585"/>
      <c r="R50" s="586"/>
      <c r="T50" s="579">
        <f t="shared" si="19"/>
        <v>30.276252100840349</v>
      </c>
      <c r="U50" s="580">
        <f t="shared" si="21"/>
        <v>1.4680540750058804E-2</v>
      </c>
      <c r="V50" s="580">
        <f t="shared" si="20"/>
        <v>0.89598350470844557</v>
      </c>
      <c r="W50" s="585">
        <v>1.4680540750058804E-2</v>
      </c>
      <c r="X50" s="586">
        <v>0.89598350470844557</v>
      </c>
    </row>
    <row r="51" spans="1:24">
      <c r="A51"/>
      <c r="B51"/>
      <c r="C51"/>
      <c r="D51"/>
      <c r="E51"/>
      <c r="F51"/>
      <c r="G51"/>
      <c r="H51" s="579">
        <f t="shared" si="15"/>
        <v>48.930971071055723</v>
      </c>
      <c r="I51" s="580">
        <f t="shared" si="14"/>
        <v>1.0610050092754354E-2</v>
      </c>
      <c r="J51" s="580">
        <f t="shared" si="16"/>
        <v>0.35932394278457014</v>
      </c>
      <c r="K51" s="585">
        <v>1.0610050092754354E-2</v>
      </c>
      <c r="L51" s="586">
        <v>0.35932394278457014</v>
      </c>
      <c r="N51" s="579">
        <f t="shared" si="17"/>
        <v>3.5216470588235325</v>
      </c>
      <c r="O51" s="580">
        <f t="shared" si="22"/>
        <v>9.0193265625855099E-2</v>
      </c>
      <c r="P51" s="580">
        <f t="shared" si="18"/>
        <v>0.96015786233663802</v>
      </c>
      <c r="Q51" s="585"/>
      <c r="R51" s="586"/>
      <c r="T51" s="579">
        <f t="shared" si="19"/>
        <v>31.359705882352955</v>
      </c>
      <c r="U51" s="580">
        <f t="shared" si="21"/>
        <v>1.5745616497562141E-2</v>
      </c>
      <c r="V51" s="580">
        <f t="shared" si="20"/>
        <v>0.87949390611584966</v>
      </c>
      <c r="W51" s="585"/>
      <c r="X51" s="586"/>
    </row>
    <row r="52" spans="1:24">
      <c r="A52"/>
      <c r="B52"/>
      <c r="C52"/>
      <c r="D52"/>
      <c r="E52"/>
      <c r="F52"/>
      <c r="G52"/>
      <c r="H52" s="579">
        <f t="shared" si="15"/>
        <v>50.60866369664852</v>
      </c>
      <c r="I52" s="580">
        <f t="shared" si="14"/>
        <v>1.0075721626124173E-2</v>
      </c>
      <c r="J52" s="580">
        <f t="shared" si="16"/>
        <v>0.3419749696060177</v>
      </c>
      <c r="K52" s="585"/>
      <c r="L52" s="586"/>
      <c r="N52" s="579">
        <f t="shared" si="17"/>
        <v>3.5995630252100872</v>
      </c>
      <c r="O52" s="580">
        <f t="shared" si="22"/>
        <v>0.10135331160670846</v>
      </c>
      <c r="P52" s="580">
        <f t="shared" si="18"/>
        <v>0.95269839161148395</v>
      </c>
      <c r="Q52" s="585"/>
      <c r="R52" s="586"/>
      <c r="T52" s="579">
        <f t="shared" si="19"/>
        <v>32.443159663865558</v>
      </c>
      <c r="U52" s="580">
        <f t="shared" si="21"/>
        <v>1.6728459010945291E-2</v>
      </c>
      <c r="V52" s="580">
        <f t="shared" si="20"/>
        <v>0.86189394022756427</v>
      </c>
      <c r="W52" s="585"/>
      <c r="X52" s="586"/>
    </row>
    <row r="53" spans="1:24">
      <c r="A53"/>
      <c r="B53"/>
      <c r="C53"/>
      <c r="D53"/>
      <c r="E53"/>
      <c r="F53"/>
      <c r="G53"/>
      <c r="H53" s="579">
        <f t="shared" si="15"/>
        <v>52.286356322241318</v>
      </c>
      <c r="I53" s="580">
        <f t="shared" si="14"/>
        <v>9.5644754728362921E-3</v>
      </c>
      <c r="J53" s="580">
        <f t="shared" si="16"/>
        <v>0.32550310047845088</v>
      </c>
      <c r="K53" s="585"/>
      <c r="L53" s="586"/>
      <c r="N53" s="579">
        <f t="shared" si="17"/>
        <v>3.6774789915966419</v>
      </c>
      <c r="O53" s="580">
        <f t="shared" si="22"/>
        <v>0.11289211948835785</v>
      </c>
      <c r="P53" s="580">
        <f t="shared" si="18"/>
        <v>0.94435393564389059</v>
      </c>
      <c r="Q53" s="585"/>
      <c r="R53" s="586"/>
      <c r="T53" s="579">
        <f t="shared" si="19"/>
        <v>33.52661344537816</v>
      </c>
      <c r="U53" s="580">
        <f t="shared" si="21"/>
        <v>1.7619820239556588E-2</v>
      </c>
      <c r="V53" s="580">
        <f t="shared" si="20"/>
        <v>0.84327795149427454</v>
      </c>
      <c r="W53" s="585"/>
      <c r="X53" s="586"/>
    </row>
    <row r="54" spans="1:24">
      <c r="A54"/>
      <c r="B54"/>
      <c r="C54"/>
      <c r="D54"/>
      <c r="E54"/>
      <c r="F54"/>
      <c r="G54"/>
      <c r="H54" s="579">
        <f t="shared" si="15"/>
        <v>53.964048947834115</v>
      </c>
      <c r="I54" s="580">
        <f t="shared" si="14"/>
        <v>9.0763567775265196E-3</v>
      </c>
      <c r="J54" s="580">
        <f t="shared" si="16"/>
        <v>0.30986953127098837</v>
      </c>
      <c r="K54" s="585"/>
      <c r="L54" s="586"/>
      <c r="N54" s="579">
        <f t="shared" si="17"/>
        <v>3.7553949579831967</v>
      </c>
      <c r="O54" s="580">
        <f t="shared" si="22"/>
        <v>0.1247007992038895</v>
      </c>
      <c r="P54" s="580">
        <f t="shared" si="18"/>
        <v>0.93509918054014063</v>
      </c>
      <c r="Q54" s="585"/>
      <c r="R54" s="586"/>
      <c r="T54" s="579">
        <f t="shared" si="19"/>
        <v>34.610067226890763</v>
      </c>
      <c r="U54" s="580">
        <f t="shared" si="21"/>
        <v>1.8413030716759652E-2</v>
      </c>
      <c r="V54" s="580">
        <f t="shared" si="20"/>
        <v>0.82374889482176084</v>
      </c>
      <c r="W54" s="585"/>
      <c r="X54" s="586"/>
    </row>
    <row r="55" spans="1:24">
      <c r="A55"/>
      <c r="B55"/>
      <c r="C55"/>
      <c r="D55"/>
      <c r="E55"/>
      <c r="F55"/>
      <c r="G55"/>
      <c r="H55" s="579">
        <f t="shared" si="15"/>
        <v>55.641741573426913</v>
      </c>
      <c r="I55" s="580">
        <f t="shared" ref="I55:I86" si="23">+_xlfn.LOGNORM.DIST(H55,$R$7,$S$7,FALSE)</f>
        <v>8.6111509542480067E-3</v>
      </c>
      <c r="J55" s="580">
        <f t="shared" si="16"/>
        <v>0.29503560956280384</v>
      </c>
      <c r="K55" s="585"/>
      <c r="L55" s="586"/>
      <c r="N55" s="579">
        <f t="shared" si="17"/>
        <v>3.8333109243697514</v>
      </c>
      <c r="O55" s="580">
        <f t="shared" si="22"/>
        <v>0.1366649321437951</v>
      </c>
      <c r="P55" s="580">
        <f t="shared" si="18"/>
        <v>0.92491752914994108</v>
      </c>
      <c r="Q55" s="585"/>
      <c r="R55" s="586"/>
      <c r="T55" s="579">
        <f t="shared" si="19"/>
        <v>35.693521008403366</v>
      </c>
      <c r="U55" s="580">
        <f t="shared" si="21"/>
        <v>1.9103829285022019E-2</v>
      </c>
      <c r="V55" s="580">
        <f t="shared" si="20"/>
        <v>0.80341562855047854</v>
      </c>
      <c r="W55" s="585"/>
      <c r="X55" s="586"/>
    </row>
    <row r="56" spans="1:24">
      <c r="A56"/>
      <c r="B56"/>
      <c r="C56"/>
      <c r="D56"/>
      <c r="E56"/>
      <c r="F56"/>
      <c r="G56"/>
      <c r="H56" s="579">
        <f t="shared" ref="H56:H87" si="24">+IF((H55+$I$21)&gt;($K$7),,H55+$I$21)</f>
        <v>57.31943419901971</v>
      </c>
      <c r="I56" s="580">
        <f t="shared" si="23"/>
        <v>8.1684454315878799E-3</v>
      </c>
      <c r="J56" s="580">
        <f t="shared" si="16"/>
        <v>0.28096321676026015</v>
      </c>
      <c r="K56" s="585"/>
      <c r="L56" s="586"/>
      <c r="N56" s="579">
        <f t="shared" si="17"/>
        <v>3.9112268907563061</v>
      </c>
      <c r="O56" s="580">
        <f t="shared" si="22"/>
        <v>0.14866719641993917</v>
      </c>
      <c r="P56" s="580">
        <f t="shared" si="18"/>
        <v>0.91380142939092168</v>
      </c>
      <c r="Q56" s="585"/>
      <c r="R56" s="586"/>
      <c r="T56" s="579">
        <f t="shared" si="19"/>
        <v>36.776974789915968</v>
      </c>
      <c r="U56" s="580">
        <f t="shared" si="21"/>
        <v>1.9690142954930216E-2</v>
      </c>
      <c r="V56" s="580">
        <f t="shared" si="20"/>
        <v>0.78239042086124466</v>
      </c>
      <c r="W56" s="585"/>
      <c r="X56" s="586"/>
    </row>
    <row r="57" spans="1:24">
      <c r="A57"/>
      <c r="B57"/>
      <c r="C57"/>
      <c r="D57"/>
      <c r="E57"/>
      <c r="F57"/>
      <c r="G57"/>
      <c r="H57" s="579">
        <f t="shared" si="24"/>
        <v>58.997126824612508</v>
      </c>
      <c r="I57" s="580">
        <f t="shared" si="23"/>
        <v>7.7476794795248828E-3</v>
      </c>
      <c r="J57" s="580">
        <f t="shared" si="16"/>
        <v>0.26761505695397736</v>
      </c>
      <c r="K57" s="585"/>
      <c r="L57" s="586"/>
      <c r="N57" s="579">
        <f t="shared" si="17"/>
        <v>3.9891428571428609</v>
      </c>
      <c r="O57" s="580">
        <f t="shared" si="22"/>
        <v>0.16058992416996609</v>
      </c>
      <c r="P57" s="580">
        <f t="shared" si="18"/>
        <v>0.90175250012391062</v>
      </c>
      <c r="Q57" s="585"/>
      <c r="R57" s="586"/>
      <c r="T57" s="579">
        <f t="shared" si="19"/>
        <v>37.860428571428571</v>
      </c>
      <c r="U57" s="580">
        <f t="shared" si="21"/>
        <v>2.0171836514125144E-2</v>
      </c>
      <c r="V57" s="580">
        <f t="shared" si="20"/>
        <v>0.76078671269379372</v>
      </c>
      <c r="W57" s="585"/>
      <c r="X57" s="586"/>
    </row>
    <row r="58" spans="1:24">
      <c r="A58"/>
      <c r="B58"/>
      <c r="C58"/>
      <c r="D58"/>
      <c r="E58"/>
      <c r="F58"/>
      <c r="G58"/>
      <c r="H58" s="579">
        <f t="shared" si="24"/>
        <v>60.674819450205305</v>
      </c>
      <c r="I58" s="580">
        <f t="shared" si="23"/>
        <v>7.3481842793789434E-3</v>
      </c>
      <c r="J58" s="580">
        <f t="shared" si="16"/>
        <v>0.25495487064031064</v>
      </c>
      <c r="K58" s="585"/>
      <c r="L58" s="586"/>
      <c r="N58" s="579">
        <f t="shared" si="17"/>
        <v>4.0670588235294156</v>
      </c>
      <c r="O58" s="580">
        <f t="shared" si="22"/>
        <v>0.1723175134954312</v>
      </c>
      <c r="P58" s="580">
        <f t="shared" si="18"/>
        <v>0.88878146297956973</v>
      </c>
      <c r="Q58" s="585">
        <v>0.1723175134954312</v>
      </c>
      <c r="R58" s="586">
        <v>0.88878146297956973</v>
      </c>
      <c r="T58" s="579">
        <f t="shared" si="19"/>
        <v>38.943882352941174</v>
      </c>
      <c r="U58" s="580">
        <f t="shared" si="21"/>
        <v>2.0550447999712923E-2</v>
      </c>
      <c r="V58" s="580">
        <f t="shared" si="20"/>
        <v>0.73871716090886286</v>
      </c>
      <c r="W58" s="585"/>
      <c r="X58" s="586"/>
    </row>
    <row r="59" spans="1:24">
      <c r="A59"/>
      <c r="B59"/>
      <c r="C59"/>
      <c r="D59"/>
      <c r="E59"/>
      <c r="F59"/>
      <c r="G59"/>
      <c r="H59" s="579">
        <f t="shared" si="24"/>
        <v>62.352512075798103</v>
      </c>
      <c r="I59" s="580">
        <f t="shared" si="23"/>
        <v>6.9692150200337775E-3</v>
      </c>
      <c r="J59" s="580">
        <f t="shared" si="16"/>
        <v>0.24294758813225514</v>
      </c>
      <c r="K59" s="585"/>
      <c r="L59" s="586"/>
      <c r="N59" s="579">
        <f t="shared" si="17"/>
        <v>4.1449747899159703</v>
      </c>
      <c r="O59" s="580">
        <f t="shared" si="22"/>
        <v>0.18373863209297855</v>
      </c>
      <c r="P59" s="580">
        <f t="shared" si="18"/>
        <v>0.87490789401192892</v>
      </c>
      <c r="Q59" s="585"/>
      <c r="R59" s="586"/>
      <c r="T59" s="579">
        <f t="shared" si="19"/>
        <v>40.027336134453776</v>
      </c>
      <c r="U59" s="580">
        <f t="shared" si="21"/>
        <v>2.082892275997919E-2</v>
      </c>
      <c r="V59" s="580">
        <f t="shared" si="20"/>
        <v>0.71629196982124577</v>
      </c>
      <c r="W59" s="585"/>
      <c r="X59" s="586"/>
    </row>
    <row r="60" spans="1:24">
      <c r="H60" s="579">
        <f t="shared" si="24"/>
        <v>64.0302047013909</v>
      </c>
      <c r="I60" s="580">
        <f t="shared" si="23"/>
        <v>6.6099764880468599E-3</v>
      </c>
      <c r="J60" s="580">
        <f t="shared" si="16"/>
        <v>0.2315594347659955</v>
      </c>
      <c r="K60" s="585"/>
      <c r="L60" s="586"/>
      <c r="N60" s="579">
        <f t="shared" si="17"/>
        <v>4.2228907563025251</v>
      </c>
      <c r="O60" s="580">
        <f t="shared" si="22"/>
        <v>0.19474816475369197</v>
      </c>
      <c r="P60" s="580">
        <f t="shared" si="18"/>
        <v>0.86015981337083647</v>
      </c>
      <c r="Q60" s="585"/>
      <c r="R60" s="586"/>
      <c r="T60" s="579">
        <f t="shared" si="19"/>
        <v>41.110789915966379</v>
      </c>
      <c r="U60" s="580">
        <f t="shared" si="21"/>
        <v>2.1011355734025124E-2</v>
      </c>
      <c r="V60" s="580">
        <f t="shared" si="20"/>
        <v>0.69361750715288395</v>
      </c>
      <c r="W60" s="585"/>
      <c r="X60" s="586"/>
    </row>
    <row r="61" spans="1:24">
      <c r="H61" s="579">
        <f t="shared" si="24"/>
        <v>65.707897326983698</v>
      </c>
      <c r="I61" s="580">
        <f t="shared" si="23"/>
        <v>6.2696433573137308E-3</v>
      </c>
      <c r="J61" s="580">
        <f t="shared" si="16"/>
        <v>0.2207579977737304</v>
      </c>
      <c r="K61" s="585"/>
      <c r="L61" s="586"/>
      <c r="N61" s="579">
        <f t="shared" si="17"/>
        <v>4.3008067226890798</v>
      </c>
      <c r="O61" s="580">
        <f t="shared" si="22"/>
        <v>0.20524887182635668</v>
      </c>
      <c r="P61" s="580">
        <f t="shared" si="18"/>
        <v>0.8445731343267272</v>
      </c>
      <c r="Q61" s="585"/>
      <c r="R61" s="586"/>
      <c r="T61" s="579">
        <f t="shared" si="19"/>
        <v>42.194243697478981</v>
      </c>
      <c r="U61" s="580">
        <f t="shared" si="21"/>
        <v>2.110274886540173E-2</v>
      </c>
      <c r="V61" s="580">
        <f t="shared" si="20"/>
        <v>0.67079519152949807</v>
      </c>
      <c r="W61" s="585"/>
      <c r="X61" s="586"/>
    </row>
    <row r="62" spans="1:24">
      <c r="H62" s="579">
        <f t="shared" si="24"/>
        <v>67.385589952576495</v>
      </c>
      <c r="I62" s="580">
        <f t="shared" si="23"/>
        <v>5.9473761673551895E-3</v>
      </c>
      <c r="J62" s="580">
        <f t="shared" si="16"/>
        <v>0.2105122628581686</v>
      </c>
      <c r="K62" s="585"/>
      <c r="L62" s="586"/>
      <c r="N62" s="579">
        <f t="shared" si="17"/>
        <v>4.3787226890756346</v>
      </c>
      <c r="O62" s="580">
        <f t="shared" si="22"/>
        <v>0.21515273979610522</v>
      </c>
      <c r="P62" s="580">
        <f t="shared" si="18"/>
        <v>0.8281909949898778</v>
      </c>
      <c r="Q62" s="585"/>
      <c r="R62" s="586"/>
      <c r="T62" s="579">
        <f t="shared" si="19"/>
        <v>43.277697478991584</v>
      </c>
      <c r="U62" s="580">
        <f t="shared" si="21"/>
        <v>2.110878827381165E-2</v>
      </c>
      <c r="V62" s="580">
        <f t="shared" si="20"/>
        <v>0.64792063243097575</v>
      </c>
      <c r="W62" s="585">
        <v>2.110878827381165E-2</v>
      </c>
      <c r="X62" s="586">
        <v>0.64792063243097575</v>
      </c>
    </row>
    <row r="63" spans="1:24">
      <c r="H63" s="579">
        <f t="shared" si="24"/>
        <v>69.063282578169293</v>
      </c>
      <c r="I63" s="580">
        <f t="shared" si="23"/>
        <v>5.6423338007023406E-3</v>
      </c>
      <c r="J63" s="580">
        <f t="shared" si="16"/>
        <v>0.20079262699939193</v>
      </c>
      <c r="K63" s="585"/>
      <c r="L63" s="586"/>
      <c r="N63" s="579">
        <f t="shared" si="17"/>
        <v>4.4566386554621893</v>
      </c>
      <c r="O63" s="580">
        <f t="shared" si="22"/>
        <v>0.22438201782759137</v>
      </c>
      <c r="P63" s="580">
        <f t="shared" si="18"/>
        <v>0.8110629970301706</v>
      </c>
      <c r="Q63" s="585"/>
      <c r="R63" s="586"/>
      <c r="T63" s="579">
        <f t="shared" si="19"/>
        <v>44.361151260504187</v>
      </c>
      <c r="U63" s="580">
        <f t="shared" si="21"/>
        <v>2.1035643934040955E-2</v>
      </c>
      <c r="V63" s="580">
        <f t="shared" si="20"/>
        <v>0.62508299954816426</v>
      </c>
      <c r="W63" s="585"/>
      <c r="X63" s="586"/>
    </row>
    <row r="64" spans="1:24">
      <c r="H64" s="579">
        <f t="shared" si="24"/>
        <v>70.74097520376209</v>
      </c>
      <c r="I64" s="580">
        <f t="shared" si="23"/>
        <v>5.3536831229022835E-3</v>
      </c>
      <c r="J64" s="580">
        <f t="shared" si="16"/>
        <v>0.19157089279234074</v>
      </c>
      <c r="K64" s="585"/>
      <c r="L64" s="586"/>
      <c r="N64" s="579">
        <f t="shared" si="17"/>
        <v>4.534554621848744</v>
      </c>
      <c r="O64" s="580">
        <f t="shared" si="22"/>
        <v>0.23286994513437234</v>
      </c>
      <c r="P64" s="580">
        <f t="shared" si="18"/>
        <v>0.79324437574192752</v>
      </c>
      <c r="Q64" s="585"/>
      <c r="R64" s="586"/>
      <c r="T64" s="579">
        <f t="shared" si="19"/>
        <v>45.444605042016789</v>
      </c>
      <c r="U64" s="580">
        <f t="shared" si="21"/>
        <v>2.0889793125396738E-2</v>
      </c>
      <c r="V64" s="580">
        <f t="shared" si="20"/>
        <v>0.6023645963584523</v>
      </c>
      <c r="W64" s="585"/>
      <c r="X64" s="586"/>
    </row>
    <row r="65" spans="1:24">
      <c r="B65" s="12"/>
      <c r="H65" s="579">
        <f t="shared" si="24"/>
        <v>72.418667829354888</v>
      </c>
      <c r="I65" s="580">
        <f t="shared" si="23"/>
        <v>5.0806063279350989E-3</v>
      </c>
      <c r="J65" s="580">
        <f t="shared" si="16"/>
        <v>0.18282024860459944</v>
      </c>
      <c r="K65" s="585"/>
      <c r="L65" s="586"/>
      <c r="N65" s="579">
        <f t="shared" si="17"/>
        <v>4.6124705882352988</v>
      </c>
      <c r="O65" s="580">
        <f t="shared" si="22"/>
        <v>0.24056118318430494</v>
      </c>
      <c r="P65" s="580">
        <f t="shared" si="18"/>
        <v>0.77479512505076364</v>
      </c>
      <c r="Q65" s="585"/>
      <c r="R65" s="586"/>
      <c r="T65" s="579">
        <f t="shared" si="19"/>
        <v>46.528058823529392</v>
      </c>
      <c r="U65" s="580">
        <f t="shared" si="21"/>
        <v>2.0677867776202247E-2</v>
      </c>
      <c r="V65" s="580">
        <f t="shared" si="20"/>
        <v>0.57984061200993198</v>
      </c>
      <c r="W65" s="585"/>
      <c r="X65" s="586"/>
    </row>
    <row r="66" spans="1:24">
      <c r="H66" s="579">
        <f t="shared" si="24"/>
        <v>74.096360454947686</v>
      </c>
      <c r="I66" s="580">
        <f t="shared" si="23"/>
        <v>4.8223064327472661E-3</v>
      </c>
      <c r="J66" s="580">
        <f t="shared" si="16"/>
        <v>0.17451523801937807</v>
      </c>
      <c r="K66" s="585"/>
      <c r="L66" s="586"/>
      <c r="N66" s="579">
        <f t="shared" si="17"/>
        <v>4.6903865546218535</v>
      </c>
      <c r="O66" s="580">
        <f t="shared" si="22"/>
        <v>0.2474119739801455</v>
      </c>
      <c r="P66" s="580">
        <f t="shared" si="18"/>
        <v>0.75577909967376589</v>
      </c>
      <c r="Q66" s="585"/>
      <c r="R66" s="586"/>
      <c r="T66" s="579">
        <f t="shared" si="19"/>
        <v>47.611512605041995</v>
      </c>
      <c r="U66" s="580">
        <f t="shared" si="21"/>
        <v>2.0406524988401134E-2</v>
      </c>
      <c r="V66" s="580">
        <f t="shared" si="20"/>
        <v>0.55757902594856334</v>
      </c>
      <c r="W66" s="585"/>
      <c r="X66" s="586"/>
    </row>
    <row r="67" spans="1:24">
      <c r="H67" s="579">
        <f t="shared" si="24"/>
        <v>75.774053080540483</v>
      </c>
      <c r="I67" s="580">
        <f t="shared" si="23"/>
        <v>4.5780112833515305E-3</v>
      </c>
      <c r="J67" s="580">
        <f t="shared" si="16"/>
        <v>0.16663172135459792</v>
      </c>
      <c r="K67" s="585"/>
      <c r="L67" s="586"/>
      <c r="N67" s="579">
        <f t="shared" si="17"/>
        <v>4.7683025210084082</v>
      </c>
      <c r="O67" s="580">
        <f t="shared" si="22"/>
        <v>0.25339005101110101</v>
      </c>
      <c r="P67" s="580">
        <f t="shared" si="18"/>
        <v>0.73626311476890827</v>
      </c>
      <c r="Q67" s="585"/>
      <c r="R67" s="586"/>
      <c r="T67" s="579">
        <f t="shared" si="19"/>
        <v>48.694966386554597</v>
      </c>
      <c r="U67" s="580">
        <f t="shared" si="21"/>
        <v>2.0082339438220756E-2</v>
      </c>
      <c r="V67" s="580">
        <f t="shared" si="20"/>
        <v>0.53564064083695906</v>
      </c>
      <c r="W67" s="585"/>
      <c r="X67" s="586"/>
    </row>
    <row r="68" spans="1:24">
      <c r="H68" s="579">
        <f t="shared" si="24"/>
        <v>77.451745706133281</v>
      </c>
      <c r="I68" s="580">
        <f t="shared" si="23"/>
        <v>4.346976368344661E-3</v>
      </c>
      <c r="J68" s="580">
        <f t="shared" si="16"/>
        <v>0.15914683149863906</v>
      </c>
      <c r="K68" s="585"/>
      <c r="L68" s="586"/>
      <c r="N68" s="579">
        <f t="shared" si="17"/>
        <v>4.846218487394963</v>
      </c>
      <c r="O68" s="580">
        <f t="shared" si="22"/>
        <v>0.25847433307642881</v>
      </c>
      <c r="P68" s="580">
        <f t="shared" si="18"/>
        <v>0.71631606118607249</v>
      </c>
      <c r="Q68" s="585"/>
      <c r="R68" s="586"/>
      <c r="T68" s="579">
        <f t="shared" si="19"/>
        <v>49.7784201680672</v>
      </c>
      <c r="U68" s="580">
        <f t="shared" si="21"/>
        <v>1.9711715963736814E-2</v>
      </c>
      <c r="V68" s="580">
        <f t="shared" si="20"/>
        <v>0.51407922095134895</v>
      </c>
      <c r="W68" s="585"/>
      <c r="X68" s="586"/>
    </row>
    <row r="69" spans="1:24">
      <c r="H69" s="579">
        <f t="shared" si="24"/>
        <v>79.129438331726078</v>
      </c>
      <c r="I69" s="580">
        <f t="shared" si="23"/>
        <v>4.1284866811294226E-3</v>
      </c>
      <c r="J69" s="580">
        <f t="shared" si="16"/>
        <v>0.15203892585423939</v>
      </c>
      <c r="K69" s="585"/>
      <c r="L69" s="586"/>
      <c r="N69" s="579">
        <f t="shared" si="17"/>
        <v>4.9241344537815177</v>
      </c>
      <c r="O69" s="580">
        <f t="shared" si="22"/>
        <v>0.26265443321089332</v>
      </c>
      <c r="P69" s="580">
        <f t="shared" si="18"/>
        <v>0.69600805199026317</v>
      </c>
      <c r="Q69" s="585"/>
      <c r="R69" s="586"/>
      <c r="T69" s="579">
        <f t="shared" si="19"/>
        <v>50.861873949579802</v>
      </c>
      <c r="U69" s="580">
        <f t="shared" si="21"/>
        <v>1.9300820426975715E-2</v>
      </c>
      <c r="V69" s="580">
        <f t="shared" si="20"/>
        <v>0.49294171520718222</v>
      </c>
      <c r="W69" s="585">
        <v>1.9300820426975715E-2</v>
      </c>
      <c r="X69" s="586">
        <v>0.49294171520718222</v>
      </c>
    </row>
    <row r="70" spans="1:24">
      <c r="H70" s="579">
        <f t="shared" si="24"/>
        <v>80.807130957318876</v>
      </c>
      <c r="I70" s="580">
        <f t="shared" si="23"/>
        <v>3.9218578274334481E-3</v>
      </c>
      <c r="J70" s="580">
        <f t="shared" si="16"/>
        <v>0.14528753581597886</v>
      </c>
      <c r="K70" s="585"/>
      <c r="L70" s="586"/>
      <c r="N70" s="579">
        <f t="shared" si="17"/>
        <v>5.0020504201680724</v>
      </c>
      <c r="O70" s="580">
        <f t="shared" si="22"/>
        <v>0.26593001560122548</v>
      </c>
      <c r="P70" s="580">
        <f t="shared" si="18"/>
        <v>0.67540961338253513</v>
      </c>
      <c r="Q70" s="585"/>
      <c r="R70" s="586"/>
      <c r="T70" s="579">
        <f t="shared" si="19"/>
        <v>51.945327731092405</v>
      </c>
      <c r="U70" s="580">
        <f t="shared" si="21"/>
        <v>1.8855526840036232E-2</v>
      </c>
      <c r="V70" s="580">
        <f t="shared" si="20"/>
        <v>0.47226854609874636</v>
      </c>
      <c r="W70" s="585"/>
      <c r="X70" s="586"/>
    </row>
    <row r="71" spans="1:24">
      <c r="H71" s="579">
        <f t="shared" si="24"/>
        <v>82.484823582911673</v>
      </c>
      <c r="I71" s="580">
        <f t="shared" si="23"/>
        <v>3.7264365381169252E-3</v>
      </c>
      <c r="J71" s="580">
        <f t="shared" si="16"/>
        <v>0.13887331490867738</v>
      </c>
      <c r="K71" s="585"/>
      <c r="L71" s="586"/>
      <c r="N71" s="579">
        <f t="shared" si="17"/>
        <v>5.0799663865546272</v>
      </c>
      <c r="O71" s="580">
        <f t="shared" si="22"/>
        <v>0.2683100328956799</v>
      </c>
      <c r="P71" s="580">
        <f t="shared" si="18"/>
        <v>0.6545909305938169</v>
      </c>
      <c r="Q71" s="585"/>
      <c r="R71" s="586"/>
      <c r="T71" s="579">
        <f t="shared" si="19"/>
        <v>53.028781512605008</v>
      </c>
      <c r="U71" s="580">
        <f t="shared" si="21"/>
        <v>1.8381378740253584E-2</v>
      </c>
      <c r="V71" s="580">
        <f t="shared" si="20"/>
        <v>0.45209394802609426</v>
      </c>
      <c r="W71" s="585"/>
      <c r="X71" s="586"/>
    </row>
    <row r="72" spans="1:24">
      <c r="H72" s="579">
        <f t="shared" si="24"/>
        <v>84.162516208504471</v>
      </c>
      <c r="I72" s="580">
        <f t="shared" si="23"/>
        <v>3.5416007172928573E-3</v>
      </c>
      <c r="J72" s="580">
        <f t="shared" si="16"/>
        <v>0.13277798647159766</v>
      </c>
      <c r="K72" s="585"/>
      <c r="L72" s="586"/>
      <c r="N72" s="579">
        <f t="shared" si="17"/>
        <v>5.1578823529411819</v>
      </c>
      <c r="O72" s="580">
        <f t="shared" si="22"/>
        <v>0.26981187490020475</v>
      </c>
      <c r="P72" s="580">
        <f t="shared" si="18"/>
        <v>0.63362115685178866</v>
      </c>
      <c r="Q72" s="585"/>
      <c r="R72" s="586"/>
      <c r="T72" s="579">
        <f t="shared" si="19"/>
        <v>54.11223529411761</v>
      </c>
      <c r="U72" s="580">
        <f t="shared" si="21"/>
        <v>1.7883562862631226E-2</v>
      </c>
      <c r="V72" s="580">
        <f t="shared" si="20"/>
        <v>0.43244634063655352</v>
      </c>
      <c r="W72" s="585"/>
      <c r="X72" s="586"/>
    </row>
    <row r="73" spans="1:24">
      <c r="A73" s="11" t="s">
        <v>30</v>
      </c>
      <c r="B73" s="11">
        <f>+B81-(B74*B80)</f>
        <v>1.7119992873692718E-4</v>
      </c>
      <c r="D73" s="11">
        <f>+D81-(D74*D80)</f>
        <v>-8.9712254403283783E-6</v>
      </c>
      <c r="H73" s="579">
        <f t="shared" si="24"/>
        <v>85.840208834097268</v>
      </c>
      <c r="I73" s="580">
        <f t="shared" si="23"/>
        <v>3.3667591312513414E-3</v>
      </c>
      <c r="J73" s="580">
        <f t="shared" si="16"/>
        <v>0.12698429157647062</v>
      </c>
      <c r="K73" s="585"/>
      <c r="L73" s="586"/>
      <c r="N73" s="579">
        <f t="shared" si="17"/>
        <v>5.2357983193277366</v>
      </c>
      <c r="O73" s="580">
        <f t="shared" si="22"/>
        <v>0.27046045754092896</v>
      </c>
      <c r="P73" s="580">
        <f t="shared" si="18"/>
        <v>0.61256779118453153</v>
      </c>
      <c r="Q73" s="585"/>
      <c r="R73" s="586"/>
      <c r="T73" s="579">
        <f t="shared" si="19"/>
        <v>55.195689075630213</v>
      </c>
      <c r="U73" s="580">
        <f t="shared" si="21"/>
        <v>1.7366893267502768E-2</v>
      </c>
      <c r="V73" s="580">
        <f t="shared" si="20"/>
        <v>0.41334872486666652</v>
      </c>
      <c r="W73" s="585">
        <v>1.7366893267502768E-2</v>
      </c>
      <c r="X73" s="586">
        <v>0.41334872486666652</v>
      </c>
    </row>
    <row r="74" spans="1:24">
      <c r="A74" s="11" t="s">
        <v>118</v>
      </c>
      <c r="B74" s="11">
        <f>+B76/B75</f>
        <v>-1.0888502749915868E-8</v>
      </c>
      <c r="D74" s="11">
        <f>+D76/D75</f>
        <v>3.5884901761313516E-8</v>
      </c>
      <c r="H74" s="579">
        <f t="shared" si="24"/>
        <v>87.517901459690066</v>
      </c>
      <c r="I74" s="580">
        <f t="shared" si="23"/>
        <v>3.2013508236007986E-3</v>
      </c>
      <c r="J74" s="580">
        <f t="shared" si="16"/>
        <v>0.12147593770777987</v>
      </c>
      <c r="K74" s="585"/>
      <c r="L74" s="586"/>
      <c r="N74" s="579">
        <f t="shared" si="17"/>
        <v>5.3137142857142914</v>
      </c>
      <c r="O74" s="580">
        <f t="shared" si="22"/>
        <v>0.27028727835368893</v>
      </c>
      <c r="P74" s="580">
        <f t="shared" si="18"/>
        <v>0.59149612867381829</v>
      </c>
      <c r="Q74" s="585">
        <v>0.27028727835368893</v>
      </c>
      <c r="R74" s="586">
        <v>0.59149612867381829</v>
      </c>
      <c r="T74" s="579">
        <f t="shared" si="19"/>
        <v>56.279142857142816</v>
      </c>
      <c r="U74" s="580">
        <f t="shared" si="21"/>
        <v>1.683580422087522E-2</v>
      </c>
      <c r="V74" s="580">
        <f t="shared" si="20"/>
        <v>0.39481909129266235</v>
      </c>
      <c r="W74" s="585"/>
      <c r="X74" s="586"/>
    </row>
    <row r="75" spans="1:24">
      <c r="A75" s="11" t="s">
        <v>216</v>
      </c>
      <c r="B75" s="11">
        <f>+B80-C80</f>
        <v>11871</v>
      </c>
      <c r="D75" s="11">
        <f>+D80-C80</f>
        <v>-3602</v>
      </c>
      <c r="H75" s="579">
        <f t="shared" si="24"/>
        <v>89.195594085282863</v>
      </c>
      <c r="I75" s="580">
        <f t="shared" si="23"/>
        <v>3.0448443256113223E-3</v>
      </c>
      <c r="J75" s="580">
        <f t="shared" si="16"/>
        <v>0.11623754860468949</v>
      </c>
      <c r="K75" s="585"/>
      <c r="L75" s="586"/>
      <c r="N75" s="579">
        <f t="shared" si="17"/>
        <v>5.3916302521008461</v>
      </c>
      <c r="O75" s="580">
        <f t="shared" si="22"/>
        <v>0.26932946181604039</v>
      </c>
      <c r="P75" s="580">
        <f t="shared" si="18"/>
        <v>0.57046878483796026</v>
      </c>
      <c r="Q75" s="585"/>
      <c r="R75" s="586"/>
      <c r="T75" s="579">
        <f t="shared" si="19"/>
        <v>57.362596638655418</v>
      </c>
      <c r="U75" s="580">
        <f t="shared" si="21"/>
        <v>1.629435028112014E-2</v>
      </c>
      <c r="V75" s="580">
        <f t="shared" si="20"/>
        <v>0.37687083215857775</v>
      </c>
      <c r="W75" s="585"/>
      <c r="X75" s="586"/>
    </row>
    <row r="76" spans="1:24">
      <c r="A76" s="11" t="s">
        <v>215</v>
      </c>
      <c r="B76" s="11">
        <f>+B81-C81</f>
        <v>-1.2925741614425127E-4</v>
      </c>
      <c r="D76" s="11">
        <f>+D81-C81</f>
        <v>-1.2925741614425127E-4</v>
      </c>
      <c r="H76" s="579">
        <f t="shared" si="24"/>
        <v>90.873286710875661</v>
      </c>
      <c r="I76" s="580">
        <f t="shared" si="23"/>
        <v>2.8967367173093491E-3</v>
      </c>
      <c r="J76" s="580">
        <f t="shared" si="16"/>
        <v>0.11125461555991234</v>
      </c>
      <c r="K76" s="585"/>
      <c r="L76" s="586"/>
      <c r="N76" s="579">
        <f t="shared" si="17"/>
        <v>5.4695462184874009</v>
      </c>
      <c r="O76" s="580">
        <f t="shared" si="22"/>
        <v>0.26762881472053046</v>
      </c>
      <c r="P76" s="580">
        <f t="shared" si="18"/>
        <v>0.54954529412821951</v>
      </c>
      <c r="Q76" s="585"/>
      <c r="R76" s="586"/>
      <c r="T76" s="579">
        <f t="shared" si="19"/>
        <v>58.446050420168021</v>
      </c>
      <c r="U76" s="580">
        <f t="shared" si="21"/>
        <v>1.574621220875215E-2</v>
      </c>
      <c r="V76" s="580">
        <f t="shared" si="20"/>
        <v>0.35951315003843287</v>
      </c>
      <c r="W76" s="585"/>
      <c r="X76" s="586"/>
    </row>
    <row r="77" spans="1:24">
      <c r="B77" s="229"/>
      <c r="C77" s="130"/>
      <c r="D77" s="130"/>
      <c r="E77" s="130"/>
      <c r="F77" s="130"/>
      <c r="H77" s="579">
        <f t="shared" si="24"/>
        <v>92.550979336468458</v>
      </c>
      <c r="I77" s="580">
        <f t="shared" si="23"/>
        <v>2.7565525838899067E-3</v>
      </c>
      <c r="J77" s="580">
        <f t="shared" si="16"/>
        <v>0.10651345038714055</v>
      </c>
      <c r="K77" s="585"/>
      <c r="L77" s="586"/>
      <c r="N77" s="579">
        <f t="shared" si="17"/>
        <v>5.5474621848739556</v>
      </c>
      <c r="O77" s="580">
        <f t="shared" si="22"/>
        <v>0.2652309086297962</v>
      </c>
      <c r="P77" s="580">
        <f t="shared" si="18"/>
        <v>0.52878178107214557</v>
      </c>
      <c r="Q77" s="585"/>
      <c r="R77" s="586"/>
      <c r="T77" s="579">
        <f t="shared" si="19"/>
        <v>59.529504201680624</v>
      </c>
      <c r="U77" s="580">
        <f t="shared" si="21"/>
        <v>1.5194707478701743E-2</v>
      </c>
      <c r="V77" s="580">
        <f t="shared" si="20"/>
        <v>0.34275145749915559</v>
      </c>
      <c r="W77" s="585"/>
      <c r="X77" s="586"/>
    </row>
    <row r="78" spans="1:24">
      <c r="B78" s="130"/>
      <c r="C78" s="130"/>
      <c r="D78" s="130"/>
      <c r="E78" s="130"/>
      <c r="F78" s="130"/>
      <c r="H78" s="579">
        <f t="shared" si="24"/>
        <v>94.228671962061256</v>
      </c>
      <c r="I78" s="580">
        <f t="shared" si="23"/>
        <v>2.6238429030411041E-3</v>
      </c>
      <c r="J78" s="580">
        <f t="shared" si="16"/>
        <v>0.10200114020167828</v>
      </c>
      <c r="K78" s="585"/>
      <c r="L78" s="586"/>
      <c r="N78" s="579">
        <f t="shared" si="17"/>
        <v>5.6253781512605103</v>
      </c>
      <c r="O78" s="580">
        <f t="shared" si="22"/>
        <v>0.26218420335945508</v>
      </c>
      <c r="P78" s="580">
        <f t="shared" si="18"/>
        <v>0.50823070139070703</v>
      </c>
      <c r="Q78" s="585"/>
      <c r="R78" s="586"/>
      <c r="T78" s="579">
        <f t="shared" si="19"/>
        <v>60.612957983193226</v>
      </c>
      <c r="U78" s="580">
        <f t="shared" si="21"/>
        <v>1.4642804331598713E-2</v>
      </c>
      <c r="V78" s="580">
        <f t="shared" si="20"/>
        <v>0.32658776336760653</v>
      </c>
      <c r="W78" s="585"/>
      <c r="X78" s="586"/>
    </row>
    <row r="79" spans="1:24">
      <c r="B79" s="20" t="s">
        <v>84</v>
      </c>
      <c r="C79" s="20" t="s">
        <v>86</v>
      </c>
      <c r="D79" s="20" t="s">
        <v>85</v>
      </c>
      <c r="E79" s="569"/>
      <c r="F79" s="569"/>
      <c r="H79" s="579">
        <f t="shared" si="24"/>
        <v>95.906364587654053</v>
      </c>
      <c r="I79" s="580">
        <f t="shared" si="23"/>
        <v>2.4981838914527286E-3</v>
      </c>
      <c r="J79" s="580">
        <f t="shared" si="16"/>
        <v>9.7705504105541907E-2</v>
      </c>
      <c r="K79" s="585">
        <v>2.4981838914527286E-3</v>
      </c>
      <c r="L79" s="586">
        <v>9.7705504105541907E-2</v>
      </c>
      <c r="N79" s="579">
        <f t="shared" si="17"/>
        <v>5.7032941176470651</v>
      </c>
      <c r="O79" s="580">
        <f t="shared" si="22"/>
        <v>0.25853922248557143</v>
      </c>
      <c r="P79" s="580">
        <f t="shared" si="18"/>
        <v>0.48794064944555438</v>
      </c>
      <c r="Q79" s="585">
        <v>0.25853922248557143</v>
      </c>
      <c r="R79" s="586">
        <v>0.48794064944555438</v>
      </c>
      <c r="T79" s="579">
        <f t="shared" si="19"/>
        <v>61.696411764705829</v>
      </c>
      <c r="U79" s="580">
        <f t="shared" si="21"/>
        <v>1.4093138448653257E-2</v>
      </c>
      <c r="V79" s="580">
        <f t="shared" si="20"/>
        <v>0.31102104227613792</v>
      </c>
      <c r="W79" s="585"/>
      <c r="X79" s="586"/>
    </row>
    <row r="80" spans="1:24">
      <c r="A80" s="11" t="s">
        <v>23</v>
      </c>
      <c r="B80" s="11">
        <f>+ROUND(Input_Data!$D$4,2)</f>
        <v>15723</v>
      </c>
      <c r="C80" s="11">
        <f>+ROUND(Input_Data!$E$4,2)</f>
        <v>3852</v>
      </c>
      <c r="D80" s="11">
        <f>+ROUND(Input_Data!$F$4,2)</f>
        <v>250</v>
      </c>
      <c r="E80" s="11">
        <f>+C80-D80</f>
        <v>3602</v>
      </c>
      <c r="F80" s="12">
        <f>+B80-C80</f>
        <v>11871</v>
      </c>
      <c r="H80" s="579">
        <f t="shared" si="24"/>
        <v>97.584057213246851</v>
      </c>
      <c r="I80" s="580">
        <f t="shared" si="23"/>
        <v>2.3791758328112209E-3</v>
      </c>
      <c r="J80" s="580">
        <f t="shared" si="16"/>
        <v>9.3615051826048568E-2</v>
      </c>
      <c r="K80" s="585"/>
      <c r="L80" s="586"/>
      <c r="N80" s="579">
        <f t="shared" si="17"/>
        <v>5.7812100840336198</v>
      </c>
      <c r="O80" s="580">
        <f t="shared" si="22"/>
        <v>0.25434778913011846</v>
      </c>
      <c r="P80" s="580">
        <f t="shared" si="18"/>
        <v>0.46795622762427458</v>
      </c>
      <c r="Q80" s="585"/>
      <c r="R80" s="586"/>
      <c r="T80" s="579">
        <f t="shared" si="19"/>
        <v>62.779865546218431</v>
      </c>
      <c r="U80" s="580">
        <f t="shared" si="21"/>
        <v>1.3548031471580261E-2</v>
      </c>
      <c r="V80" s="580">
        <f t="shared" si="20"/>
        <v>0.29604758507771034</v>
      </c>
      <c r="W80" s="585"/>
      <c r="X80" s="586"/>
    </row>
    <row r="81" spans="1:24">
      <c r="A81" s="11" t="s">
        <v>24</v>
      </c>
      <c r="B81" s="11">
        <v>0</v>
      </c>
      <c r="C81" s="11">
        <f>2/(B80-D80)</f>
        <v>1.2925741614425127E-4</v>
      </c>
      <c r="D81" s="11">
        <v>0</v>
      </c>
      <c r="E81" s="11">
        <f>+E80/(E80+F80)</f>
        <v>0.23279260647579655</v>
      </c>
      <c r="F81" s="12">
        <f>1-E81</f>
        <v>0.76720739352420342</v>
      </c>
      <c r="H81" s="579">
        <f t="shared" si="24"/>
        <v>99.261749838839648</v>
      </c>
      <c r="I81" s="580">
        <f t="shared" si="23"/>
        <v>2.2664419047230995E-3</v>
      </c>
      <c r="J81" s="580">
        <f t="shared" si="16"/>
        <v>8.9718944323708416E-2</v>
      </c>
      <c r="K81" s="585"/>
      <c r="L81" s="586"/>
      <c r="N81" s="579">
        <f t="shared" si="17"/>
        <v>5.8591260504201745</v>
      </c>
      <c r="O81" s="580">
        <f t="shared" si="22"/>
        <v>0.24966232778181618</v>
      </c>
      <c r="P81" s="580">
        <f t="shared" si="18"/>
        <v>0.44831797272738982</v>
      </c>
      <c r="Q81" s="585"/>
      <c r="R81" s="586"/>
      <c r="T81" s="579">
        <f t="shared" si="19"/>
        <v>63.863319327731034</v>
      </c>
      <c r="U81" s="580">
        <f t="shared" si="21"/>
        <v>1.3009510713481604E-2</v>
      </c>
      <c r="V81" s="580">
        <f t="shared" si="20"/>
        <v>0.281661328496563</v>
      </c>
      <c r="W81" s="585"/>
      <c r="X81" s="586"/>
    </row>
    <row r="82" spans="1:24">
      <c r="E82" s="11">
        <f>ROUND(20*E81,0)</f>
        <v>5</v>
      </c>
      <c r="F82" s="12">
        <f>20-E82</f>
        <v>15</v>
      </c>
      <c r="H82" s="579">
        <f t="shared" si="24"/>
        <v>100.93944246443245</v>
      </c>
      <c r="I82" s="580">
        <f t="shared" si="23"/>
        <v>2.159627018058238E-3</v>
      </c>
      <c r="J82" s="580">
        <f t="shared" si="16"/>
        <v>8.6006956359405917E-2</v>
      </c>
      <c r="K82" s="585"/>
      <c r="L82" s="586"/>
      <c r="N82" s="579">
        <f t="shared" si="17"/>
        <v>5.9370420168067293</v>
      </c>
      <c r="O82" s="580">
        <f t="shared" si="22"/>
        <v>0.24453523568617649</v>
      </c>
      <c r="P82" s="580">
        <f t="shared" si="18"/>
        <v>0.42906233406068717</v>
      </c>
      <c r="Q82" s="585">
        <v>0.24453523568617649</v>
      </c>
      <c r="R82" s="586">
        <v>0.42906233406068717</v>
      </c>
      <c r="T82" s="579">
        <f t="shared" si="19"/>
        <v>64.946773109243637</v>
      </c>
      <c r="U82" s="580">
        <f t="shared" si="21"/>
        <v>1.2479329518242613E-2</v>
      </c>
      <c r="V82" s="580">
        <f t="shared" si="20"/>
        <v>0.26785416302742293</v>
      </c>
      <c r="W82" s="585"/>
      <c r="X82" s="586"/>
    </row>
    <row r="83" spans="1:24">
      <c r="A83" s="230">
        <f>+B80-D80</f>
        <v>15473</v>
      </c>
      <c r="B83" s="11">
        <f>+A83/A84</f>
        <v>773.65</v>
      </c>
      <c r="C83" s="11">
        <v>0</v>
      </c>
      <c r="D83" s="128" t="s">
        <v>122</v>
      </c>
      <c r="E83" s="11">
        <f>+E80/E82</f>
        <v>720.4</v>
      </c>
      <c r="F83" s="11">
        <f>+F80/F82</f>
        <v>791.4</v>
      </c>
      <c r="H83" s="579">
        <f t="shared" si="24"/>
        <v>102.61713509002524</v>
      </c>
      <c r="I83" s="580">
        <f t="shared" si="23"/>
        <v>2.0583966790005555E-3</v>
      </c>
      <c r="J83" s="580">
        <f t="shared" si="16"/>
        <v>8.2469440990999621E-2</v>
      </c>
      <c r="K83" s="585"/>
      <c r="L83" s="586"/>
      <c r="N83" s="579">
        <f t="shared" si="17"/>
        <v>6.014957983193284</v>
      </c>
      <c r="O83" s="580">
        <f t="shared" si="22"/>
        <v>0.2390183253990566</v>
      </c>
      <c r="P83" s="580">
        <f t="shared" si="18"/>
        <v>0.41022169773856021</v>
      </c>
      <c r="Q83" s="585"/>
      <c r="R83" s="586"/>
      <c r="T83" s="579">
        <f t="shared" si="19"/>
        <v>66.030226890756239</v>
      </c>
      <c r="U83" s="580">
        <f t="shared" si="21"/>
        <v>1.1958987824920726E-2</v>
      </c>
      <c r="V83" s="580">
        <f t="shared" si="20"/>
        <v>0.25461621862926609</v>
      </c>
      <c r="W83" s="585"/>
      <c r="X83" s="586"/>
    </row>
    <row r="84" spans="1:24">
      <c r="A84" s="11">
        <v>20</v>
      </c>
      <c r="B84" s="12" t="s">
        <v>275</v>
      </c>
      <c r="D84" s="130"/>
      <c r="F84" s="12"/>
      <c r="H84" s="579">
        <f t="shared" si="24"/>
        <v>104.29482771561804</v>
      </c>
      <c r="I84" s="580">
        <f t="shared" si="23"/>
        <v>1.9624358815015898E-3</v>
      </c>
      <c r="J84" s="580">
        <f t="shared" si="16"/>
        <v>7.9097295954468683E-2</v>
      </c>
      <c r="K84" s="585"/>
      <c r="L84" s="586"/>
      <c r="N84" s="579">
        <f t="shared" si="17"/>
        <v>6.0928739495798387</v>
      </c>
      <c r="O84" s="580">
        <f t="shared" si="22"/>
        <v>0.23316233844296858</v>
      </c>
      <c r="P84" s="580">
        <f t="shared" si="18"/>
        <v>0.39182445164611457</v>
      </c>
      <c r="Q84" s="585"/>
      <c r="R84" s="586"/>
      <c r="T84" s="579">
        <f t="shared" si="19"/>
        <v>67.113680672268842</v>
      </c>
      <c r="U84" s="580">
        <f t="shared" si="21"/>
        <v>1.1449752580283213E-2</v>
      </c>
      <c r="V84" s="580">
        <f t="shared" si="20"/>
        <v>0.24193612819214394</v>
      </c>
      <c r="W84" s="585"/>
      <c r="X84" s="586"/>
    </row>
    <row r="85" spans="1:24">
      <c r="A85" s="11">
        <v>1</v>
      </c>
      <c r="B85" s="130">
        <f>+D80</f>
        <v>250</v>
      </c>
      <c r="C85" s="231">
        <f>+($D$74*B85)+$D$73</f>
        <v>0</v>
      </c>
      <c r="D85" s="543">
        <f>+($B$74*B85)+$B$73</f>
        <v>1.6847780304944822E-4</v>
      </c>
      <c r="E85" s="11">
        <f t="shared" ref="E85:E105" si="25">+IF(B85&lt;$C$80,C85,D85)</f>
        <v>0</v>
      </c>
      <c r="F85" s="12" t="e">
        <f t="shared" ref="F85:F105" si="26">IF(B85=$C$80,E85,#N/A)</f>
        <v>#N/A</v>
      </c>
      <c r="H85" s="579">
        <f t="shared" si="24"/>
        <v>105.97252034121084</v>
      </c>
      <c r="I85" s="580">
        <f t="shared" si="23"/>
        <v>1.8714480357413137E-3</v>
      </c>
      <c r="J85" s="580">
        <f t="shared" si="16"/>
        <v>7.5881931873631236E-2</v>
      </c>
      <c r="K85" s="585"/>
      <c r="L85" s="586"/>
      <c r="N85" s="579">
        <f t="shared" si="17"/>
        <v>6.1707899159663935</v>
      </c>
      <c r="O85" s="580">
        <f t="shared" si="22"/>
        <v>0.22701652862653782</v>
      </c>
      <c r="P85" s="580">
        <f t="shared" si="18"/>
        <v>0.37389508556800233</v>
      </c>
      <c r="Q85" s="585"/>
      <c r="R85" s="586"/>
      <c r="T85" s="579">
        <f t="shared" si="19"/>
        <v>68.197134453781445</v>
      </c>
      <c r="U85" s="580">
        <f t="shared" si="21"/>
        <v>1.0952677717816677E-2</v>
      </c>
      <c r="V85" s="580">
        <f t="shared" si="20"/>
        <v>0.22980126910045751</v>
      </c>
      <c r="W85" s="585"/>
      <c r="X85" s="586"/>
    </row>
    <row r="86" spans="1:24">
      <c r="A86" s="11">
        <v>2</v>
      </c>
      <c r="B86" s="130">
        <f t="shared" ref="B86:B105" si="27">IF(A85&lt;=$E$82,B85+($E$80/$E$82),B85+($F$80/$F$82))</f>
        <v>970.4</v>
      </c>
      <c r="C86" s="231">
        <f>+($D$74*B86)+$D$73</f>
        <v>2.5851483228850259E-5</v>
      </c>
      <c r="D86" s="543">
        <f>+($B$74*B86)+$B$73</f>
        <v>1.6063372566840883E-4</v>
      </c>
      <c r="E86" s="11">
        <f t="shared" si="25"/>
        <v>2.5851483228850259E-5</v>
      </c>
      <c r="F86" s="12" t="e">
        <f t="shared" si="26"/>
        <v>#N/A</v>
      </c>
      <c r="H86" s="579">
        <f t="shared" si="24"/>
        <v>107.65021296680364</v>
      </c>
      <c r="I86" s="580">
        <f t="shared" si="23"/>
        <v>1.7851539365212011E-3</v>
      </c>
      <c r="J86" s="580">
        <f t="shared" si="16"/>
        <v>7.2815242234527955E-2</v>
      </c>
      <c r="K86" s="585"/>
      <c r="L86" s="586"/>
      <c r="N86" s="579">
        <f t="shared" si="17"/>
        <v>6.2487058823529482</v>
      </c>
      <c r="O86" s="580">
        <f t="shared" si="22"/>
        <v>0.22062831247010284</v>
      </c>
      <c r="P86" s="580">
        <f t="shared" si="18"/>
        <v>0.35645432114928277</v>
      </c>
      <c r="Q86" s="585"/>
      <c r="R86" s="586"/>
      <c r="T86" s="579">
        <f t="shared" si="19"/>
        <v>69.280588235294047</v>
      </c>
      <c r="U86" s="580">
        <f t="shared" si="21"/>
        <v>1.0468623486067136E-2</v>
      </c>
      <c r="V86" s="580">
        <f t="shared" si="20"/>
        <v>0.21819798348541675</v>
      </c>
      <c r="W86" s="585"/>
      <c r="X86" s="586"/>
    </row>
    <row r="87" spans="1:24">
      <c r="A87" s="11">
        <v>3</v>
      </c>
      <c r="B87" s="130">
        <f t="shared" si="27"/>
        <v>1690.8</v>
      </c>
      <c r="C87" s="231">
        <f t="shared" ref="C87:C104" si="28">+($D$74*B87)+$D$73</f>
        <v>5.1702966457700511E-5</v>
      </c>
      <c r="D87" s="543">
        <f t="shared" ref="D87:D104" si="29">+($B$74*B87)+$B$73</f>
        <v>1.5278964828736944E-4</v>
      </c>
      <c r="E87" s="11">
        <f t="shared" si="25"/>
        <v>5.1702966457700511E-5</v>
      </c>
      <c r="F87" s="12" t="e">
        <f t="shared" si="26"/>
        <v>#N/A</v>
      </c>
      <c r="H87" s="579">
        <f t="shared" si="24"/>
        <v>109.32790559239643</v>
      </c>
      <c r="I87" s="580">
        <f t="shared" ref="I87" si="30">+_xlfn.LOGNORM.DIST(H87,$R$7,$S$7,FALSE)</f>
        <v>1.7032907741706112E-3</v>
      </c>
      <c r="J87" s="580">
        <f t="shared" si="16"/>
        <v>6.9889575055141706E-2</v>
      </c>
      <c r="K87" s="585"/>
      <c r="L87" s="586"/>
      <c r="N87" s="579">
        <f t="shared" si="17"/>
        <v>6.326621848739503</v>
      </c>
      <c r="O87" s="580">
        <f t="shared" si="22"/>
        <v>0.2140429833050618</v>
      </c>
      <c r="P87" s="580">
        <f t="shared" si="18"/>
        <v>0.33951926658844755</v>
      </c>
      <c r="Q87" s="585"/>
      <c r="R87" s="586"/>
      <c r="T87" s="579">
        <f t="shared" si="19"/>
        <v>70.36404201680665</v>
      </c>
      <c r="U87" s="580">
        <f t="shared" si="21"/>
        <v>9.9982749640341352E-3</v>
      </c>
      <c r="V87" s="580">
        <f t="shared" si="20"/>
        <v>0.20711177796409874</v>
      </c>
      <c r="W87" s="585"/>
      <c r="X87" s="586"/>
    </row>
    <row r="88" spans="1:24">
      <c r="A88" s="11">
        <v>4</v>
      </c>
      <c r="B88" s="130">
        <f t="shared" si="27"/>
        <v>2411.1999999999998</v>
      </c>
      <c r="C88" s="231">
        <f t="shared" si="28"/>
        <v>7.7554449686550769E-5</v>
      </c>
      <c r="D88" s="543">
        <f t="shared" si="29"/>
        <v>1.4494557090633003E-4</v>
      </c>
      <c r="E88" s="11">
        <f t="shared" si="25"/>
        <v>7.7554449686550769E-5</v>
      </c>
      <c r="F88" s="12" t="e">
        <f t="shared" si="26"/>
        <v>#N/A</v>
      </c>
      <c r="H88" s="579">
        <f t="shared" ref="H88:H119" si="31">+IF((H87+$I$21)&gt;($K$7),,H87+$I$21)</f>
        <v>111.00559821798923</v>
      </c>
      <c r="I88" s="580">
        <f t="shared" ref="I88:I141" si="32">+_xlfn.LOGNORM.DIST(H88,$R$7,$S$7,FALSE)</f>
        <v>1.6256111894792601E-3</v>
      </c>
      <c r="J88" s="580">
        <f t="shared" ref="J88:J141" si="33">1-_xlfn.LOGNORM.DIST(H88,$R$7,$S$7,TRUE)</f>
        <v>6.70977061777287E-2</v>
      </c>
      <c r="K88" s="585"/>
      <c r="L88" s="586"/>
      <c r="N88" s="579">
        <f t="shared" si="17"/>
        <v>6.4045378151260577</v>
      </c>
      <c r="O88" s="580">
        <f t="shared" ref="O88:O141" si="34">+_xlfn.LOGNORM.DIST(N88,$R$8,$S$8,FALSE)</f>
        <v>0.2073034849587761</v>
      </c>
      <c r="P88" s="580">
        <f t="shared" ref="P88:P141" si="35">1-_xlfn.LOGNORM.DIST(N88,$R$8,$S$8,TRUE)</f>
        <v>0.32310359125708044</v>
      </c>
      <c r="Q88" s="585"/>
      <c r="R88" s="586"/>
      <c r="T88" s="579">
        <f t="shared" si="19"/>
        <v>71.447495798319252</v>
      </c>
      <c r="U88" s="580">
        <f t="shared" ref="U88:U141" si="36">+_xlfn.LOGNORM.DIST(T88,$R$10,$S$10,FALSE)</f>
        <v>9.5421596475214112E-3</v>
      </c>
      <c r="V88" s="580">
        <f t="shared" si="20"/>
        <v>0.19652750381259165</v>
      </c>
      <c r="W88" s="585"/>
      <c r="X88" s="586"/>
    </row>
    <row r="89" spans="1:24">
      <c r="A89" s="11">
        <v>5</v>
      </c>
      <c r="B89" s="130">
        <f t="shared" si="27"/>
        <v>3131.6</v>
      </c>
      <c r="C89" s="231">
        <f t="shared" si="28"/>
        <v>1.0340593291540104E-4</v>
      </c>
      <c r="D89" s="543">
        <f t="shared" si="29"/>
        <v>1.3710149352529066E-4</v>
      </c>
      <c r="E89" s="11">
        <f t="shared" si="25"/>
        <v>1.0340593291540104E-4</v>
      </c>
      <c r="F89" s="12" t="e">
        <f t="shared" si="26"/>
        <v>#N/A</v>
      </c>
      <c r="H89" s="579">
        <f t="shared" si="31"/>
        <v>112.68329084358203</v>
      </c>
      <c r="I89" s="580">
        <f t="shared" si="32"/>
        <v>1.5518823733247022E-3</v>
      </c>
      <c r="J89" s="580">
        <f t="shared" si="33"/>
        <v>6.4432814109233849E-2</v>
      </c>
      <c r="K89" s="585"/>
      <c r="L89" s="586"/>
      <c r="N89" s="579">
        <f t="shared" ref="N89:N141" si="37">+IF((N88+$O$21)&gt;($K$8),,N88+$O$21)</f>
        <v>6.4824537815126124</v>
      </c>
      <c r="O89" s="580">
        <f t="shared" si="34"/>
        <v>0.20045024047655591</v>
      </c>
      <c r="P89" s="580">
        <f t="shared" si="35"/>
        <v>0.30721771577828161</v>
      </c>
      <c r="Q89" s="585"/>
      <c r="R89" s="586"/>
      <c r="T89" s="579">
        <f t="shared" ref="T89:T141" si="38">+IF((T88+$U$21)&gt;($M$10),,T88+$U$21)</f>
        <v>72.530949579831855</v>
      </c>
      <c r="U89" s="580">
        <f t="shared" si="36"/>
        <v>9.1006640288123948E-3</v>
      </c>
      <c r="V89" s="580">
        <f t="shared" ref="V89:V141" si="39">1-_xlfn.LOGNORM.DIST(T89,$R$10,$S$10,TRUE)</f>
        <v>0.18642951862501012</v>
      </c>
      <c r="W89" s="585"/>
      <c r="X89" s="586"/>
    </row>
    <row r="90" spans="1:24">
      <c r="A90" s="11">
        <v>6</v>
      </c>
      <c r="B90" s="130">
        <f t="shared" si="27"/>
        <v>3852</v>
      </c>
      <c r="C90" s="231">
        <f t="shared" si="28"/>
        <v>1.2925741614425127E-4</v>
      </c>
      <c r="D90" s="543">
        <f t="shared" si="29"/>
        <v>1.2925741614425125E-4</v>
      </c>
      <c r="E90" s="11">
        <f t="shared" si="25"/>
        <v>1.2925741614425125E-4</v>
      </c>
      <c r="F90" s="12">
        <f t="shared" si="26"/>
        <v>1.2925741614425125E-4</v>
      </c>
      <c r="H90" s="579">
        <f t="shared" si="31"/>
        <v>114.36098346917483</v>
      </c>
      <c r="I90" s="580">
        <f t="shared" si="32"/>
        <v>1.4818852110033381E-3</v>
      </c>
      <c r="J90" s="580">
        <f t="shared" si="33"/>
        <v>6.1888456334716291E-2</v>
      </c>
      <c r="K90" s="585"/>
      <c r="L90" s="586"/>
      <c r="N90" s="579">
        <f t="shared" si="37"/>
        <v>6.5603697478991672</v>
      </c>
      <c r="O90" s="580">
        <f t="shared" si="34"/>
        <v>0.19352103104282212</v>
      </c>
      <c r="P90" s="580">
        <f t="shared" si="35"/>
        <v>0.29186901346268912</v>
      </c>
      <c r="Q90" s="585"/>
      <c r="R90" s="586"/>
      <c r="T90" s="579">
        <f t="shared" si="38"/>
        <v>73.614403361344458</v>
      </c>
      <c r="U90" s="580">
        <f t="shared" si="36"/>
        <v>8.6740491237204537E-3</v>
      </c>
      <c r="V90" s="580">
        <f t="shared" si="39"/>
        <v>0.1768018305765402</v>
      </c>
      <c r="W90" s="585"/>
      <c r="X90" s="586"/>
    </row>
    <row r="91" spans="1:24">
      <c r="A91" s="11">
        <v>7</v>
      </c>
      <c r="B91" s="130">
        <f t="shared" si="27"/>
        <v>4643.3999999999996</v>
      </c>
      <c r="C91" s="231">
        <f t="shared" si="28"/>
        <v>1.5765672739815478E-4</v>
      </c>
      <c r="D91" s="543">
        <f t="shared" si="29"/>
        <v>1.2064025506796784E-4</v>
      </c>
      <c r="E91" s="11">
        <f t="shared" si="25"/>
        <v>1.2064025506796784E-4</v>
      </c>
      <c r="F91" s="12" t="e">
        <f t="shared" si="26"/>
        <v>#N/A</v>
      </c>
      <c r="H91" s="579">
        <f t="shared" si="31"/>
        <v>116.03867609476762</v>
      </c>
      <c r="I91" s="580">
        <f t="shared" si="32"/>
        <v>1.4154134707620918E-3</v>
      </c>
      <c r="J91" s="580">
        <f t="shared" si="33"/>
        <v>5.9458547029146547E-2</v>
      </c>
      <c r="K91" s="585"/>
      <c r="L91" s="586"/>
      <c r="N91" s="579">
        <f t="shared" si="37"/>
        <v>6.6382857142857219</v>
      </c>
      <c r="O91" s="580">
        <f t="shared" si="34"/>
        <v>0.18655092012062249</v>
      </c>
      <c r="P91" s="580">
        <f t="shared" si="35"/>
        <v>0.2770620193843204</v>
      </c>
      <c r="Q91" s="585"/>
      <c r="R91" s="586"/>
      <c r="T91" s="579">
        <f t="shared" si="38"/>
        <v>74.69785714285706</v>
      </c>
      <c r="U91" s="580">
        <f t="shared" si="36"/>
        <v>8.2624649258352702E-3</v>
      </c>
      <c r="V91" s="580">
        <f t="shared" si="39"/>
        <v>0.16762822644399922</v>
      </c>
      <c r="W91" s="585"/>
      <c r="X91" s="586"/>
    </row>
    <row r="92" spans="1:24">
      <c r="A92" s="11">
        <v>8</v>
      </c>
      <c r="B92" s="130">
        <f t="shared" si="27"/>
        <v>5434.7999999999993</v>
      </c>
      <c r="C92" s="231">
        <f t="shared" si="28"/>
        <v>1.8605603865205829E-4</v>
      </c>
      <c r="D92" s="543">
        <f t="shared" si="29"/>
        <v>1.1202309399168444E-4</v>
      </c>
      <c r="E92" s="11">
        <f t="shared" si="25"/>
        <v>1.1202309399168444E-4</v>
      </c>
      <c r="F92" s="12" t="e">
        <f t="shared" si="26"/>
        <v>#N/A</v>
      </c>
      <c r="H92" s="579">
        <f t="shared" si="31"/>
        <v>117.71636872036042</v>
      </c>
      <c r="I92" s="580">
        <f t="shared" si="32"/>
        <v>1.3522730356382703E-3</v>
      </c>
      <c r="J92" s="580">
        <f t="shared" si="33"/>
        <v>5.7137336094123081E-2</v>
      </c>
      <c r="K92" s="585"/>
      <c r="L92" s="586"/>
      <c r="N92" s="579">
        <f t="shared" si="37"/>
        <v>6.7162016806722766</v>
      </c>
      <c r="O92" s="580">
        <f t="shared" si="34"/>
        <v>0.17957221780890664</v>
      </c>
      <c r="P92" s="580">
        <f t="shared" si="35"/>
        <v>0.26279864376804252</v>
      </c>
      <c r="Q92" s="585"/>
      <c r="R92" s="586"/>
      <c r="T92" s="579">
        <f t="shared" si="38"/>
        <v>75.781310924369663</v>
      </c>
      <c r="U92" s="580">
        <f t="shared" si="36"/>
        <v>7.8659637884532334E-3</v>
      </c>
      <c r="V92" s="580">
        <f t="shared" si="39"/>
        <v>0.15889238454763577</v>
      </c>
      <c r="W92" s="585"/>
      <c r="X92" s="586"/>
    </row>
    <row r="93" spans="1:24">
      <c r="A93" s="11">
        <v>9</v>
      </c>
      <c r="B93" s="130">
        <f t="shared" si="27"/>
        <v>6226.1999999999989</v>
      </c>
      <c r="C93" s="231">
        <f t="shared" si="28"/>
        <v>2.144553499059618E-4</v>
      </c>
      <c r="D93" s="543">
        <f t="shared" si="29"/>
        <v>1.0340593291540102E-4</v>
      </c>
      <c r="E93" s="11">
        <f t="shared" si="25"/>
        <v>1.0340593291540102E-4</v>
      </c>
      <c r="F93" s="12" t="e">
        <f t="shared" si="26"/>
        <v>#N/A</v>
      </c>
      <c r="H93" s="579">
        <f t="shared" si="31"/>
        <v>119.39406134595322</v>
      </c>
      <c r="I93" s="580">
        <f t="shared" si="32"/>
        <v>1.2922811774231527E-3</v>
      </c>
      <c r="J93" s="580">
        <f t="shared" si="33"/>
        <v>5.4919389447805944E-2</v>
      </c>
      <c r="K93" s="585"/>
      <c r="L93" s="586"/>
      <c r="N93" s="579">
        <f t="shared" si="37"/>
        <v>6.7941176470588314</v>
      </c>
      <c r="O93" s="580">
        <f t="shared" si="34"/>
        <v>0.17261448049837863</v>
      </c>
      <c r="P93" s="580">
        <f t="shared" si="35"/>
        <v>0.2490783867475197</v>
      </c>
      <c r="Q93" s="585"/>
      <c r="R93" s="586"/>
      <c r="T93" s="579">
        <f t="shared" si="38"/>
        <v>76.864764705882266</v>
      </c>
      <c r="U93" s="580">
        <f t="shared" si="36"/>
        <v>7.4845127509724323E-3</v>
      </c>
      <c r="V93" s="580">
        <f t="shared" si="39"/>
        <v>0.15057797376817927</v>
      </c>
      <c r="W93" s="585"/>
      <c r="X93" s="586"/>
    </row>
    <row r="94" spans="1:24">
      <c r="A94" s="11">
        <v>10</v>
      </c>
      <c r="B94" s="130">
        <f t="shared" si="27"/>
        <v>7017.5999999999985</v>
      </c>
      <c r="C94" s="231">
        <f t="shared" si="28"/>
        <v>2.4285466115986528E-4</v>
      </c>
      <c r="D94" s="543">
        <f t="shared" si="29"/>
        <v>9.4788771839117604E-5</v>
      </c>
      <c r="E94" s="11">
        <f t="shared" si="25"/>
        <v>9.4788771839117604E-5</v>
      </c>
      <c r="F94" s="12" t="e">
        <f t="shared" si="26"/>
        <v>#N/A</v>
      </c>
      <c r="H94" s="579">
        <f t="shared" si="31"/>
        <v>121.07175397154602</v>
      </c>
      <c r="I94" s="580">
        <f t="shared" si="32"/>
        <v>1.2352658713528735E-3</v>
      </c>
      <c r="J94" s="580">
        <f t="shared" si="33"/>
        <v>5.279957049854711E-2</v>
      </c>
      <c r="K94" s="585"/>
      <c r="L94" s="586"/>
      <c r="N94" s="579">
        <f t="shared" si="37"/>
        <v>6.8720336134453861</v>
      </c>
      <c r="O94" s="580">
        <f t="shared" si="34"/>
        <v>0.16570454106918556</v>
      </c>
      <c r="P94" s="580">
        <f t="shared" si="35"/>
        <v>0.23589855192990705</v>
      </c>
      <c r="Q94" s="585"/>
      <c r="R94" s="586"/>
      <c r="T94" s="579">
        <f t="shared" si="38"/>
        <v>77.948218487394868</v>
      </c>
      <c r="U94" s="580">
        <f t="shared" si="36"/>
        <v>7.1180048391100044E-3</v>
      </c>
      <c r="V94" s="580">
        <f t="shared" si="39"/>
        <v>0.14266873976783834</v>
      </c>
      <c r="W94" s="585"/>
      <c r="X94" s="586"/>
    </row>
    <row r="95" spans="1:24">
      <c r="A95" s="11">
        <v>11</v>
      </c>
      <c r="B95" s="130">
        <f t="shared" si="27"/>
        <v>7808.9999999999982</v>
      </c>
      <c r="C95" s="231">
        <f t="shared" si="28"/>
        <v>2.7125397241376881E-4</v>
      </c>
      <c r="D95" s="543">
        <f t="shared" si="29"/>
        <v>8.6171610762834187E-5</v>
      </c>
      <c r="E95" s="11">
        <f t="shared" si="25"/>
        <v>8.6171610762834187E-5</v>
      </c>
      <c r="F95" s="12" t="e">
        <f t="shared" si="26"/>
        <v>#N/A</v>
      </c>
      <c r="H95" s="579">
        <f t="shared" si="31"/>
        <v>122.74944659713881</v>
      </c>
      <c r="I95" s="580">
        <f t="shared" si="32"/>
        <v>1.1810651499817887E-3</v>
      </c>
      <c r="J95" s="580">
        <f t="shared" si="33"/>
        <v>5.0773022735165374E-2</v>
      </c>
      <c r="K95" s="585"/>
      <c r="L95" s="586"/>
      <c r="N95" s="579">
        <f t="shared" si="37"/>
        <v>6.9499495798319408</v>
      </c>
      <c r="O95" s="580">
        <f t="shared" si="34"/>
        <v>0.15886656509892672</v>
      </c>
      <c r="P95" s="580">
        <f t="shared" si="35"/>
        <v>0.22325445656576903</v>
      </c>
      <c r="Q95" s="585"/>
      <c r="R95" s="586"/>
      <c r="T95" s="579">
        <f t="shared" si="38"/>
        <v>79.031672268907471</v>
      </c>
      <c r="U95" s="580">
        <f t="shared" si="36"/>
        <v>6.7662693777470282E-3</v>
      </c>
      <c r="V95" s="580">
        <f t="shared" si="39"/>
        <v>0.1351485795067795</v>
      </c>
      <c r="W95" s="585"/>
      <c r="X95" s="586"/>
    </row>
    <row r="96" spans="1:24">
      <c r="A96" s="11">
        <v>12</v>
      </c>
      <c r="B96" s="130">
        <f t="shared" si="27"/>
        <v>8600.3999999999978</v>
      </c>
      <c r="C96" s="231">
        <f t="shared" si="28"/>
        <v>2.9965328366767229E-4</v>
      </c>
      <c r="D96" s="543">
        <f t="shared" si="29"/>
        <v>7.7554449686550769E-5</v>
      </c>
      <c r="E96" s="11">
        <f t="shared" si="25"/>
        <v>7.7554449686550769E-5</v>
      </c>
      <c r="F96" s="12" t="e">
        <f t="shared" si="26"/>
        <v>#N/A</v>
      </c>
      <c r="H96" s="579">
        <f t="shared" si="31"/>
        <v>124.42713922273161</v>
      </c>
      <c r="I96" s="580">
        <f t="shared" si="32"/>
        <v>1.1295264945961722E-3</v>
      </c>
      <c r="J96" s="580">
        <f t="shared" si="33"/>
        <v>4.8835153369499729E-2</v>
      </c>
      <c r="K96" s="585"/>
      <c r="L96" s="586"/>
      <c r="N96" s="579">
        <f t="shared" si="37"/>
        <v>7.0278655462184956</v>
      </c>
      <c r="O96" s="580">
        <f t="shared" si="34"/>
        <v>0.15212212882129342</v>
      </c>
      <c r="P96" s="580">
        <f t="shared" si="35"/>
        <v>0.2111396364654301</v>
      </c>
      <c r="Q96" s="585"/>
      <c r="R96" s="586"/>
      <c r="T96" s="579">
        <f t="shared" si="38"/>
        <v>80.115126050420074</v>
      </c>
      <c r="U96" s="580">
        <f t="shared" si="36"/>
        <v>6.4290813620358151E-3</v>
      </c>
      <c r="V96" s="580">
        <f t="shared" si="39"/>
        <v>0.12800160510063963</v>
      </c>
      <c r="W96" s="585"/>
      <c r="X96" s="586"/>
    </row>
    <row r="97" spans="1:24">
      <c r="A97" s="11">
        <v>13</v>
      </c>
      <c r="B97" s="130">
        <f t="shared" si="27"/>
        <v>9391.7999999999975</v>
      </c>
      <c r="C97" s="231">
        <f t="shared" si="28"/>
        <v>3.2805259492157583E-4</v>
      </c>
      <c r="D97" s="543">
        <f t="shared" si="29"/>
        <v>6.8937288610267366E-5</v>
      </c>
      <c r="E97" s="11">
        <f t="shared" si="25"/>
        <v>6.8937288610267366E-5</v>
      </c>
      <c r="F97" s="12" t="e">
        <f t="shared" si="26"/>
        <v>#N/A</v>
      </c>
      <c r="H97" s="579">
        <f t="shared" si="31"/>
        <v>126.10483184832441</v>
      </c>
      <c r="I97" s="580">
        <f t="shared" si="32"/>
        <v>1.080506262469911E-3</v>
      </c>
      <c r="J97" s="580">
        <f t="shared" si="33"/>
        <v>4.6981617969675815E-2</v>
      </c>
      <c r="K97" s="585"/>
      <c r="L97" s="586"/>
      <c r="N97" s="579">
        <f t="shared" si="37"/>
        <v>7.1057815126050503</v>
      </c>
      <c r="O97" s="580">
        <f t="shared" si="34"/>
        <v>0.14549031487995509</v>
      </c>
      <c r="P97" s="580">
        <f t="shared" si="35"/>
        <v>0.19954604412319243</v>
      </c>
      <c r="Q97" s="585"/>
      <c r="R97" s="586"/>
      <c r="T97" s="579">
        <f t="shared" si="38"/>
        <v>81.198579831932676</v>
      </c>
      <c r="U97" s="580">
        <f t="shared" si="36"/>
        <v>6.1061699370724377E-3</v>
      </c>
      <c r="V97" s="580">
        <f t="shared" si="39"/>
        <v>0.12121219801248873</v>
      </c>
      <c r="W97" s="585"/>
      <c r="X97" s="586"/>
    </row>
    <row r="98" spans="1:24">
      <c r="A98" s="11">
        <v>14</v>
      </c>
      <c r="B98" s="130">
        <f t="shared" si="27"/>
        <v>10183.199999999997</v>
      </c>
      <c r="C98" s="231">
        <f t="shared" si="28"/>
        <v>3.5645190617547931E-4</v>
      </c>
      <c r="D98" s="543">
        <f t="shared" si="29"/>
        <v>6.0320127533983948E-5</v>
      </c>
      <c r="E98" s="11">
        <f t="shared" si="25"/>
        <v>6.0320127533983948E-5</v>
      </c>
      <c r="F98" s="12" t="e">
        <f t="shared" si="26"/>
        <v>#N/A</v>
      </c>
      <c r="H98" s="579">
        <f t="shared" si="31"/>
        <v>127.78252447391721</v>
      </c>
      <c r="I98" s="580">
        <f t="shared" si="32"/>
        <v>1.0338691482394205E-3</v>
      </c>
      <c r="J98" s="580">
        <f t="shared" si="33"/>
        <v>4.5208306025400269E-2</v>
      </c>
      <c r="K98" s="585"/>
      <c r="L98" s="586"/>
      <c r="N98" s="579">
        <f t="shared" si="37"/>
        <v>7.183697478991605</v>
      </c>
      <c r="O98" s="580">
        <f t="shared" si="34"/>
        <v>0.13898782224693998</v>
      </c>
      <c r="P98" s="580">
        <f t="shared" si="35"/>
        <v>0.18846423880648366</v>
      </c>
      <c r="Q98" s="585"/>
      <c r="R98" s="586"/>
      <c r="T98" s="579">
        <f t="shared" si="38"/>
        <v>82.282033613445279</v>
      </c>
      <c r="U98" s="580">
        <f t="shared" si="36"/>
        <v>5.7972260393292828E-3</v>
      </c>
      <c r="V98" s="580">
        <f t="shared" si="39"/>
        <v>0.11476505451645003</v>
      </c>
      <c r="W98" s="585"/>
      <c r="X98" s="586"/>
    </row>
    <row r="99" spans="1:24">
      <c r="A99" s="11">
        <v>15</v>
      </c>
      <c r="B99" s="130">
        <f t="shared" si="27"/>
        <v>10974.599999999997</v>
      </c>
      <c r="C99" s="231">
        <f t="shared" si="28"/>
        <v>3.8485121742938279E-4</v>
      </c>
      <c r="D99" s="543">
        <f t="shared" si="29"/>
        <v>5.1702966457700531E-5</v>
      </c>
      <c r="E99" s="11">
        <f t="shared" si="25"/>
        <v>5.1702966457700531E-5</v>
      </c>
      <c r="F99" s="12" t="e">
        <f t="shared" si="26"/>
        <v>#N/A</v>
      </c>
      <c r="H99" s="579">
        <f t="shared" si="31"/>
        <v>129.46021709951</v>
      </c>
      <c r="I99" s="580">
        <f t="shared" si="32"/>
        <v>9.8948767767613401E-4</v>
      </c>
      <c r="J99" s="580">
        <f t="shared" si="33"/>
        <v>4.351132738948682E-2</v>
      </c>
      <c r="K99" s="585"/>
      <c r="L99" s="586"/>
      <c r="N99" s="579">
        <f t="shared" si="37"/>
        <v>7.2616134453781598</v>
      </c>
      <c r="O99" s="580">
        <f t="shared" si="34"/>
        <v>0.13262908700947473</v>
      </c>
      <c r="P99" s="580">
        <f t="shared" si="35"/>
        <v>0.17788356763688296</v>
      </c>
      <c r="Q99" s="585"/>
      <c r="R99" s="586"/>
      <c r="T99" s="579">
        <f t="shared" si="38"/>
        <v>83.365487394957881</v>
      </c>
      <c r="U99" s="580">
        <f t="shared" si="36"/>
        <v>5.5019092544971613E-3</v>
      </c>
      <c r="V99" s="580">
        <f t="shared" si="39"/>
        <v>0.10864522331163406</v>
      </c>
      <c r="W99" s="585"/>
      <c r="X99" s="586"/>
    </row>
    <row r="100" spans="1:24">
      <c r="A100" s="11">
        <v>16</v>
      </c>
      <c r="B100" s="130">
        <f t="shared" si="27"/>
        <v>11765.999999999996</v>
      </c>
      <c r="C100" s="231">
        <f t="shared" si="28"/>
        <v>4.1325052868328632E-4</v>
      </c>
      <c r="D100" s="543">
        <f t="shared" si="29"/>
        <v>4.3085805381417127E-5</v>
      </c>
      <c r="E100" s="11">
        <f t="shared" si="25"/>
        <v>4.3085805381417127E-5</v>
      </c>
      <c r="F100" s="12" t="e">
        <f t="shared" si="26"/>
        <v>#N/A</v>
      </c>
      <c r="H100" s="579">
        <f t="shared" si="31"/>
        <v>131.13790972510279</v>
      </c>
      <c r="I100" s="580">
        <f t="shared" si="32"/>
        <v>9.4724173215532804E-4</v>
      </c>
      <c r="J100" s="580">
        <f t="shared" si="33"/>
        <v>4.1886999542689485E-2</v>
      </c>
      <c r="K100" s="585"/>
      <c r="L100" s="586"/>
      <c r="N100" s="579">
        <f t="shared" si="37"/>
        <v>7.3395294117647145</v>
      </c>
      <c r="O100" s="580">
        <f t="shared" si="34"/>
        <v>0.12642641106557501</v>
      </c>
      <c r="P100" s="580">
        <f t="shared" si="35"/>
        <v>0.16779233693368811</v>
      </c>
      <c r="Q100" s="585"/>
      <c r="R100" s="586"/>
      <c r="T100" s="579">
        <f t="shared" si="38"/>
        <v>84.448941176470484</v>
      </c>
      <c r="U100" s="580">
        <f t="shared" si="36"/>
        <v>5.2198539466923087E-3</v>
      </c>
      <c r="V100" s="580">
        <f t="shared" si="39"/>
        <v>0.10283813610558867</v>
      </c>
      <c r="W100" s="585"/>
      <c r="X100" s="586"/>
    </row>
    <row r="101" spans="1:24">
      <c r="A101" s="11">
        <v>17</v>
      </c>
      <c r="B101" s="130">
        <f t="shared" si="27"/>
        <v>12557.399999999996</v>
      </c>
      <c r="C101" s="231">
        <f t="shared" si="28"/>
        <v>4.416498399371898E-4</v>
      </c>
      <c r="D101" s="543">
        <f t="shared" si="29"/>
        <v>3.4468644305133696E-5</v>
      </c>
      <c r="E101" s="11">
        <f t="shared" si="25"/>
        <v>3.4468644305133696E-5</v>
      </c>
      <c r="F101" s="12" t="e">
        <f t="shared" si="26"/>
        <v>#N/A</v>
      </c>
      <c r="H101" s="579">
        <f t="shared" si="31"/>
        <v>132.81560235069557</v>
      </c>
      <c r="I101" s="580">
        <f t="shared" si="32"/>
        <v>9.0701810215556308E-4</v>
      </c>
      <c r="J101" s="580">
        <f t="shared" si="33"/>
        <v>4.0331835631749913E-2</v>
      </c>
      <c r="K101" s="585"/>
      <c r="L101" s="586"/>
      <c r="N101" s="579">
        <f t="shared" si="37"/>
        <v>7.4174453781512693</v>
      </c>
      <c r="O101" s="580">
        <f t="shared" si="34"/>
        <v>0.12039009609972193</v>
      </c>
      <c r="P101" s="580">
        <f t="shared" si="35"/>
        <v>0.15817797330832262</v>
      </c>
      <c r="Q101" s="585"/>
      <c r="R101" s="586"/>
      <c r="T101" s="579">
        <f t="shared" si="38"/>
        <v>85.532394957983087</v>
      </c>
      <c r="U101" s="580">
        <f t="shared" si="36"/>
        <v>4.9506747133827196E-3</v>
      </c>
      <c r="V101" s="580">
        <f t="shared" si="39"/>
        <v>9.7329631927172922E-2</v>
      </c>
      <c r="W101" s="585">
        <v>4.9506747133827196E-3</v>
      </c>
      <c r="X101" s="586">
        <v>9.7329631927172922E-2</v>
      </c>
    </row>
    <row r="102" spans="1:24">
      <c r="A102" s="11">
        <v>18</v>
      </c>
      <c r="B102" s="130">
        <f t="shared" si="27"/>
        <v>13348.799999999996</v>
      </c>
      <c r="C102" s="231">
        <f t="shared" si="28"/>
        <v>4.7004915119109333E-4</v>
      </c>
      <c r="D102" s="543">
        <f t="shared" si="29"/>
        <v>2.5851483228850293E-5</v>
      </c>
      <c r="E102" s="11">
        <f t="shared" si="25"/>
        <v>2.5851483228850293E-5</v>
      </c>
      <c r="F102" s="12" t="e">
        <f t="shared" si="26"/>
        <v>#N/A</v>
      </c>
      <c r="H102" s="579">
        <f t="shared" si="31"/>
        <v>134.49329497628835</v>
      </c>
      <c r="I102" s="580">
        <f t="shared" si="32"/>
        <v>8.6871006816957293E-4</v>
      </c>
      <c r="J102" s="580">
        <f t="shared" si="33"/>
        <v>3.8842533233319099E-2</v>
      </c>
      <c r="K102" s="585"/>
      <c r="L102" s="586"/>
      <c r="N102" s="579">
        <f t="shared" si="37"/>
        <v>7.495361344537824</v>
      </c>
      <c r="O102" s="580">
        <f t="shared" si="34"/>
        <v>0.11452858053031242</v>
      </c>
      <c r="P102" s="580">
        <f t="shared" si="35"/>
        <v>0.14902717419015132</v>
      </c>
      <c r="Q102" s="585"/>
      <c r="R102" s="586"/>
      <c r="T102" s="579">
        <f t="shared" si="38"/>
        <v>86.615848739495689</v>
      </c>
      <c r="U102" s="580">
        <f t="shared" si="36"/>
        <v>4.6939712190878979E-3</v>
      </c>
      <c r="V102" s="580">
        <f t="shared" si="39"/>
        <v>9.2105975870517054E-2</v>
      </c>
      <c r="W102" s="585"/>
      <c r="X102" s="586"/>
    </row>
    <row r="103" spans="1:24">
      <c r="A103" s="11">
        <v>19</v>
      </c>
      <c r="B103" s="130">
        <f t="shared" si="27"/>
        <v>14140.199999999995</v>
      </c>
      <c r="C103" s="231">
        <f t="shared" si="28"/>
        <v>4.9844846244499687E-4</v>
      </c>
      <c r="D103" s="543">
        <f t="shared" si="29"/>
        <v>1.7234322152566889E-5</v>
      </c>
      <c r="E103" s="11">
        <f t="shared" si="25"/>
        <v>1.7234322152566889E-5</v>
      </c>
      <c r="F103" s="12" t="e">
        <f t="shared" si="26"/>
        <v>#N/A</v>
      </c>
      <c r="H103" s="579">
        <f t="shared" si="31"/>
        <v>136.17098760188114</v>
      </c>
      <c r="I103" s="580">
        <f t="shared" si="32"/>
        <v>8.3221700746204357E-4</v>
      </c>
      <c r="J103" s="580">
        <f t="shared" si="33"/>
        <v>3.7415963799084961E-2</v>
      </c>
      <c r="K103" s="585"/>
      <c r="L103" s="586"/>
      <c r="N103" s="579">
        <f t="shared" si="37"/>
        <v>7.5732773109243787</v>
      </c>
      <c r="O103" s="580">
        <f t="shared" si="34"/>
        <v>0.10884857742605346</v>
      </c>
      <c r="P103" s="580">
        <f t="shared" si="35"/>
        <v>0.14032604763210288</v>
      </c>
      <c r="Q103" s="585"/>
      <c r="R103" s="586"/>
      <c r="T103" s="579">
        <f t="shared" si="38"/>
        <v>87.699302521008292</v>
      </c>
      <c r="U103" s="580">
        <f t="shared" si="36"/>
        <v>4.4493324590792957E-3</v>
      </c>
      <c r="V103" s="580">
        <f t="shared" si="39"/>
        <v>8.7153872915209041E-2</v>
      </c>
      <c r="W103" s="585"/>
      <c r="X103" s="586"/>
    </row>
    <row r="104" spans="1:24">
      <c r="A104" s="11">
        <v>20</v>
      </c>
      <c r="B104" s="130">
        <f t="shared" si="27"/>
        <v>14931.599999999995</v>
      </c>
      <c r="C104" s="231">
        <f t="shared" si="28"/>
        <v>5.268477736989003E-4</v>
      </c>
      <c r="D104" s="543">
        <f t="shared" si="29"/>
        <v>8.617161076283458E-6</v>
      </c>
      <c r="E104" s="11">
        <f t="shared" si="25"/>
        <v>8.617161076283458E-6</v>
      </c>
      <c r="F104" s="12" t="e">
        <f t="shared" si="26"/>
        <v>#N/A</v>
      </c>
      <c r="H104" s="579">
        <f t="shared" si="31"/>
        <v>137.84868022747392</v>
      </c>
      <c r="I104" s="580">
        <f t="shared" si="32"/>
        <v>7.974440251700721E-4</v>
      </c>
      <c r="J104" s="580">
        <f t="shared" si="33"/>
        <v>3.6049162740013352E-2</v>
      </c>
      <c r="K104" s="585"/>
      <c r="L104" s="586"/>
      <c r="N104" s="579">
        <f t="shared" si="37"/>
        <v>7.6511932773109335</v>
      </c>
      <c r="O104" s="580">
        <f t="shared" si="34"/>
        <v>0.10335521167607738</v>
      </c>
      <c r="P104" s="580">
        <f t="shared" si="35"/>
        <v>0.132060241389239</v>
      </c>
      <c r="Q104" s="585"/>
      <c r="R104" s="586"/>
      <c r="T104" s="579">
        <f t="shared" si="38"/>
        <v>88.782756302520895</v>
      </c>
      <c r="U104" s="580">
        <f t="shared" si="36"/>
        <v>4.2163405020964788E-3</v>
      </c>
      <c r="V104" s="580">
        <f t="shared" si="39"/>
        <v>8.2460477413507816E-2</v>
      </c>
      <c r="W104" s="585"/>
      <c r="X104" s="586"/>
    </row>
    <row r="105" spans="1:24">
      <c r="A105" s="11">
        <v>21</v>
      </c>
      <c r="B105" s="130">
        <f t="shared" si="27"/>
        <v>15722.999999999995</v>
      </c>
      <c r="C105" s="231">
        <f>+($D$74*B105)+$D$73</f>
        <v>5.5524708495280383E-4</v>
      </c>
      <c r="D105" s="543">
        <f>+($B$74*B105)+$B$73</f>
        <v>0</v>
      </c>
      <c r="E105" s="11">
        <f t="shared" si="25"/>
        <v>0</v>
      </c>
      <c r="F105" s="12" t="e">
        <f t="shared" si="26"/>
        <v>#N/A</v>
      </c>
      <c r="H105" s="579">
        <f t="shared" si="31"/>
        <v>139.5263728530667</v>
      </c>
      <c r="I105" s="580">
        <f t="shared" si="32"/>
        <v>7.6430160830620153E-4</v>
      </c>
      <c r="J105" s="580">
        <f t="shared" si="33"/>
        <v>3.4739320110082184E-2</v>
      </c>
      <c r="K105" s="585"/>
      <c r="L105" s="586"/>
      <c r="N105" s="579">
        <f t="shared" si="37"/>
        <v>7.7291092436974882</v>
      </c>
      <c r="O105" s="580">
        <f t="shared" si="34"/>
        <v>9.805215496616157E-2</v>
      </c>
      <c r="P105" s="580">
        <f t="shared" si="35"/>
        <v>0.12421506138647154</v>
      </c>
      <c r="Q105" s="585"/>
      <c r="R105" s="586"/>
      <c r="T105" s="579">
        <f t="shared" si="38"/>
        <v>89.866210084033497</v>
      </c>
      <c r="U105" s="580">
        <f t="shared" si="36"/>
        <v>3.9945737586164444E-3</v>
      </c>
      <c r="V105" s="580">
        <f t="shared" si="39"/>
        <v>7.801339878360003E-2</v>
      </c>
      <c r="W105" s="585"/>
      <c r="X105" s="586"/>
    </row>
    <row r="106" spans="1:24">
      <c r="B106" s="130"/>
      <c r="C106" s="231"/>
      <c r="D106" s="543"/>
      <c r="E106" s="543"/>
      <c r="F106" s="543"/>
      <c r="H106" s="579">
        <f t="shared" si="31"/>
        <v>141.20406547865949</v>
      </c>
      <c r="I106" s="580">
        <f t="shared" si="32"/>
        <v>7.3270530128980663E-4</v>
      </c>
      <c r="J106" s="580">
        <f t="shared" si="33"/>
        <v>3.3483771852243938E-2</v>
      </c>
      <c r="K106" s="585"/>
      <c r="L106" s="586"/>
      <c r="N106" s="579">
        <f t="shared" si="37"/>
        <v>7.8070252100840429</v>
      </c>
      <c r="O106" s="580">
        <f t="shared" si="34"/>
        <v>9.2941757359819757E-2</v>
      </c>
      <c r="P106" s="580">
        <f t="shared" si="35"/>
        <v>0.11677557979470465</v>
      </c>
      <c r="Q106" s="585"/>
      <c r="R106" s="586"/>
      <c r="T106" s="579">
        <f t="shared" si="38"/>
        <v>90.9496638655461</v>
      </c>
      <c r="U106" s="580">
        <f t="shared" si="36"/>
        <v>3.7836098185659384E-3</v>
      </c>
      <c r="V106" s="580">
        <f t="shared" si="39"/>
        <v>7.3800703898922349E-2</v>
      </c>
      <c r="W106" s="585"/>
      <c r="X106" s="586"/>
    </row>
    <row r="107" spans="1:24">
      <c r="B107" s="130"/>
      <c r="C107" s="231"/>
      <c r="D107" s="543"/>
      <c r="E107" s="543"/>
      <c r="F107" s="543"/>
      <c r="H107" s="579">
        <f t="shared" si="31"/>
        <v>142.88175810425227</v>
      </c>
      <c r="I107" s="580">
        <f t="shared" si="32"/>
        <v>7.0257540169988396E-4</v>
      </c>
      <c r="J107" s="580">
        <f t="shared" si="33"/>
        <v>3.2279991571606992E-2</v>
      </c>
      <c r="K107" s="587"/>
      <c r="L107" s="588"/>
      <c r="N107" s="579">
        <f t="shared" si="37"/>
        <v>7.8849411764705977</v>
      </c>
      <c r="O107" s="580">
        <f t="shared" si="34"/>
        <v>8.8025174507539161E-2</v>
      </c>
      <c r="P107" s="580">
        <f t="shared" si="35"/>
        <v>0.1097267330193662</v>
      </c>
      <c r="Q107" s="587"/>
      <c r="R107" s="588"/>
      <c r="T107" s="579">
        <f t="shared" si="38"/>
        <v>92.033117647058702</v>
      </c>
      <c r="U107" s="580">
        <f t="shared" si="36"/>
        <v>3.5830278996268538E-3</v>
      </c>
      <c r="V107" s="580">
        <f t="shared" si="39"/>
        <v>6.9810916617496943E-2</v>
      </c>
      <c r="W107" s="587"/>
      <c r="X107" s="588"/>
    </row>
    <row r="108" spans="1:24">
      <c r="B108" s="130"/>
      <c r="C108" s="231"/>
      <c r="D108" s="543"/>
      <c r="E108" s="543"/>
      <c r="F108" s="543"/>
      <c r="H108" s="579">
        <f t="shared" si="31"/>
        <v>144.55945072984505</v>
      </c>
      <c r="I108" s="580">
        <f t="shared" si="32"/>
        <v>6.7383667500903058E-4</v>
      </c>
      <c r="J108" s="580">
        <f t="shared" si="33"/>
        <v>3.1125582802959739E-2</v>
      </c>
      <c r="K108" s="587"/>
      <c r="L108" s="589"/>
      <c r="N108" s="579">
        <f t="shared" si="37"/>
        <v>7.9628571428571524</v>
      </c>
      <c r="O108" s="580">
        <f t="shared" si="34"/>
        <v>8.3302489710062738E-2</v>
      </c>
      <c r="P108" s="580">
        <f t="shared" si="35"/>
        <v>0.10305340997337331</v>
      </c>
      <c r="Q108" s="587"/>
      <c r="R108" s="589"/>
      <c r="T108" s="579">
        <f t="shared" si="38"/>
        <v>93.116571428571305</v>
      </c>
      <c r="U108" s="580">
        <f t="shared" si="36"/>
        <v>3.3924109445150862E-3</v>
      </c>
      <c r="V108" s="580">
        <f t="shared" si="39"/>
        <v>6.603301485214208E-2</v>
      </c>
      <c r="W108" s="587"/>
      <c r="X108" s="589"/>
    </row>
    <row r="109" spans="1:24">
      <c r="B109" s="130"/>
      <c r="C109" s="231"/>
      <c r="D109" s="543"/>
      <c r="E109" s="543"/>
      <c r="F109" s="543"/>
      <c r="H109" s="579">
        <f t="shared" si="31"/>
        <v>146.23714335543784</v>
      </c>
      <c r="I109" s="580">
        <f t="shared" si="32"/>
        <v>6.4641808712450862E-4</v>
      </c>
      <c r="J109" s="580">
        <f t="shared" si="33"/>
        <v>3.0018271741785063E-2</v>
      </c>
      <c r="K109" s="585"/>
      <c r="L109" s="586"/>
      <c r="N109" s="579">
        <f t="shared" si="37"/>
        <v>8.0407731092437071</v>
      </c>
      <c r="O109" s="580">
        <f t="shared" si="34"/>
        <v>7.877283024270601E-2</v>
      </c>
      <c r="P109" s="580">
        <f t="shared" si="35"/>
        <v>9.6740531059692048E-2</v>
      </c>
      <c r="Q109" s="585">
        <v>7.877283024270601E-2</v>
      </c>
      <c r="R109" s="586">
        <v>9.6740531059692048E-2</v>
      </c>
      <c r="T109" s="579">
        <f t="shared" si="38"/>
        <v>94.200025210083908</v>
      </c>
      <c r="U109" s="580">
        <f t="shared" si="36"/>
        <v>3.2113474028625309E-3</v>
      </c>
      <c r="V109" s="580">
        <f t="shared" si="39"/>
        <v>6.2456425542330551E-2</v>
      </c>
      <c r="W109" s="585"/>
      <c r="X109" s="586"/>
    </row>
    <row r="110" spans="1:24">
      <c r="B110" s="130"/>
      <c r="C110" s="231"/>
      <c r="D110" s="543"/>
      <c r="E110" s="543"/>
      <c r="F110" s="543"/>
      <c r="H110" s="579">
        <f t="shared" si="31"/>
        <v>147.91483598103062</v>
      </c>
      <c r="I110" s="580">
        <f t="shared" si="32"/>
        <v>6.2025255362696844E-4</v>
      </c>
      <c r="J110" s="580">
        <f t="shared" si="33"/>
        <v>2.8955900409831981E-2</v>
      </c>
      <c r="K110" s="585"/>
      <c r="L110" s="586"/>
      <c r="N110" s="579">
        <f t="shared" si="37"/>
        <v>8.118689075630261</v>
      </c>
      <c r="O110" s="580">
        <f t="shared" si="34"/>
        <v>7.443447750800887E-2</v>
      </c>
      <c r="P110" s="580">
        <f t="shared" si="35"/>
        <v>9.0773118328479674E-2</v>
      </c>
      <c r="Q110" s="585"/>
      <c r="R110" s="586"/>
      <c r="T110" s="579">
        <f t="shared" si="38"/>
        <v>95.28347899159651</v>
      </c>
      <c r="U110" s="580">
        <f t="shared" si="36"/>
        <v>3.0394327306381527E-3</v>
      </c>
      <c r="V110" s="580">
        <f t="shared" si="39"/>
        <v>5.9071017851332952E-2</v>
      </c>
      <c r="W110" s="585"/>
      <c r="X110" s="586"/>
    </row>
    <row r="111" spans="1:24">
      <c r="B111" s="130"/>
      <c r="C111" s="231"/>
      <c r="D111" s="543"/>
      <c r="E111" s="543"/>
      <c r="F111" s="543"/>
      <c r="H111" s="579">
        <f t="shared" si="31"/>
        <v>149.5925286066234</v>
      </c>
      <c r="I111" s="580">
        <f t="shared" si="32"/>
        <v>5.9527670466022703E-4</v>
      </c>
      <c r="J111" s="580">
        <f t="shared" si="33"/>
        <v>2.7936420228117043E-2</v>
      </c>
      <c r="K111" s="585"/>
      <c r="L111" s="586"/>
      <c r="N111" s="579">
        <f t="shared" si="37"/>
        <v>8.1966050420168148</v>
      </c>
      <c r="O111" s="580">
        <f t="shared" si="34"/>
        <v>7.0284970724524609E-2</v>
      </c>
      <c r="P111" s="580">
        <f t="shared" si="35"/>
        <v>8.5136357301915822E-2</v>
      </c>
      <c r="Q111" s="585"/>
      <c r="R111" s="586"/>
      <c r="T111" s="579">
        <f t="shared" si="38"/>
        <v>96.366932773109113</v>
      </c>
      <c r="U111" s="580">
        <f t="shared" si="36"/>
        <v>2.8762706374351799E-3</v>
      </c>
      <c r="V111" s="580">
        <f t="shared" si="39"/>
        <v>5.5867094878017887E-2</v>
      </c>
      <c r="W111" s="585"/>
      <c r="X111" s="586"/>
    </row>
    <row r="112" spans="1:24">
      <c r="B112" s="130"/>
      <c r="C112" s="231"/>
      <c r="D112" s="543"/>
      <c r="E112" s="543"/>
      <c r="F112" s="543"/>
      <c r="H112" s="579">
        <f t="shared" si="31"/>
        <v>151.27022123221619</v>
      </c>
      <c r="I112" s="580">
        <f t="shared" si="32"/>
        <v>5.714306644860332E-4</v>
      </c>
      <c r="J112" s="580">
        <f t="shared" si="33"/>
        <v>2.6957885971932938E-2</v>
      </c>
      <c r="K112" s="585"/>
      <c r="L112" s="586"/>
      <c r="N112" s="579">
        <f t="shared" si="37"/>
        <v>8.2745210084033687</v>
      </c>
      <c r="O112" s="580">
        <f t="shared" si="34"/>
        <v>6.6321203981409393E-2</v>
      </c>
      <c r="P112" s="580">
        <f t="shared" si="35"/>
        <v>7.981565097773069E-2</v>
      </c>
      <c r="Q112" s="585"/>
      <c r="R112" s="586"/>
      <c r="T112" s="579">
        <f t="shared" si="38"/>
        <v>97.450386554621716</v>
      </c>
      <c r="U112" s="580">
        <f t="shared" si="36"/>
        <v>2.7214741094493118E-3</v>
      </c>
      <c r="V112" s="580">
        <f t="shared" si="39"/>
        <v>5.2835384141191599E-2</v>
      </c>
      <c r="W112" s="585"/>
      <c r="X112" s="586"/>
    </row>
    <row r="113" spans="2:24">
      <c r="B113" s="130"/>
      <c r="C113" s="231"/>
      <c r="D113" s="543"/>
      <c r="E113" s="543"/>
      <c r="F113" s="543"/>
      <c r="H113" s="579">
        <f t="shared" si="31"/>
        <v>152.94791385780897</v>
      </c>
      <c r="I113" s="580">
        <f t="shared" si="32"/>
        <v>5.4865784477621743E-4</v>
      </c>
      <c r="J113" s="580">
        <f t="shared" si="33"/>
        <v>2.6018450084046463E-2</v>
      </c>
      <c r="K113" s="585"/>
      <c r="L113" s="586"/>
      <c r="N113" s="579">
        <f t="shared" si="37"/>
        <v>8.3524369747899225</v>
      </c>
      <c r="O113" s="580">
        <f t="shared" si="34"/>
        <v>6.2539516592995739E-2</v>
      </c>
      <c r="P113" s="580">
        <f t="shared" si="35"/>
        <v>7.47966665315275E-2</v>
      </c>
      <c r="Q113" s="585"/>
      <c r="R113" s="586"/>
      <c r="T113" s="579">
        <f t="shared" si="38"/>
        <v>98.533840336134318</v>
      </c>
      <c r="U113" s="580">
        <f t="shared" si="36"/>
        <v>2.5746662335913318E-3</v>
      </c>
      <c r="V113" s="580">
        <f t="shared" si="39"/>
        <v>4.9967027065512482E-2</v>
      </c>
      <c r="W113" s="585"/>
      <c r="X113" s="586"/>
    </row>
    <row r="114" spans="2:24">
      <c r="B114" s="130"/>
      <c r="C114" s="231"/>
      <c r="D114" s="543"/>
      <c r="E114" s="543"/>
      <c r="F114" s="543"/>
      <c r="H114" s="579">
        <f t="shared" si="31"/>
        <v>154.62560648340175</v>
      </c>
      <c r="I114" s="580">
        <f t="shared" si="32"/>
        <v>5.269047507701956E-4</v>
      </c>
      <c r="J114" s="580">
        <f t="shared" si="33"/>
        <v>2.5116357323779148E-2</v>
      </c>
      <c r="K114" s="585"/>
      <c r="L114" s="586"/>
      <c r="N114" s="579">
        <f t="shared" si="37"/>
        <v>8.4303529411764764</v>
      </c>
      <c r="O114" s="580">
        <f t="shared" si="34"/>
        <v>5.8935776776066269E-2</v>
      </c>
      <c r="P114" s="580">
        <f t="shared" si="35"/>
        <v>7.0065375239578787E-2</v>
      </c>
      <c r="Q114" s="585"/>
      <c r="R114" s="586"/>
      <c r="T114" s="579">
        <f t="shared" si="38"/>
        <v>99.617294117646921</v>
      </c>
      <c r="U114" s="580">
        <f t="shared" si="36"/>
        <v>2.4354808459261402E-3</v>
      </c>
      <c r="V114" s="580">
        <f t="shared" si="39"/>
        <v>4.7253567671679209E-2</v>
      </c>
      <c r="W114" s="585"/>
      <c r="X114" s="586"/>
    </row>
    <row r="115" spans="2:24">
      <c r="B115" s="130"/>
      <c r="C115" s="231"/>
      <c r="D115" s="543"/>
      <c r="E115" s="543"/>
      <c r="F115" s="543"/>
      <c r="H115" s="579">
        <f t="shared" si="31"/>
        <v>156.30329910899454</v>
      </c>
      <c r="I115" s="580">
        <f t="shared" si="32"/>
        <v>5.0612079947908459E-4</v>
      </c>
      <c r="J115" s="580">
        <f t="shared" si="33"/>
        <v>2.424993973108025E-2</v>
      </c>
      <c r="K115" s="585"/>
      <c r="L115" s="586"/>
      <c r="N115" s="579">
        <f t="shared" si="37"/>
        <v>8.5082689075630302</v>
      </c>
      <c r="O115" s="580">
        <f t="shared" si="34"/>
        <v>5.5505458746498676E-2</v>
      </c>
      <c r="P115" s="580">
        <f t="shared" si="35"/>
        <v>6.560808613903657E-2</v>
      </c>
      <c r="Q115" s="585"/>
      <c r="R115" s="586"/>
      <c r="T115" s="579">
        <f t="shared" si="38"/>
        <v>100.70074789915952</v>
      </c>
      <c r="U115" s="580">
        <f t="shared" si="36"/>
        <v>2.3035630255154038E-3</v>
      </c>
      <c r="V115" s="580">
        <f t="shared" si="39"/>
        <v>4.468694064962786E-2</v>
      </c>
      <c r="W115" s="585"/>
      <c r="X115" s="586"/>
    </row>
    <row r="116" spans="2:24">
      <c r="B116" s="130"/>
      <c r="C116" s="231"/>
      <c r="D116" s="543"/>
      <c r="E116" s="543"/>
      <c r="F116" s="543"/>
      <c r="H116" s="579">
        <f t="shared" si="31"/>
        <v>157.98099173458732</v>
      </c>
      <c r="I116" s="580">
        <f t="shared" si="32"/>
        <v>4.862581491682093E-4</v>
      </c>
      <c r="J116" s="580">
        <f t="shared" si="33"/>
        <v>2.341761188603142E-2</v>
      </c>
      <c r="K116" s="585"/>
      <c r="L116" s="586"/>
      <c r="N116" s="579">
        <f t="shared" si="37"/>
        <v>8.5861848739495841</v>
      </c>
      <c r="O116" s="580">
        <f t="shared" si="34"/>
        <v>5.2243713392698357E-2</v>
      </c>
      <c r="P116" s="580">
        <f t="shared" si="35"/>
        <v>6.1411473932510674E-2</v>
      </c>
      <c r="Q116" s="585"/>
      <c r="R116" s="586"/>
      <c r="T116" s="579">
        <f t="shared" si="38"/>
        <v>101.78420168067213</v>
      </c>
      <c r="U116" s="580">
        <f t="shared" si="36"/>
        <v>2.1785694527633151E-3</v>
      </c>
      <c r="V116" s="580">
        <f t="shared" si="39"/>
        <v>4.2259458971713348E-2</v>
      </c>
      <c r="W116" s="585"/>
      <c r="X116" s="586"/>
    </row>
    <row r="117" spans="2:24">
      <c r="B117" s="130"/>
      <c r="C117" s="231"/>
      <c r="D117" s="543"/>
      <c r="E117" s="543"/>
      <c r="F117" s="543"/>
      <c r="H117" s="579">
        <f t="shared" si="31"/>
        <v>159.6586843601801</v>
      </c>
      <c r="I117" s="580">
        <f t="shared" si="32"/>
        <v>4.6727153939763317E-4</v>
      </c>
      <c r="J117" s="580">
        <f t="shared" si="33"/>
        <v>2.2617866445474255E-2</v>
      </c>
      <c r="K117" s="585"/>
      <c r="L117" s="586"/>
      <c r="N117" s="579">
        <f t="shared" si="37"/>
        <v>8.6641008403361379</v>
      </c>
      <c r="O117" s="580">
        <f t="shared" si="34"/>
        <v>4.9145432732161112E-2</v>
      </c>
      <c r="P117" s="580">
        <f t="shared" si="35"/>
        <v>5.7462601629732601E-2</v>
      </c>
      <c r="Q117" s="585"/>
      <c r="R117" s="586"/>
      <c r="T117" s="579">
        <f t="shared" si="38"/>
        <v>102.86765546218473</v>
      </c>
      <c r="U117" s="580">
        <f t="shared" si="36"/>
        <v>2.0601686495252841E-3</v>
      </c>
      <c r="V117" s="580">
        <f t="shared" si="39"/>
        <v>3.996380118317211E-2</v>
      </c>
      <c r="W117" s="585"/>
      <c r="X117" s="586"/>
    </row>
    <row r="118" spans="2:24">
      <c r="B118" s="130"/>
      <c r="C118" s="231"/>
      <c r="D118" s="543"/>
      <c r="E118" s="543"/>
      <c r="F118" s="543"/>
      <c r="H118" s="579">
        <f t="shared" si="31"/>
        <v>161.33637698577289</v>
      </c>
      <c r="I118" s="580">
        <f t="shared" si="32"/>
        <v>4.4911814094580291E-4</v>
      </c>
      <c r="J118" s="580">
        <f t="shared" si="33"/>
        <v>2.1849269939618887E-2</v>
      </c>
      <c r="K118" s="585"/>
      <c r="L118" s="586"/>
      <c r="N118" s="579">
        <f t="shared" si="37"/>
        <v>8.7420168067226918</v>
      </c>
      <c r="O118" s="580">
        <f t="shared" si="34"/>
        <v>4.6205308395895865E-2</v>
      </c>
      <c r="P118" s="580">
        <f t="shared" si="35"/>
        <v>5.3748938401379953E-2</v>
      </c>
      <c r="Q118" s="585"/>
      <c r="R118" s="586"/>
      <c r="T118" s="579">
        <f t="shared" si="38"/>
        <v>103.95110924369733</v>
      </c>
      <c r="U118" s="580">
        <f t="shared" si="36"/>
        <v>1.9480411165345381E-3</v>
      </c>
      <c r="V118" s="580">
        <f t="shared" si="39"/>
        <v>3.7792998489393881E-2</v>
      </c>
      <c r="W118" s="585"/>
      <c r="X118" s="586"/>
    </row>
    <row r="119" spans="2:24">
      <c r="B119" s="130"/>
      <c r="C119" s="231"/>
      <c r="D119" s="543"/>
      <c r="E119" s="543"/>
      <c r="F119" s="543"/>
      <c r="H119" s="579">
        <f t="shared" si="31"/>
        <v>163.01406961136567</v>
      </c>
      <c r="I119" s="580">
        <f t="shared" si="32"/>
        <v>4.3175741498405066E-4</v>
      </c>
      <c r="J119" s="580">
        <f t="shared" si="33"/>
        <v>2.1110458812588107E-2</v>
      </c>
      <c r="K119" s="585"/>
      <c r="L119" s="586"/>
      <c r="N119" s="579">
        <f t="shared" si="37"/>
        <v>8.8199327731092456</v>
      </c>
      <c r="O119" s="580">
        <f t="shared" si="34"/>
        <v>4.341788441456107E-2</v>
      </c>
      <c r="P119" s="580">
        <f t="shared" si="35"/>
        <v>5.0258373099878795E-2</v>
      </c>
      <c r="Q119" s="585"/>
      <c r="R119" s="586"/>
      <c r="T119" s="579">
        <f t="shared" si="38"/>
        <v>105.03456302520993</v>
      </c>
      <c r="U119" s="580">
        <f t="shared" si="36"/>
        <v>1.8418793821280786E-3</v>
      </c>
      <c r="V119" s="580">
        <f t="shared" si="39"/>
        <v>3.5740421743545969E-2</v>
      </c>
      <c r="W119" s="585"/>
      <c r="X119" s="586"/>
    </row>
    <row r="120" spans="2:24">
      <c r="B120" s="130"/>
      <c r="C120" s="231"/>
      <c r="D120" s="543"/>
      <c r="E120" s="543"/>
      <c r="F120" s="543"/>
      <c r="H120" s="579">
        <f t="shared" ref="H120:H141" si="40">+IF((H119+$I$21)&gt;($K$7),,H119+$I$21)</f>
        <v>164.69176223695845</v>
      </c>
      <c r="I120" s="580">
        <f t="shared" si="32"/>
        <v>4.1515098091019918E-4</v>
      </c>
      <c r="J120" s="580">
        <f t="shared" si="33"/>
        <v>2.0400135691880816E-2</v>
      </c>
      <c r="K120" s="585"/>
      <c r="L120" s="586"/>
      <c r="N120" s="579">
        <f t="shared" si="37"/>
        <v>8.8978487394957995</v>
      </c>
      <c r="O120" s="580">
        <f t="shared" si="34"/>
        <v>4.0777604601177263E-2</v>
      </c>
      <c r="P120" s="580">
        <f t="shared" si="35"/>
        <v>4.6979223879799026E-2</v>
      </c>
      <c r="Q120" s="585"/>
      <c r="R120" s="586"/>
      <c r="T120" s="579">
        <f t="shared" si="38"/>
        <v>106.11801680672254</v>
      </c>
      <c r="U120" s="580">
        <f t="shared" si="36"/>
        <v>1.7413879748054836E-3</v>
      </c>
      <c r="V120" s="580">
        <f t="shared" si="39"/>
        <v>3.3799768423735221E-2</v>
      </c>
      <c r="W120" s="585"/>
      <c r="X120" s="586"/>
    </row>
    <row r="121" spans="2:24">
      <c r="B121" s="130"/>
      <c r="C121" s="231"/>
      <c r="D121" s="543"/>
      <c r="E121" s="543"/>
      <c r="F121" s="543"/>
      <c r="H121" s="579">
        <f t="shared" si="40"/>
        <v>166.36945486255124</v>
      </c>
      <c r="I121" s="580">
        <f t="shared" si="32"/>
        <v>3.9926249228738859E-4</v>
      </c>
      <c r="J121" s="580">
        <f t="shared" si="33"/>
        <v>1.9717065872695838E-2</v>
      </c>
      <c r="K121" s="585"/>
      <c r="L121" s="586"/>
      <c r="N121" s="579">
        <f t="shared" si="37"/>
        <v>8.9757647058823533</v>
      </c>
      <c r="O121" s="580">
        <f t="shared" si="34"/>
        <v>3.8278854839272042E-2</v>
      </c>
      <c r="P121" s="580">
        <f t="shared" si="35"/>
        <v>4.3900244326890436E-2</v>
      </c>
      <c r="Q121" s="585"/>
      <c r="R121" s="586"/>
      <c r="T121" s="579">
        <f t="shared" si="38"/>
        <v>107.20147058823514</v>
      </c>
      <c r="U121" s="580">
        <f t="shared" si="36"/>
        <v>1.6462833308269126E-3</v>
      </c>
      <c r="V121" s="580">
        <f t="shared" si="39"/>
        <v>3.1965049676048851E-2</v>
      </c>
      <c r="W121" s="585"/>
      <c r="X121" s="586"/>
    </row>
    <row r="122" spans="2:24">
      <c r="B122" s="130"/>
      <c r="C122" s="231"/>
      <c r="D122" s="543"/>
      <c r="E122" s="543"/>
      <c r="F122" s="543"/>
      <c r="H122" s="579">
        <f t="shared" si="40"/>
        <v>168.04714748814402</v>
      </c>
      <c r="I122" s="580">
        <f t="shared" si="32"/>
        <v>3.8405752036997913E-4</v>
      </c>
      <c r="J122" s="580">
        <f t="shared" si="33"/>
        <v>1.9060074003956928E-2</v>
      </c>
      <c r="K122" s="585"/>
      <c r="L122" s="586"/>
      <c r="N122" s="579">
        <f t="shared" si="37"/>
        <v>9.0536806722689072</v>
      </c>
      <c r="O122" s="580">
        <f t="shared" si="34"/>
        <v>3.591600059329185E-2</v>
      </c>
      <c r="P122" s="580">
        <f t="shared" si="35"/>
        <v>4.1010626480400769E-2</v>
      </c>
      <c r="Q122" s="585"/>
      <c r="R122" s="586"/>
      <c r="T122" s="579">
        <f t="shared" si="38"/>
        <v>108.28492436974774</v>
      </c>
      <c r="U122" s="580">
        <f t="shared" si="36"/>
        <v>1.556293646842464E-3</v>
      </c>
      <c r="V122" s="580">
        <f t="shared" si="39"/>
        <v>3.0230577488336352E-2</v>
      </c>
      <c r="W122" s="585"/>
      <c r="X122" s="586"/>
    </row>
    <row r="123" spans="2:24">
      <c r="B123" s="130"/>
      <c r="C123" s="231"/>
      <c r="D123" s="543"/>
      <c r="E123" s="543"/>
      <c r="F123" s="543"/>
      <c r="H123" s="579">
        <f t="shared" si="40"/>
        <v>169.7248401137368</v>
      </c>
      <c r="I123" s="580">
        <f t="shared" si="32"/>
        <v>3.695034447319432E-4</v>
      </c>
      <c r="J123" s="580">
        <f t="shared" si="33"/>
        <v>1.8428040963723857E-2</v>
      </c>
      <c r="K123" s="585"/>
      <c r="L123" s="586"/>
      <c r="N123" s="579">
        <f t="shared" si="37"/>
        <v>9.131596638655461</v>
      </c>
      <c r="O123" s="580">
        <f t="shared" si="34"/>
        <v>3.3683419960991071E-2</v>
      </c>
      <c r="P123" s="580">
        <f t="shared" si="35"/>
        <v>3.8300001108484971E-2</v>
      </c>
      <c r="Q123" s="585"/>
      <c r="R123" s="586"/>
      <c r="T123" s="579">
        <f t="shared" si="38"/>
        <v>109.36837815126034</v>
      </c>
      <c r="U123" s="580">
        <f t="shared" si="36"/>
        <v>1.4711586864389269E-3</v>
      </c>
      <c r="V123" s="580">
        <f t="shared" si="39"/>
        <v>2.8590952049380225E-2</v>
      </c>
      <c r="W123" s="585"/>
      <c r="X123" s="586"/>
    </row>
    <row r="124" spans="2:24">
      <c r="B124" s="130"/>
      <c r="C124" s="231"/>
      <c r="D124" s="543"/>
      <c r="E124" s="543"/>
      <c r="F124" s="543"/>
      <c r="H124" s="579">
        <f t="shared" si="40"/>
        <v>171.40253273932959</v>
      </c>
      <c r="I124" s="580">
        <f t="shared" si="32"/>
        <v>3.5556935054456633E-4</v>
      </c>
      <c r="J124" s="580">
        <f t="shared" si="33"/>
        <v>1.7819900912454223E-2</v>
      </c>
      <c r="K124" s="585"/>
      <c r="L124" s="586"/>
      <c r="N124" s="579">
        <f t="shared" si="37"/>
        <v>9.2095126050420149</v>
      </c>
      <c r="O124" s="580">
        <f t="shared" si="34"/>
        <v>3.1575532586114542E-2</v>
      </c>
      <c r="P124" s="580">
        <f t="shared" si="35"/>
        <v>3.575843557163505E-2</v>
      </c>
      <c r="Q124" s="585"/>
      <c r="R124" s="586"/>
      <c r="T124" s="579">
        <f t="shared" si="38"/>
        <v>110.45183193277295</v>
      </c>
      <c r="U124" s="580">
        <f t="shared" si="36"/>
        <v>1.3906295484831333E-3</v>
      </c>
      <c r="V124" s="580">
        <f t="shared" si="39"/>
        <v>2.70410493390284E-2</v>
      </c>
      <c r="W124" s="585"/>
      <c r="X124" s="586"/>
    </row>
    <row r="125" spans="2:24">
      <c r="B125" s="130"/>
      <c r="C125" s="231"/>
      <c r="D125" s="543"/>
      <c r="E125" s="543"/>
      <c r="F125" s="543"/>
      <c r="H125" s="579">
        <f t="shared" si="40"/>
        <v>173.08022536492237</v>
      </c>
      <c r="I125" s="580">
        <f t="shared" si="32"/>
        <v>3.4222593207980091E-4</v>
      </c>
      <c r="J125" s="580">
        <f t="shared" si="33"/>
        <v>1.7234638513324629E-2</v>
      </c>
      <c r="K125" s="585"/>
      <c r="L125" s="586"/>
      <c r="N125" s="579">
        <f t="shared" si="37"/>
        <v>9.2874285714285687</v>
      </c>
      <c r="O125" s="580">
        <f t="shared" si="34"/>
        <v>2.958682474476286E-2</v>
      </c>
      <c r="P125" s="580">
        <f t="shared" si="35"/>
        <v>3.3376429584429212E-2</v>
      </c>
      <c r="Q125" s="585"/>
      <c r="R125" s="586"/>
      <c r="T125" s="579">
        <f t="shared" si="38"/>
        <v>111.53528571428555</v>
      </c>
      <c r="U125" s="580">
        <f t="shared" si="36"/>
        <v>1.314468404228743E-3</v>
      </c>
      <c r="V125" s="580">
        <f t="shared" si="39"/>
        <v>2.5576008986829435E-2</v>
      </c>
      <c r="W125" s="585"/>
      <c r="X125" s="586"/>
    </row>
    <row r="126" spans="2:24">
      <c r="H126" s="579">
        <f t="shared" si="40"/>
        <v>174.75791799051515</v>
      </c>
      <c r="I126" s="580">
        <f t="shared" si="32"/>
        <v>3.2944540204319869E-4</v>
      </c>
      <c r="J126" s="580">
        <f t="shared" si="33"/>
        <v>1.6671286309497657E-2</v>
      </c>
      <c r="K126" s="585"/>
      <c r="L126" s="586"/>
      <c r="N126" s="579">
        <f t="shared" si="37"/>
        <v>9.3653445378151225</v>
      </c>
      <c r="O126" s="580">
        <f t="shared" si="34"/>
        <v>2.7711870911042161E-2</v>
      </c>
      <c r="P126" s="580">
        <f t="shared" si="35"/>
        <v>3.1144909161764711E-2</v>
      </c>
      <c r="Q126" s="585"/>
      <c r="R126" s="586"/>
      <c r="T126" s="579">
        <f t="shared" si="38"/>
        <v>112.61873949579815</v>
      </c>
      <c r="U126" s="580">
        <f t="shared" si="36"/>
        <v>1.242448209326749E-3</v>
      </c>
      <c r="V126" s="580">
        <f t="shared" si="39"/>
        <v>2.4191222429613135E-2</v>
      </c>
      <c r="W126" s="585"/>
      <c r="X126" s="586"/>
    </row>
    <row r="127" spans="2:24">
      <c r="H127" s="579">
        <f t="shared" si="40"/>
        <v>176.43561061610794</v>
      </c>
      <c r="I127" s="580">
        <f t="shared" si="32"/>
        <v>3.1720140636623252E-4</v>
      </c>
      <c r="J127" s="580">
        <f t="shared" si="33"/>
        <v>1.6128922248871636E-2</v>
      </c>
      <c r="K127" s="585"/>
      <c r="L127" s="586"/>
      <c r="N127" s="579">
        <f t="shared" si="37"/>
        <v>9.4432605042016764</v>
      </c>
      <c r="O127" s="580">
        <f t="shared" si="34"/>
        <v>2.5945352097533736E-2</v>
      </c>
      <c r="P127" s="580">
        <f t="shared" si="35"/>
        <v>2.9055219012312894E-2</v>
      </c>
      <c r="Q127" s="585"/>
      <c r="R127" s="586"/>
      <c r="T127" s="579">
        <f t="shared" si="38"/>
        <v>113.70219327731076</v>
      </c>
      <c r="U127" s="580">
        <f t="shared" si="36"/>
        <v>1.17435239613452E-3</v>
      </c>
      <c r="V127" s="580">
        <f t="shared" si="39"/>
        <v>2.2882321392224458E-2</v>
      </c>
      <c r="W127" s="585"/>
      <c r="X127" s="586"/>
    </row>
    <row r="128" spans="2:24">
      <c r="H128" s="579">
        <f t="shared" si="40"/>
        <v>178.11330324170072</v>
      </c>
      <c r="I128" s="580">
        <f t="shared" si="32"/>
        <v>3.0546894411200188E-4</v>
      </c>
      <c r="J128" s="580">
        <f t="shared" si="33"/>
        <v>1.5606667347447423E-2</v>
      </c>
      <c r="K128" s="585"/>
      <c r="L128" s="586"/>
      <c r="N128" s="579">
        <f t="shared" si="37"/>
        <v>9.5211764705882302</v>
      </c>
      <c r="O128" s="580">
        <f t="shared" si="34"/>
        <v>2.428207125428376E-2</v>
      </c>
      <c r="P128" s="580">
        <f t="shared" si="35"/>
        <v>2.7099113619353354E-2</v>
      </c>
      <c r="Q128" s="585"/>
      <c r="R128" s="586"/>
      <c r="T128" s="579">
        <f t="shared" si="38"/>
        <v>114.78564705882336</v>
      </c>
      <c r="U128" s="580">
        <f t="shared" si="36"/>
        <v>1.1099745510461912E-3</v>
      </c>
      <c r="V128" s="580">
        <f t="shared" si="39"/>
        <v>2.1645166710138386E-2</v>
      </c>
      <c r="W128" s="585"/>
      <c r="X128" s="586"/>
    </row>
    <row r="129" spans="8:24">
      <c r="H129" s="579">
        <f t="shared" si="40"/>
        <v>179.7909958672935</v>
      </c>
      <c r="I129" s="580">
        <f t="shared" si="32"/>
        <v>2.9422429217089104E-4</v>
      </c>
      <c r="J129" s="580">
        <f t="shared" si="33"/>
        <v>1.5103683483005281E-2</v>
      </c>
      <c r="K129" s="585"/>
      <c r="L129" s="586"/>
      <c r="N129" s="579">
        <f t="shared" si="37"/>
        <v>9.5990924369747841</v>
      </c>
      <c r="O129" s="580">
        <f t="shared" si="34"/>
        <v>2.2716965996870855E-2</v>
      </c>
      <c r="P129" s="580">
        <f t="shared" si="35"/>
        <v>2.526874722754513E-2</v>
      </c>
      <c r="Q129" s="585"/>
      <c r="R129" s="586"/>
      <c r="T129" s="579">
        <f t="shared" si="38"/>
        <v>115.86910084033596</v>
      </c>
      <c r="U129" s="580">
        <f t="shared" si="36"/>
        <v>1.0491180809631931E-3</v>
      </c>
      <c r="V129" s="580">
        <f t="shared" si="39"/>
        <v>2.0475837507901162E-2</v>
      </c>
      <c r="W129" s="585"/>
      <c r="X129" s="586"/>
    </row>
    <row r="130" spans="8:24">
      <c r="H130" s="579">
        <f t="shared" si="40"/>
        <v>181.46868849288629</v>
      </c>
      <c r="I130" s="580">
        <f t="shared" si="32"/>
        <v>2.8344493444396675E-4</v>
      </c>
      <c r="J130" s="580">
        <f t="shared" si="33"/>
        <v>1.4619171311315515E-2</v>
      </c>
      <c r="K130" s="585"/>
      <c r="L130" s="586"/>
      <c r="N130" s="579">
        <f t="shared" si="37"/>
        <v>9.6770084033613379</v>
      </c>
      <c r="O130" s="580">
        <f t="shared" si="34"/>
        <v>2.1245118920035343E-2</v>
      </c>
      <c r="P130" s="580">
        <f t="shared" si="35"/>
        <v>2.3556662933660433E-2</v>
      </c>
      <c r="Q130" s="585"/>
      <c r="R130" s="586"/>
      <c r="T130" s="579">
        <f t="shared" si="38"/>
        <v>116.95255462184856</v>
      </c>
      <c r="U130" s="580">
        <f t="shared" si="36"/>
        <v>9.9159587248241212E-4</v>
      </c>
      <c r="V130" s="580">
        <f t="shared" si="39"/>
        <v>1.9370620743181299E-2</v>
      </c>
      <c r="W130" s="585"/>
      <c r="X130" s="586"/>
    </row>
    <row r="131" spans="8:24">
      <c r="H131" s="579">
        <f t="shared" si="40"/>
        <v>183.14638111847907</v>
      </c>
      <c r="I131" s="580">
        <f t="shared" si="32"/>
        <v>2.7310949523159592E-4</v>
      </c>
      <c r="J131" s="580">
        <f t="shared" si="33"/>
        <v>1.4152368297591034E-2</v>
      </c>
      <c r="K131" s="585"/>
      <c r="L131" s="586"/>
      <c r="N131" s="579">
        <f t="shared" si="37"/>
        <v>9.7549243697478918</v>
      </c>
      <c r="O131" s="580">
        <f t="shared" si="34"/>
        <v>1.986176573868273E-2</v>
      </c>
      <c r="P131" s="580">
        <f t="shared" si="35"/>
        <v>2.1955781059882606E-2</v>
      </c>
      <c r="Q131" s="585"/>
      <c r="R131" s="586"/>
      <c r="T131" s="579">
        <f t="shared" si="38"/>
        <v>118.03600840336117</v>
      </c>
      <c r="U131" s="580">
        <f t="shared" si="36"/>
        <v>9.3722994689437794E-4</v>
      </c>
      <c r="V131" s="580">
        <f t="shared" si="39"/>
        <v>1.8326001122603186E-2</v>
      </c>
      <c r="W131" s="585"/>
      <c r="X131" s="586"/>
    </row>
    <row r="132" spans="8:24">
      <c r="H132" s="579">
        <f t="shared" si="40"/>
        <v>184.82407374407185</v>
      </c>
      <c r="I132" s="580">
        <f t="shared" si="32"/>
        <v>2.6319767656325042E-4</v>
      </c>
      <c r="J132" s="580">
        <f t="shared" si="33"/>
        <v>1.3702546856352082E-2</v>
      </c>
      <c r="K132" s="585"/>
      <c r="L132" s="586"/>
      <c r="N132" s="579">
        <f t="shared" si="37"/>
        <v>9.8328403361344456</v>
      </c>
      <c r="O132" s="580">
        <f t="shared" si="34"/>
        <v>1.8562301483090696E-2</v>
      </c>
      <c r="P132" s="580">
        <f t="shared" si="35"/>
        <v>2.0459386970019811E-2</v>
      </c>
      <c r="Q132" s="585"/>
      <c r="R132" s="586"/>
      <c r="T132" s="579">
        <f t="shared" si="38"/>
        <v>119.11946218487377</v>
      </c>
      <c r="U132" s="580">
        <f t="shared" si="36"/>
        <v>8.8585111365140458E-4</v>
      </c>
      <c r="V132" s="580">
        <f t="shared" si="39"/>
        <v>1.7338651392425075E-2</v>
      </c>
      <c r="W132" s="585"/>
      <c r="X132" s="586"/>
    </row>
    <row r="133" spans="8:24">
      <c r="H133" s="579">
        <f t="shared" si="40"/>
        <v>186.50176636966464</v>
      </c>
      <c r="I133" s="580">
        <f t="shared" si="32"/>
        <v>2.5369019922170618E-4</v>
      </c>
      <c r="J133" s="580">
        <f t="shared" si="33"/>
        <v>1.3269012593299045E-2</v>
      </c>
      <c r="K133" s="585"/>
      <c r="L133" s="586"/>
      <c r="N133" s="579">
        <f t="shared" si="37"/>
        <v>9.9107563025209995</v>
      </c>
      <c r="O133" s="580">
        <f t="shared" si="34"/>
        <v>1.7342284960085025E-2</v>
      </c>
      <c r="P133" s="580">
        <f t="shared" si="35"/>
        <v>1.9061118471892402E-2</v>
      </c>
      <c r="Q133" s="585"/>
      <c r="R133" s="586"/>
      <c r="T133" s="579">
        <f t="shared" si="38"/>
        <v>120.20291596638637</v>
      </c>
      <c r="U133" s="580">
        <f t="shared" si="36"/>
        <v>8.3729862457966554E-4</v>
      </c>
      <c r="V133" s="580">
        <f t="shared" si="39"/>
        <v>1.6405423004453357E-2</v>
      </c>
      <c r="W133" s="585"/>
      <c r="X133" s="586"/>
    </row>
    <row r="134" spans="8:24">
      <c r="H134" s="579">
        <f t="shared" si="40"/>
        <v>188.17945899525742</v>
      </c>
      <c r="I134" s="580">
        <f t="shared" si="32"/>
        <v>2.4456874723092462E-4</v>
      </c>
      <c r="J134" s="580">
        <f t="shared" si="33"/>
        <v>1.2851102643193224E-2</v>
      </c>
      <c r="K134" s="585"/>
      <c r="L134" s="586"/>
      <c r="N134" s="579">
        <f t="shared" si="37"/>
        <v>9.9886722689075533</v>
      </c>
      <c r="O134" s="580">
        <f t="shared" si="34"/>
        <v>1.6197441676997944E-2</v>
      </c>
      <c r="P134" s="580">
        <f t="shared" si="35"/>
        <v>1.7754952933241364E-2</v>
      </c>
      <c r="Q134" s="585"/>
      <c r="R134" s="586"/>
      <c r="T134" s="579">
        <f t="shared" si="38"/>
        <v>121.28636974789897</v>
      </c>
      <c r="U134" s="580">
        <f t="shared" si="36"/>
        <v>7.9141983076669656E-4</v>
      </c>
      <c r="V134" s="580">
        <f t="shared" si="39"/>
        <v>1.5523337155314954E-2</v>
      </c>
      <c r="W134" s="585"/>
      <c r="X134" s="586"/>
    </row>
    <row r="135" spans="8:24">
      <c r="H135" s="579">
        <f t="shared" si="40"/>
        <v>189.8571516208502</v>
      </c>
      <c r="I135" s="580">
        <f t="shared" si="32"/>
        <v>2.3581591559194986E-4</v>
      </c>
      <c r="J135" s="580">
        <f t="shared" si="33"/>
        <v>1.2448184098115211E-2</v>
      </c>
      <c r="K135" s="585"/>
      <c r="L135" s="586"/>
      <c r="N135" s="579">
        <f t="shared" si="37"/>
        <v>10.066588235294107</v>
      </c>
      <c r="O135" s="580">
        <f t="shared" si="34"/>
        <v>1.5123665410551429E-2</v>
      </c>
      <c r="P135" s="580">
        <f t="shared" si="35"/>
        <v>1.653519422373928E-2</v>
      </c>
      <c r="Q135" s="585"/>
      <c r="R135" s="586"/>
      <c r="T135" s="579">
        <f t="shared" si="38"/>
        <v>122.36982352941158</v>
      </c>
      <c r="U135" s="580">
        <f t="shared" si="36"/>
        <v>7.4806984375144997E-4</v>
      </c>
      <c r="V135" s="580">
        <f t="shared" si="39"/>
        <v>1.4689576195277221E-2</v>
      </c>
      <c r="W135" s="585"/>
      <c r="X135" s="586"/>
    </row>
    <row r="136" spans="8:24">
      <c r="H136" s="579">
        <f t="shared" si="40"/>
        <v>191.53484424644299</v>
      </c>
      <c r="I136" s="580">
        <f t="shared" si="32"/>
        <v>2.2741516106517299E-4</v>
      </c>
      <c r="J136" s="580">
        <f t="shared" si="33"/>
        <v>1.2059652520823527E-2</v>
      </c>
      <c r="K136" s="585"/>
      <c r="L136" s="586"/>
      <c r="N136" s="579">
        <f t="shared" si="37"/>
        <v>10.144504201680661</v>
      </c>
      <c r="O136" s="580">
        <f t="shared" si="34"/>
        <v>1.4117018588532248E-2</v>
      </c>
      <c r="P136" s="580">
        <f t="shared" si="35"/>
        <v>1.5396459582057376E-2</v>
      </c>
      <c r="Q136" s="585"/>
      <c r="R136" s="586"/>
      <c r="T136" s="579">
        <f t="shared" si="38"/>
        <v>123.45327731092418</v>
      </c>
      <c r="U136" s="580">
        <f t="shared" si="36"/>
        <v>7.0711120237543343E-4</v>
      </c>
      <c r="V136" s="580">
        <f t="shared" si="39"/>
        <v>1.390147540119957E-2</v>
      </c>
      <c r="W136" s="585"/>
      <c r="X136" s="586"/>
    </row>
    <row r="137" spans="8:24">
      <c r="H137" s="579">
        <f t="shared" si="40"/>
        <v>193.21253687203577</v>
      </c>
      <c r="I137" s="580">
        <f t="shared" si="32"/>
        <v>2.1935075581040896E-4</v>
      </c>
      <c r="J137" s="580">
        <f t="shared" si="33"/>
        <v>1.1684930538263472E-2</v>
      </c>
      <c r="K137" s="585"/>
      <c r="L137" s="586"/>
      <c r="N137" s="579">
        <f t="shared" si="37"/>
        <v>10.222420168067215</v>
      </c>
      <c r="O137" s="580">
        <f t="shared" si="34"/>
        <v>1.3173731638354093E-2</v>
      </c>
      <c r="P137" s="580">
        <f t="shared" si="35"/>
        <v>1.4333666494397934E-2</v>
      </c>
      <c r="Q137" s="585"/>
      <c r="R137" s="586"/>
      <c r="T137" s="579">
        <f t="shared" si="38"/>
        <v>124.53673109243678</v>
      </c>
      <c r="U137" s="580">
        <f t="shared" si="36"/>
        <v>6.6841354641574346E-4</v>
      </c>
      <c r="V137" s="580">
        <f t="shared" si="39"/>
        <v>1.315651510685234E-2</v>
      </c>
      <c r="W137" s="585"/>
      <c r="X137" s="586"/>
    </row>
    <row r="138" spans="8:24">
      <c r="H138" s="579">
        <f t="shared" si="40"/>
        <v>194.89022949762855</v>
      </c>
      <c r="I138" s="580">
        <f t="shared" si="32"/>
        <v>2.1160774370847528E-4</v>
      </c>
      <c r="J138" s="580">
        <f t="shared" si="33"/>
        <v>1.1323466510579916E-2</v>
      </c>
      <c r="K138" s="585"/>
      <c r="L138" s="586"/>
      <c r="N138" s="579">
        <f t="shared" si="37"/>
        <v>10.300336134453769</v>
      </c>
      <c r="O138" s="580">
        <f t="shared" si="34"/>
        <v>1.2290201443410177E-2</v>
      </c>
      <c r="P138" s="580">
        <f t="shared" si="35"/>
        <v>1.3342019659416282E-2</v>
      </c>
      <c r="Q138" s="585"/>
      <c r="R138" s="586"/>
      <c r="T138" s="579">
        <f t="shared" si="38"/>
        <v>125.62018487394938</v>
      </c>
      <c r="U138" s="580">
        <f t="shared" si="36"/>
        <v>6.3185329791228917E-4</v>
      </c>
      <c r="V138" s="580">
        <f t="shared" si="39"/>
        <v>1.2452313182745423E-2</v>
      </c>
      <c r="W138" s="585"/>
      <c r="X138" s="586"/>
    </row>
    <row r="139" spans="8:24">
      <c r="H139" s="579">
        <f t="shared" si="40"/>
        <v>196.56792212322134</v>
      </c>
      <c r="I139" s="580">
        <f t="shared" si="32"/>
        <v>2.0417189919933176E-4</v>
      </c>
      <c r="J139" s="580">
        <f t="shared" si="33"/>
        <v>1.0974733271275849E-2</v>
      </c>
      <c r="K139" s="585"/>
      <c r="L139" s="586"/>
      <c r="N139" s="579">
        <f t="shared" si="37"/>
        <v>10.378252100840323</v>
      </c>
      <c r="O139" s="580">
        <f t="shared" si="34"/>
        <v>1.1462989035554814E-2</v>
      </c>
      <c r="P139" s="580">
        <f t="shared" si="35"/>
        <v>1.2416998103971455E-2</v>
      </c>
      <c r="Q139" s="585"/>
      <c r="R139" s="586"/>
      <c r="T139" s="579">
        <f t="shared" si="38"/>
        <v>126.70363865546199</v>
      </c>
      <c r="U139" s="580">
        <f t="shared" si="36"/>
        <v>5.9731335091793157E-4</v>
      </c>
      <c r="V139" s="580">
        <f t="shared" si="39"/>
        <v>1.1786617856719528E-2</v>
      </c>
      <c r="W139" s="585"/>
      <c r="X139" s="586"/>
    </row>
    <row r="140" spans="8:24">
      <c r="H140" s="579">
        <f t="shared" si="40"/>
        <v>198.24561474881412</v>
      </c>
      <c r="I140" s="580">
        <f t="shared" si="32"/>
        <v>1.9702968848253611E-4</v>
      </c>
      <c r="J140" s="580">
        <f t="shared" si="33"/>
        <v>1.0638226934425732E-2</v>
      </c>
      <c r="K140" s="585"/>
      <c r="L140" s="586"/>
      <c r="N140" s="579">
        <f t="shared" si="37"/>
        <v>10.456168067226876</v>
      </c>
      <c r="O140" s="580">
        <f t="shared" si="34"/>
        <v>1.0688816640162909E-2</v>
      </c>
      <c r="P140" s="580">
        <f t="shared" si="35"/>
        <v>1.1554342504608406E-2</v>
      </c>
      <c r="Q140" s="585"/>
      <c r="R140" s="586"/>
      <c r="T140" s="579">
        <f t="shared" si="38"/>
        <v>127.78709243697459</v>
      </c>
      <c r="U140" s="580">
        <f t="shared" si="36"/>
        <v>5.6468277024012824E-4</v>
      </c>
      <c r="V140" s="580">
        <f t="shared" si="39"/>
        <v>1.1157300865851982E-2</v>
      </c>
      <c r="W140" s="585"/>
      <c r="X140" s="586"/>
    </row>
    <row r="141" spans="8:24">
      <c r="H141" s="581">
        <f t="shared" si="40"/>
        <v>199.9233073744069</v>
      </c>
      <c r="I141" s="582">
        <f t="shared" si="32"/>
        <v>1.9016823293566251E-4</v>
      </c>
      <c r="J141" s="582">
        <f t="shared" si="33"/>
        <v>1.0313465765102281E-2</v>
      </c>
      <c r="K141" s="590"/>
      <c r="L141" s="591"/>
      <c r="N141" s="581">
        <f t="shared" si="37"/>
        <v>10.53408403361343</v>
      </c>
      <c r="O141" s="582">
        <f t="shared" si="34"/>
        <v>9.9645641790160073E-3</v>
      </c>
      <c r="P141" s="582">
        <f t="shared" si="35"/>
        <v>1.0750042761049849E-2</v>
      </c>
      <c r="Q141" s="590"/>
      <c r="R141" s="591"/>
      <c r="T141" s="579">
        <f t="shared" si="38"/>
        <v>128.87054621848719</v>
      </c>
      <c r="U141" s="582">
        <f t="shared" si="36"/>
        <v>5.338564996028055E-4</v>
      </c>
      <c r="V141" s="582">
        <f t="shared" si="39"/>
        <v>1.0562350929692821E-2</v>
      </c>
      <c r="W141" s="590"/>
      <c r="X141" s="591"/>
    </row>
  </sheetData>
  <mergeCells count="2">
    <mergeCell ref="R5:S5"/>
    <mergeCell ref="T5:W5"/>
  </mergeCells>
  <pageMargins left="0.7" right="0.7" top="0.75" bottom="0.75" header="0.3" footer="0.3"/>
  <pageSetup orientation="portrait" horizontalDpi="300" verticalDpi="1200"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34"/>
  <sheetViews>
    <sheetView workbookViewId="0">
      <selection activeCell="D12" sqref="D12"/>
    </sheetView>
  </sheetViews>
  <sheetFormatPr defaultRowHeight="15"/>
  <cols>
    <col min="1" max="7" width="36.7109375" customWidth="1"/>
  </cols>
  <sheetData>
    <row r="1" spans="1:7">
      <c r="A1" s="47" t="s">
        <v>65</v>
      </c>
    </row>
    <row r="3" spans="1:7">
      <c r="A3" t="s">
        <v>66</v>
      </c>
      <c r="B3" t="s">
        <v>67</v>
      </c>
      <c r="C3">
        <v>0</v>
      </c>
    </row>
    <row r="4" spans="1:7">
      <c r="A4" t="s">
        <v>68</v>
      </c>
    </row>
    <row r="5" spans="1:7">
      <c r="A5" t="s">
        <v>69</v>
      </c>
    </row>
    <row r="7" spans="1:7">
      <c r="A7" s="47" t="s">
        <v>70</v>
      </c>
      <c r="B7" t="s">
        <v>71</v>
      </c>
    </row>
    <row r="8" spans="1:7">
      <c r="B8">
        <v>7</v>
      </c>
    </row>
    <row r="10" spans="1:7">
      <c r="A10" t="s">
        <v>72</v>
      </c>
    </row>
    <row r="11" spans="1:7">
      <c r="A11" t="e">
        <f>CB_DATA_!#REF!</f>
        <v>#REF!</v>
      </c>
      <c r="B11" t="e">
        <f>Forecast_Variables_CB!#REF!</f>
        <v>#REF!</v>
      </c>
      <c r="C11" t="e">
        <f>Input_Data!#REF!</f>
        <v>#REF!</v>
      </c>
      <c r="D11" t="e">
        <f>'PHI_Sw Corr'!#REF!</f>
        <v>#REF!</v>
      </c>
      <c r="F11" t="e">
        <f>'PHI_Sw Corr'!#REF!</f>
        <v>#REF!</v>
      </c>
      <c r="G11" t="e">
        <f>Input_Data!#REF!</f>
        <v>#REF!</v>
      </c>
    </row>
    <row r="13" spans="1:7">
      <c r="A13" t="s">
        <v>73</v>
      </c>
    </row>
    <row r="14" spans="1:7">
      <c r="A14" t="s">
        <v>81</v>
      </c>
      <c r="B14" s="48" t="s">
        <v>77</v>
      </c>
      <c r="C14" t="s">
        <v>83</v>
      </c>
      <c r="D14" t="s">
        <v>217</v>
      </c>
      <c r="E14" s="48" t="s">
        <v>77</v>
      </c>
      <c r="F14" s="48" t="s">
        <v>217</v>
      </c>
      <c r="G14" s="48" t="s">
        <v>83</v>
      </c>
    </row>
    <row r="16" spans="1:7">
      <c r="A16" t="s">
        <v>74</v>
      </c>
    </row>
    <row r="17" spans="1:7">
      <c r="E17">
        <v>1</v>
      </c>
    </row>
    <row r="19" spans="1:7">
      <c r="A19" t="s">
        <v>75</v>
      </c>
    </row>
    <row r="20" spans="1:7">
      <c r="A20">
        <v>34</v>
      </c>
      <c r="B20">
        <v>31</v>
      </c>
      <c r="C20">
        <v>31</v>
      </c>
      <c r="D20">
        <v>26</v>
      </c>
      <c r="E20">
        <v>31</v>
      </c>
      <c r="F20">
        <v>26</v>
      </c>
      <c r="G20">
        <v>31</v>
      </c>
    </row>
    <row r="25" spans="1:7">
      <c r="A25" s="47" t="s">
        <v>76</v>
      </c>
    </row>
    <row r="26" spans="1:7">
      <c r="A26" s="48" t="s">
        <v>80</v>
      </c>
      <c r="B26" s="48" t="s">
        <v>78</v>
      </c>
      <c r="C26" s="48" t="s">
        <v>78</v>
      </c>
      <c r="E26" s="48" t="s">
        <v>78</v>
      </c>
      <c r="G26" s="48" t="s">
        <v>78</v>
      </c>
    </row>
    <row r="27" spans="1:7">
      <c r="A27" t="s">
        <v>293</v>
      </c>
      <c r="B27" t="s">
        <v>299</v>
      </c>
      <c r="C27" t="s">
        <v>300</v>
      </c>
      <c r="E27" t="s">
        <v>292</v>
      </c>
      <c r="G27" t="s">
        <v>291</v>
      </c>
    </row>
    <row r="28" spans="1:7">
      <c r="A28" s="48" t="s">
        <v>79</v>
      </c>
      <c r="B28" s="48" t="s">
        <v>79</v>
      </c>
      <c r="C28" s="48" t="s">
        <v>79</v>
      </c>
      <c r="E28" s="48" t="s">
        <v>79</v>
      </c>
      <c r="G28" s="48" t="s">
        <v>79</v>
      </c>
    </row>
    <row r="29" spans="1:7">
      <c r="A29" s="48" t="s">
        <v>213</v>
      </c>
      <c r="B29" s="48" t="s">
        <v>80</v>
      </c>
      <c r="C29" s="48" t="s">
        <v>80</v>
      </c>
      <c r="E29" s="48" t="s">
        <v>80</v>
      </c>
      <c r="G29" s="48" t="s">
        <v>80</v>
      </c>
    </row>
    <row r="30" spans="1:7">
      <c r="A30" t="s">
        <v>297</v>
      </c>
      <c r="B30" t="s">
        <v>295</v>
      </c>
      <c r="C30" t="s">
        <v>294</v>
      </c>
      <c r="E30" t="s">
        <v>237</v>
      </c>
      <c r="G30" t="s">
        <v>236</v>
      </c>
    </row>
    <row r="31" spans="1:7">
      <c r="A31" s="48" t="s">
        <v>79</v>
      </c>
      <c r="B31" s="48" t="s">
        <v>79</v>
      </c>
      <c r="C31" s="48" t="s">
        <v>79</v>
      </c>
      <c r="E31" s="48" t="s">
        <v>79</v>
      </c>
      <c r="G31" s="48" t="s">
        <v>79</v>
      </c>
    </row>
    <row r="32" spans="1:7">
      <c r="A32" s="48" t="s">
        <v>214</v>
      </c>
    </row>
    <row r="33" spans="1:1">
      <c r="A33" t="s">
        <v>298</v>
      </c>
    </row>
    <row r="34" spans="1:1">
      <c r="A34" s="48" t="s">
        <v>208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4" tint="0.39997558519241921"/>
  </sheetPr>
  <dimension ref="B4:S210"/>
  <sheetViews>
    <sheetView showGridLines="0" workbookViewId="0">
      <selection activeCell="C17" sqref="C17"/>
    </sheetView>
  </sheetViews>
  <sheetFormatPr defaultRowHeight="15"/>
  <cols>
    <col min="2" max="2" width="8.7109375" style="234" customWidth="1"/>
    <col min="3" max="3" width="13.42578125" style="234" customWidth="1"/>
    <col min="4" max="4" width="13.42578125" customWidth="1"/>
    <col min="5" max="5" width="3.28515625" customWidth="1"/>
    <col min="6" max="8" width="19.28515625" customWidth="1"/>
    <col min="9" max="12" width="15.7109375" customWidth="1"/>
    <col min="13" max="13" width="4.140625" customWidth="1"/>
    <col min="14" max="15" width="9.140625" style="237"/>
  </cols>
  <sheetData>
    <row r="4" spans="2:19">
      <c r="O4" s="238"/>
    </row>
    <row r="5" spans="2:19">
      <c r="B5" s="241" t="s">
        <v>218</v>
      </c>
      <c r="C5" s="242"/>
      <c r="D5" s="244">
        <v>0.8</v>
      </c>
      <c r="O5" s="238"/>
      <c r="S5" s="236"/>
    </row>
    <row r="6" spans="2:19">
      <c r="B6" s="232"/>
      <c r="C6" s="232"/>
      <c r="O6" s="240">
        <v>1.5999999999999996</v>
      </c>
      <c r="S6" s="236"/>
    </row>
    <row r="7" spans="2:19">
      <c r="B7" s="233"/>
      <c r="C7" s="233" t="s">
        <v>106</v>
      </c>
      <c r="D7" s="233" t="s">
        <v>21</v>
      </c>
      <c r="N7" s="233"/>
      <c r="O7" s="233" t="s">
        <v>21</v>
      </c>
      <c r="P7" s="233" t="s">
        <v>106</v>
      </c>
      <c r="S7" s="236"/>
    </row>
    <row r="8" spans="2:19">
      <c r="B8" s="233" t="s">
        <v>10</v>
      </c>
      <c r="C8" s="233" t="s">
        <v>107</v>
      </c>
      <c r="D8" s="233" t="s">
        <v>107</v>
      </c>
      <c r="N8" s="233" t="s">
        <v>10</v>
      </c>
      <c r="O8" s="233" t="s">
        <v>107</v>
      </c>
      <c r="P8" s="233" t="s">
        <v>107</v>
      </c>
      <c r="S8" s="236"/>
    </row>
    <row r="9" spans="2:19">
      <c r="B9" s="145" t="s">
        <v>137</v>
      </c>
      <c r="C9" s="145" t="s">
        <v>137</v>
      </c>
      <c r="D9" s="145" t="s">
        <v>137</v>
      </c>
      <c r="N9" s="145" t="s">
        <v>137</v>
      </c>
      <c r="O9" s="145" t="s">
        <v>137</v>
      </c>
      <c r="P9" s="145" t="s">
        <v>137</v>
      </c>
      <c r="S9" s="236"/>
    </row>
    <row r="10" spans="2:19">
      <c r="B10" s="239">
        <v>0</v>
      </c>
      <c r="C10" s="239">
        <v>100</v>
      </c>
      <c r="D10" s="238">
        <f>100-C10</f>
        <v>0</v>
      </c>
      <c r="N10" s="238">
        <v>0</v>
      </c>
      <c r="O10" s="238"/>
      <c r="P10" s="235"/>
      <c r="S10" s="236"/>
    </row>
    <row r="11" spans="2:19">
      <c r="B11" s="239">
        <v>0.5</v>
      </c>
      <c r="C11" s="239">
        <v>99.5</v>
      </c>
      <c r="D11" s="238">
        <f t="shared" ref="D11:D40" si="0">100-C11</f>
        <v>0.5</v>
      </c>
      <c r="N11" s="238">
        <v>0.25</v>
      </c>
      <c r="O11" s="238">
        <v>0.5</v>
      </c>
      <c r="P11" s="235">
        <v>99.5</v>
      </c>
      <c r="S11" s="236"/>
    </row>
    <row r="12" spans="2:19">
      <c r="B12" s="239">
        <v>1</v>
      </c>
      <c r="C12" s="239">
        <v>99</v>
      </c>
      <c r="D12" s="238">
        <f t="shared" si="0"/>
        <v>1</v>
      </c>
      <c r="N12" s="238">
        <v>0.5</v>
      </c>
      <c r="O12" s="238">
        <v>1</v>
      </c>
      <c r="P12" s="235">
        <v>99</v>
      </c>
      <c r="S12" s="236"/>
    </row>
    <row r="13" spans="2:19">
      <c r="B13" s="239">
        <v>1.5</v>
      </c>
      <c r="C13" s="239">
        <v>94.5</v>
      </c>
      <c r="D13" s="238">
        <f t="shared" si="0"/>
        <v>5.5</v>
      </c>
      <c r="N13" s="238">
        <v>0.75</v>
      </c>
      <c r="O13" s="238">
        <v>1.5</v>
      </c>
      <c r="P13" s="235">
        <v>98.5</v>
      </c>
      <c r="S13" s="236"/>
    </row>
    <row r="14" spans="2:19">
      <c r="B14" s="239">
        <v>2</v>
      </c>
      <c r="C14" s="239">
        <v>90</v>
      </c>
      <c r="D14" s="238">
        <f t="shared" si="0"/>
        <v>10</v>
      </c>
      <c r="N14" s="238">
        <v>1</v>
      </c>
      <c r="O14" s="238">
        <v>0.40000000000000036</v>
      </c>
      <c r="P14" s="235">
        <v>99.6</v>
      </c>
      <c r="S14" s="236"/>
    </row>
    <row r="15" spans="2:19">
      <c r="B15" s="239">
        <v>2.5</v>
      </c>
      <c r="C15" s="239">
        <v>97.5</v>
      </c>
      <c r="D15" s="238">
        <f t="shared" si="0"/>
        <v>2.5</v>
      </c>
      <c r="N15" s="238">
        <v>1.25</v>
      </c>
      <c r="O15" s="238">
        <v>0.90000000000000036</v>
      </c>
      <c r="P15" s="235">
        <v>99.1</v>
      </c>
      <c r="S15" s="236"/>
    </row>
    <row r="16" spans="2:19">
      <c r="B16" s="239">
        <v>3</v>
      </c>
      <c r="C16" s="239">
        <v>89</v>
      </c>
      <c r="D16" s="238">
        <f t="shared" si="0"/>
        <v>11</v>
      </c>
      <c r="N16" s="238">
        <v>1.5</v>
      </c>
      <c r="O16" s="238">
        <v>4.5999999999999996</v>
      </c>
      <c r="P16" s="235">
        <v>95.4</v>
      </c>
      <c r="S16" s="236"/>
    </row>
    <row r="17" spans="2:16">
      <c r="B17" s="239">
        <v>3.5</v>
      </c>
      <c r="C17" s="239">
        <v>88.5</v>
      </c>
      <c r="D17" s="238">
        <f t="shared" si="0"/>
        <v>11.5</v>
      </c>
      <c r="N17" s="238">
        <v>1.75</v>
      </c>
      <c r="O17" s="238">
        <v>5.0999999999999996</v>
      </c>
      <c r="P17" s="235">
        <v>94.9</v>
      </c>
    </row>
    <row r="18" spans="2:16">
      <c r="B18" s="239">
        <v>4</v>
      </c>
      <c r="C18" s="239">
        <v>80</v>
      </c>
      <c r="D18" s="238">
        <f t="shared" si="0"/>
        <v>20</v>
      </c>
      <c r="N18" s="238">
        <v>2</v>
      </c>
      <c r="O18" s="238">
        <v>7.1999999999999993</v>
      </c>
      <c r="P18" s="235">
        <v>92.8</v>
      </c>
    </row>
    <row r="19" spans="2:16">
      <c r="B19" s="239">
        <v>4.5</v>
      </c>
      <c r="C19" s="239">
        <v>83.5</v>
      </c>
      <c r="D19" s="238">
        <f t="shared" si="0"/>
        <v>16.5</v>
      </c>
      <c r="N19" s="238">
        <v>2.25</v>
      </c>
      <c r="O19" s="238">
        <v>1.3000000000000007</v>
      </c>
      <c r="P19" s="235">
        <v>98.7</v>
      </c>
    </row>
    <row r="20" spans="2:16">
      <c r="B20" s="239">
        <v>5</v>
      </c>
      <c r="C20" s="239">
        <v>83</v>
      </c>
      <c r="D20" s="238">
        <f t="shared" si="0"/>
        <v>17</v>
      </c>
      <c r="N20" s="238">
        <v>2.5</v>
      </c>
      <c r="O20" s="238">
        <v>8.1999999999999993</v>
      </c>
      <c r="P20" s="235">
        <v>91.8</v>
      </c>
    </row>
    <row r="21" spans="2:16">
      <c r="B21" s="239">
        <v>5.5</v>
      </c>
      <c r="C21" s="239">
        <v>74.5</v>
      </c>
      <c r="D21" s="238">
        <f t="shared" si="0"/>
        <v>25.5</v>
      </c>
      <c r="N21" s="238">
        <v>2.75</v>
      </c>
      <c r="O21" s="238">
        <v>3.9000000000000004</v>
      </c>
      <c r="P21" s="235">
        <v>96.1</v>
      </c>
    </row>
    <row r="22" spans="2:16">
      <c r="B22" s="239">
        <v>6</v>
      </c>
      <c r="C22" s="239">
        <v>70</v>
      </c>
      <c r="D22" s="238">
        <f t="shared" si="0"/>
        <v>30</v>
      </c>
      <c r="N22" s="238">
        <v>3</v>
      </c>
      <c r="O22" s="238">
        <v>6</v>
      </c>
      <c r="P22" s="235">
        <v>94</v>
      </c>
    </row>
    <row r="23" spans="2:16">
      <c r="B23" s="239">
        <v>6.5</v>
      </c>
      <c r="C23" s="239">
        <v>77.5</v>
      </c>
      <c r="D23" s="238">
        <f t="shared" si="0"/>
        <v>22.5</v>
      </c>
      <c r="N23" s="238">
        <v>3.25</v>
      </c>
      <c r="O23" s="238">
        <v>9.6999999999999993</v>
      </c>
      <c r="P23" s="235">
        <v>90.3</v>
      </c>
    </row>
    <row r="24" spans="2:16">
      <c r="B24" s="239">
        <v>7</v>
      </c>
      <c r="C24" s="239">
        <v>69</v>
      </c>
      <c r="D24" s="238">
        <f t="shared" si="0"/>
        <v>31</v>
      </c>
      <c r="N24" s="238">
        <v>3.5</v>
      </c>
      <c r="O24" s="238">
        <v>8.6</v>
      </c>
      <c r="P24" s="235">
        <v>91.4</v>
      </c>
    </row>
    <row r="25" spans="2:16">
      <c r="B25" s="239">
        <v>7.5</v>
      </c>
      <c r="C25" s="239">
        <v>88.5</v>
      </c>
      <c r="D25" s="238">
        <f t="shared" si="0"/>
        <v>11.5</v>
      </c>
      <c r="N25" s="238">
        <v>3.75</v>
      </c>
      <c r="O25" s="238">
        <v>2.7000000000000011</v>
      </c>
      <c r="P25" s="235">
        <v>97.3</v>
      </c>
    </row>
    <row r="26" spans="2:16">
      <c r="B26" s="239">
        <v>8</v>
      </c>
      <c r="C26" s="239">
        <v>60</v>
      </c>
      <c r="D26" s="238">
        <f t="shared" si="0"/>
        <v>40</v>
      </c>
      <c r="N26" s="238">
        <v>4</v>
      </c>
      <c r="O26" s="238">
        <v>12.799999999999999</v>
      </c>
      <c r="P26" s="235">
        <v>87.2</v>
      </c>
    </row>
    <row r="27" spans="2:16">
      <c r="B27" s="239">
        <v>8.5</v>
      </c>
      <c r="C27" s="239">
        <v>87.5</v>
      </c>
      <c r="D27" s="238">
        <f t="shared" si="0"/>
        <v>12.5</v>
      </c>
      <c r="N27" s="238">
        <v>4.25</v>
      </c>
      <c r="O27" s="238">
        <v>13.299999999999999</v>
      </c>
      <c r="P27" s="235">
        <v>86.7</v>
      </c>
    </row>
    <row r="28" spans="2:16">
      <c r="B28" s="239">
        <v>9</v>
      </c>
      <c r="C28" s="239">
        <v>79</v>
      </c>
      <c r="D28" s="238">
        <f t="shared" si="0"/>
        <v>21</v>
      </c>
      <c r="N28" s="238">
        <v>4.5</v>
      </c>
      <c r="O28" s="238">
        <v>9</v>
      </c>
      <c r="P28" s="235">
        <v>91</v>
      </c>
    </row>
    <row r="29" spans="2:16">
      <c r="B29" s="239">
        <v>9.5</v>
      </c>
      <c r="C29" s="239">
        <v>82.5</v>
      </c>
      <c r="D29" s="238">
        <f t="shared" si="0"/>
        <v>17.5</v>
      </c>
      <c r="N29" s="238">
        <v>4.75</v>
      </c>
      <c r="O29" s="238">
        <v>3.1000000000000014</v>
      </c>
      <c r="P29" s="235">
        <v>96.9</v>
      </c>
    </row>
    <row r="30" spans="2:16">
      <c r="B30" s="239">
        <v>10</v>
      </c>
      <c r="C30" s="239">
        <v>90</v>
      </c>
      <c r="D30" s="238">
        <f t="shared" si="0"/>
        <v>10</v>
      </c>
      <c r="N30" s="238">
        <v>5</v>
      </c>
      <c r="O30" s="238">
        <v>8.4</v>
      </c>
      <c r="P30" s="235">
        <v>91.6</v>
      </c>
    </row>
    <row r="31" spans="2:16">
      <c r="B31" s="239">
        <v>10.5</v>
      </c>
      <c r="C31" s="239">
        <v>73.5</v>
      </c>
      <c r="D31" s="238">
        <f t="shared" si="0"/>
        <v>26.5</v>
      </c>
      <c r="N31" s="238">
        <v>5.25</v>
      </c>
      <c r="O31" s="238">
        <v>10.5</v>
      </c>
      <c r="P31" s="235">
        <v>89.5</v>
      </c>
    </row>
    <row r="32" spans="2:16">
      <c r="B32" s="239">
        <v>11</v>
      </c>
      <c r="C32" s="239">
        <v>77</v>
      </c>
      <c r="D32" s="238">
        <f t="shared" si="0"/>
        <v>23</v>
      </c>
      <c r="N32" s="238">
        <v>5.5</v>
      </c>
      <c r="O32" s="238">
        <v>3.0000000000000018</v>
      </c>
      <c r="P32" s="235">
        <v>97</v>
      </c>
    </row>
    <row r="33" spans="2:16">
      <c r="B33" s="239">
        <v>11.5</v>
      </c>
      <c r="C33" s="239">
        <v>72.5</v>
      </c>
      <c r="D33" s="238">
        <f t="shared" si="0"/>
        <v>27.5</v>
      </c>
      <c r="N33" s="238">
        <v>5.75</v>
      </c>
      <c r="O33" s="238">
        <v>17.899999999999999</v>
      </c>
      <c r="P33" s="235">
        <v>82.1</v>
      </c>
    </row>
    <row r="34" spans="2:16">
      <c r="B34" s="239">
        <v>12</v>
      </c>
      <c r="C34" s="239">
        <v>72</v>
      </c>
      <c r="D34" s="238">
        <f t="shared" si="0"/>
        <v>28</v>
      </c>
      <c r="N34" s="238">
        <v>6</v>
      </c>
      <c r="O34" s="238">
        <v>10.4</v>
      </c>
      <c r="P34" s="235">
        <v>89.6</v>
      </c>
    </row>
    <row r="35" spans="2:16">
      <c r="B35" s="239">
        <v>12.5</v>
      </c>
      <c r="C35" s="239">
        <v>75.5</v>
      </c>
      <c r="D35" s="238">
        <f t="shared" si="0"/>
        <v>24.5</v>
      </c>
      <c r="N35" s="238">
        <v>6.25</v>
      </c>
      <c r="O35" s="238">
        <v>10.9</v>
      </c>
      <c r="P35" s="235">
        <v>89.1</v>
      </c>
    </row>
    <row r="36" spans="2:16">
      <c r="B36" s="239">
        <v>13</v>
      </c>
      <c r="C36" s="239">
        <v>75</v>
      </c>
      <c r="D36" s="238">
        <f t="shared" si="0"/>
        <v>25</v>
      </c>
      <c r="N36" s="238">
        <v>6.5</v>
      </c>
      <c r="O36" s="238">
        <v>8.2000000000000011</v>
      </c>
      <c r="P36" s="235">
        <v>91.8</v>
      </c>
    </row>
    <row r="37" spans="2:16">
      <c r="B37" s="239">
        <v>13.5</v>
      </c>
      <c r="C37" s="239">
        <v>42.5</v>
      </c>
      <c r="D37" s="238">
        <f t="shared" si="0"/>
        <v>57.5</v>
      </c>
      <c r="N37" s="238">
        <v>6.75</v>
      </c>
      <c r="O37" s="238">
        <v>15.1</v>
      </c>
      <c r="P37" s="235">
        <v>84.9</v>
      </c>
    </row>
    <row r="38" spans="2:16">
      <c r="B38" s="239">
        <v>14</v>
      </c>
      <c r="C38" s="239">
        <v>70</v>
      </c>
      <c r="D38" s="238">
        <f t="shared" si="0"/>
        <v>30</v>
      </c>
      <c r="N38" s="238">
        <v>7</v>
      </c>
      <c r="O38" s="238">
        <v>20.399999999999999</v>
      </c>
      <c r="P38" s="235">
        <v>79.599999999999994</v>
      </c>
    </row>
    <row r="39" spans="2:16">
      <c r="B39" s="239">
        <v>14.5</v>
      </c>
      <c r="C39" s="239">
        <v>65.5</v>
      </c>
      <c r="D39" s="238">
        <f t="shared" si="0"/>
        <v>34.5</v>
      </c>
      <c r="N39" s="238">
        <v>7.25</v>
      </c>
      <c r="O39" s="238">
        <v>9.7000000000000011</v>
      </c>
      <c r="P39" s="235">
        <v>90.3</v>
      </c>
    </row>
    <row r="40" spans="2:16">
      <c r="B40" s="239">
        <v>15</v>
      </c>
      <c r="C40" s="239">
        <v>85</v>
      </c>
      <c r="D40" s="238">
        <f t="shared" si="0"/>
        <v>15</v>
      </c>
      <c r="N40" s="238">
        <v>7.5</v>
      </c>
      <c r="O40" s="238">
        <v>24.599999999999998</v>
      </c>
      <c r="P40" s="235">
        <v>75.400000000000006</v>
      </c>
    </row>
    <row r="41" spans="2:16">
      <c r="N41" s="238">
        <v>7.75</v>
      </c>
      <c r="O41" s="238">
        <v>18.7</v>
      </c>
      <c r="P41" s="235">
        <v>81.3</v>
      </c>
    </row>
    <row r="42" spans="2:16">
      <c r="N42" s="238">
        <v>8</v>
      </c>
      <c r="O42" s="238">
        <v>20.799999999999997</v>
      </c>
      <c r="P42" s="235">
        <v>79.2</v>
      </c>
    </row>
    <row r="43" spans="2:16">
      <c r="N43" s="238">
        <v>8.25</v>
      </c>
      <c r="O43" s="238">
        <v>8.5000000000000018</v>
      </c>
      <c r="P43" s="235">
        <v>91.5</v>
      </c>
    </row>
    <row r="44" spans="2:16">
      <c r="N44" s="238">
        <v>8.5</v>
      </c>
      <c r="O44" s="238">
        <v>17</v>
      </c>
      <c r="P44" s="235">
        <v>83</v>
      </c>
    </row>
    <row r="45" spans="2:16">
      <c r="N45" s="238">
        <v>8.75</v>
      </c>
      <c r="O45" s="238">
        <v>30.299999999999997</v>
      </c>
      <c r="P45" s="235">
        <v>69.7</v>
      </c>
    </row>
    <row r="46" spans="2:16">
      <c r="N46" s="238">
        <v>9</v>
      </c>
      <c r="O46" s="238">
        <v>32.4</v>
      </c>
      <c r="P46" s="235">
        <v>67.599999999999994</v>
      </c>
    </row>
    <row r="47" spans="2:16">
      <c r="N47" s="238">
        <v>9.25</v>
      </c>
      <c r="O47" s="238">
        <v>16.899999999999999</v>
      </c>
      <c r="P47" s="235">
        <v>83.1</v>
      </c>
    </row>
    <row r="48" spans="2:16">
      <c r="N48" s="238">
        <v>9.5</v>
      </c>
      <c r="O48" s="238">
        <v>4.6000000000000032</v>
      </c>
      <c r="P48" s="235">
        <v>95.399999999999991</v>
      </c>
    </row>
    <row r="49" spans="14:16">
      <c r="N49" s="238">
        <v>9.75</v>
      </c>
      <c r="O49" s="238">
        <v>33.9</v>
      </c>
      <c r="P49" s="235">
        <v>66.099999999999994</v>
      </c>
    </row>
    <row r="50" spans="14:16">
      <c r="N50" s="238">
        <v>10</v>
      </c>
      <c r="O50" s="238">
        <v>7.2000000000000028</v>
      </c>
      <c r="P50" s="235">
        <v>92.8</v>
      </c>
    </row>
    <row r="51" spans="14:16">
      <c r="N51" s="238">
        <v>10.25</v>
      </c>
      <c r="O51" s="238">
        <v>36.5</v>
      </c>
      <c r="P51" s="235">
        <v>63.5</v>
      </c>
    </row>
    <row r="52" spans="14:16">
      <c r="N52" s="238">
        <v>10.5</v>
      </c>
      <c r="O52" s="238">
        <v>37</v>
      </c>
      <c r="P52" s="235">
        <v>63</v>
      </c>
    </row>
    <row r="53" spans="14:16">
      <c r="N53" s="238">
        <v>10.75</v>
      </c>
      <c r="O53" s="238">
        <v>5.5000000000000036</v>
      </c>
      <c r="P53" s="235">
        <v>94.5</v>
      </c>
    </row>
    <row r="54" spans="14:16">
      <c r="N54" s="238">
        <v>11</v>
      </c>
      <c r="O54" s="238">
        <v>23.6</v>
      </c>
      <c r="P54" s="235">
        <v>76.400000000000006</v>
      </c>
    </row>
    <row r="55" spans="14:16">
      <c r="N55" s="238">
        <v>11.25</v>
      </c>
      <c r="O55" s="238">
        <v>35.299999999999997</v>
      </c>
      <c r="P55" s="235">
        <v>64.7</v>
      </c>
    </row>
    <row r="56" spans="14:16">
      <c r="N56" s="238">
        <v>11.5</v>
      </c>
      <c r="O56" s="238">
        <v>34.199999999999996</v>
      </c>
      <c r="P56" s="235">
        <v>65.800000000000011</v>
      </c>
    </row>
    <row r="57" spans="14:16">
      <c r="N57" s="238">
        <v>11.75</v>
      </c>
      <c r="O57" s="238">
        <v>9.1000000000000032</v>
      </c>
      <c r="P57" s="235">
        <v>90.899999999999991</v>
      </c>
    </row>
    <row r="58" spans="14:16">
      <c r="N58" s="238">
        <v>12</v>
      </c>
      <c r="O58" s="238">
        <v>9.6000000000000032</v>
      </c>
      <c r="P58" s="235">
        <v>90.399999999999991</v>
      </c>
    </row>
    <row r="59" spans="14:16">
      <c r="N59" s="238">
        <v>12.25</v>
      </c>
      <c r="O59" s="238">
        <v>30.9</v>
      </c>
      <c r="P59" s="235">
        <v>69.099999999999994</v>
      </c>
    </row>
    <row r="60" spans="14:16">
      <c r="N60" s="238">
        <v>12.5</v>
      </c>
      <c r="O60" s="238">
        <v>44.199999999999996</v>
      </c>
      <c r="P60" s="235">
        <v>55.800000000000004</v>
      </c>
    </row>
    <row r="61" spans="14:16">
      <c r="N61" s="238">
        <v>12.75</v>
      </c>
      <c r="O61" s="238">
        <v>39.9</v>
      </c>
      <c r="P61" s="235">
        <v>60.1</v>
      </c>
    </row>
    <row r="62" spans="14:16">
      <c r="N62" s="238">
        <v>13</v>
      </c>
      <c r="O62" s="238">
        <v>35.599999999999994</v>
      </c>
      <c r="P62" s="235">
        <v>64.400000000000006</v>
      </c>
    </row>
    <row r="63" spans="14:16">
      <c r="N63" s="238">
        <v>13.25</v>
      </c>
      <c r="O63" s="238">
        <v>34.5</v>
      </c>
      <c r="P63" s="235">
        <v>65.5</v>
      </c>
    </row>
    <row r="64" spans="14:16">
      <c r="N64" s="238">
        <v>13.5</v>
      </c>
      <c r="O64" s="238">
        <v>14.200000000000003</v>
      </c>
      <c r="P64" s="235">
        <v>85.8</v>
      </c>
    </row>
    <row r="65" spans="14:16">
      <c r="N65" s="238">
        <v>13.75</v>
      </c>
      <c r="O65" s="238">
        <v>21.1</v>
      </c>
      <c r="P65" s="235">
        <v>78.900000000000006</v>
      </c>
    </row>
    <row r="66" spans="14:16">
      <c r="N66" s="238">
        <v>14</v>
      </c>
      <c r="O66" s="238">
        <v>44</v>
      </c>
      <c r="P66" s="235">
        <v>56</v>
      </c>
    </row>
    <row r="67" spans="14:16">
      <c r="N67" s="238">
        <v>14.25</v>
      </c>
      <c r="O67" s="238">
        <v>38.099999999999994</v>
      </c>
      <c r="P67" s="235">
        <v>61.900000000000006</v>
      </c>
    </row>
    <row r="68" spans="14:16">
      <c r="N68" s="238">
        <v>14.5</v>
      </c>
      <c r="O68" s="238">
        <v>6.600000000000005</v>
      </c>
      <c r="P68" s="235">
        <v>93.399999999999991</v>
      </c>
    </row>
    <row r="69" spans="14:16">
      <c r="N69" s="238">
        <v>14.75</v>
      </c>
      <c r="O69" s="238">
        <v>48.699999999999996</v>
      </c>
      <c r="P69" s="235">
        <v>51.300000000000004</v>
      </c>
    </row>
    <row r="70" spans="14:16">
      <c r="N70" s="238">
        <v>15</v>
      </c>
      <c r="O70" s="238">
        <v>15.600000000000003</v>
      </c>
      <c r="P70" s="235">
        <v>84.399999999999991</v>
      </c>
    </row>
    <row r="71" spans="14:16">
      <c r="N71" s="238">
        <v>15.25</v>
      </c>
      <c r="O71" s="238">
        <v>35.299999999999997</v>
      </c>
      <c r="P71" s="235">
        <v>64.7</v>
      </c>
    </row>
    <row r="72" spans="14:16">
      <c r="N72" s="238">
        <v>15.5</v>
      </c>
      <c r="O72" s="238">
        <v>45.4</v>
      </c>
      <c r="P72" s="235">
        <v>54.6</v>
      </c>
    </row>
    <row r="73" spans="14:16">
      <c r="N73" s="238">
        <v>15.75</v>
      </c>
      <c r="O73" s="238">
        <v>21.900000000000002</v>
      </c>
      <c r="P73" s="235">
        <v>78.099999999999994</v>
      </c>
    </row>
    <row r="74" spans="14:16">
      <c r="N74" s="238">
        <v>16</v>
      </c>
      <c r="O74" s="238">
        <v>16.000000000000004</v>
      </c>
      <c r="P74" s="235">
        <v>84</v>
      </c>
    </row>
    <row r="75" spans="14:16">
      <c r="N75" s="238">
        <v>16.25</v>
      </c>
      <c r="O75" s="238">
        <v>43.699999999999996</v>
      </c>
      <c r="P75" s="235">
        <v>56.300000000000004</v>
      </c>
    </row>
    <row r="76" spans="14:16">
      <c r="N76" s="238">
        <v>16.5</v>
      </c>
      <c r="O76" s="238">
        <v>13.800000000000004</v>
      </c>
      <c r="P76" s="235">
        <v>86.199999999999989</v>
      </c>
    </row>
    <row r="77" spans="14:16">
      <c r="N77" s="238">
        <v>16.75</v>
      </c>
      <c r="O77" s="238">
        <v>30.3</v>
      </c>
      <c r="P77" s="235">
        <v>69.7</v>
      </c>
    </row>
    <row r="78" spans="14:16">
      <c r="N78" s="238">
        <v>17</v>
      </c>
      <c r="O78" s="238">
        <v>53.199999999999996</v>
      </c>
      <c r="P78" s="235">
        <v>46.800000000000004</v>
      </c>
    </row>
    <row r="79" spans="14:16">
      <c r="N79" s="238">
        <v>17.25</v>
      </c>
      <c r="O79" s="238">
        <v>56.899999999999991</v>
      </c>
      <c r="P79" s="235">
        <v>43.100000000000009</v>
      </c>
    </row>
    <row r="80" spans="14:16">
      <c r="N80" s="238">
        <v>17.5</v>
      </c>
      <c r="O80" s="238">
        <v>7.8000000000000043</v>
      </c>
      <c r="P80" s="235">
        <v>92.199999999999989</v>
      </c>
    </row>
    <row r="81" spans="14:16">
      <c r="N81" s="238">
        <v>17.75</v>
      </c>
      <c r="O81" s="238">
        <v>33.9</v>
      </c>
      <c r="P81" s="235">
        <v>66.099999999999994</v>
      </c>
    </row>
    <row r="82" spans="14:16">
      <c r="N82" s="238">
        <v>18</v>
      </c>
      <c r="O82" s="238">
        <v>31.200000000000003</v>
      </c>
      <c r="P82" s="235">
        <v>68.8</v>
      </c>
    </row>
    <row r="83" spans="14:16">
      <c r="N83" s="238">
        <v>18.25</v>
      </c>
      <c r="O83" s="238">
        <v>7.7000000000000064</v>
      </c>
      <c r="P83" s="235">
        <v>92.3</v>
      </c>
    </row>
    <row r="84" spans="14:16">
      <c r="N84" s="238">
        <v>18.5</v>
      </c>
      <c r="O84" s="238">
        <v>16.200000000000003</v>
      </c>
      <c r="P84" s="235">
        <v>83.8</v>
      </c>
    </row>
    <row r="85" spans="14:16">
      <c r="N85" s="238">
        <v>18.75</v>
      </c>
      <c r="O85" s="238">
        <v>27.900000000000002</v>
      </c>
      <c r="P85" s="235">
        <v>72.099999999999994</v>
      </c>
    </row>
    <row r="86" spans="14:16">
      <c r="N86" s="238">
        <v>19</v>
      </c>
      <c r="O86" s="238">
        <v>31.6</v>
      </c>
      <c r="P86" s="235">
        <v>68.400000000000006</v>
      </c>
    </row>
    <row r="87" spans="14:16">
      <c r="N87" s="238">
        <v>19.25</v>
      </c>
      <c r="O87" s="238">
        <v>35.299999999999997</v>
      </c>
      <c r="P87" s="235">
        <v>64.7</v>
      </c>
    </row>
    <row r="88" spans="14:16">
      <c r="N88" s="238">
        <v>19.5</v>
      </c>
      <c r="O88" s="238">
        <v>45.4</v>
      </c>
      <c r="P88" s="235">
        <v>54.6</v>
      </c>
    </row>
    <row r="89" spans="14:16">
      <c r="N89" s="238">
        <v>19.75</v>
      </c>
      <c r="O89" s="238">
        <v>57.099999999999994</v>
      </c>
      <c r="P89" s="235">
        <v>42.900000000000006</v>
      </c>
    </row>
    <row r="90" spans="14:16">
      <c r="N90" s="238">
        <v>20</v>
      </c>
      <c r="O90" s="238">
        <v>22.400000000000006</v>
      </c>
      <c r="P90" s="235">
        <v>77.599999999999994</v>
      </c>
    </row>
    <row r="91" spans="14:16">
      <c r="N91" s="238">
        <v>20.25</v>
      </c>
      <c r="O91" s="238">
        <v>38.9</v>
      </c>
      <c r="P91" s="235">
        <v>61.1</v>
      </c>
    </row>
    <row r="92" spans="14:16">
      <c r="N92" s="238">
        <v>20.5</v>
      </c>
      <c r="O92" s="238">
        <v>31.400000000000002</v>
      </c>
      <c r="P92" s="235">
        <v>68.599999999999994</v>
      </c>
    </row>
    <row r="93" spans="14:16">
      <c r="N93" s="238">
        <v>20.75</v>
      </c>
      <c r="O93" s="238">
        <v>62.3</v>
      </c>
      <c r="P93" s="235">
        <v>37.700000000000003</v>
      </c>
    </row>
    <row r="94" spans="14:16">
      <c r="N94" s="238">
        <v>21</v>
      </c>
      <c r="O94" s="238">
        <v>24.400000000000006</v>
      </c>
      <c r="P94" s="235">
        <v>75.599999999999994</v>
      </c>
    </row>
    <row r="95" spans="14:16">
      <c r="N95" s="238">
        <v>21.25</v>
      </c>
      <c r="O95" s="238">
        <v>63.3</v>
      </c>
      <c r="P95" s="235">
        <v>36.700000000000003</v>
      </c>
    </row>
    <row r="96" spans="14:16">
      <c r="N96" s="238">
        <v>21.5</v>
      </c>
      <c r="O96" s="238">
        <v>54.199999999999996</v>
      </c>
      <c r="P96" s="235">
        <v>45.800000000000004</v>
      </c>
    </row>
    <row r="97" spans="14:16">
      <c r="N97" s="238">
        <v>21.75</v>
      </c>
      <c r="O97" s="238">
        <v>19.500000000000007</v>
      </c>
      <c r="P97" s="235">
        <v>80.5</v>
      </c>
    </row>
    <row r="98" spans="14:16">
      <c r="N98" s="238">
        <v>22</v>
      </c>
      <c r="O98" s="238">
        <v>26.400000000000006</v>
      </c>
      <c r="P98" s="235">
        <v>73.599999999999994</v>
      </c>
    </row>
    <row r="99" spans="14:16">
      <c r="N99" s="238">
        <v>22.25</v>
      </c>
      <c r="O99" s="238">
        <v>38.1</v>
      </c>
      <c r="P99" s="235">
        <v>61.9</v>
      </c>
    </row>
    <row r="100" spans="14:16">
      <c r="N100" s="238">
        <v>22.5</v>
      </c>
      <c r="O100" s="238">
        <v>33.800000000000004</v>
      </c>
      <c r="P100" s="235">
        <v>66.199999999999989</v>
      </c>
    </row>
    <row r="101" spans="14:16">
      <c r="N101" s="238">
        <v>22.75</v>
      </c>
      <c r="O101" s="238">
        <v>53.5</v>
      </c>
      <c r="P101" s="235">
        <v>46.5</v>
      </c>
    </row>
    <row r="102" spans="14:16">
      <c r="N102" s="238">
        <v>23</v>
      </c>
      <c r="O102" s="238">
        <v>36.400000000000006</v>
      </c>
      <c r="P102" s="235">
        <v>63.599999999999994</v>
      </c>
    </row>
    <row r="103" spans="14:16">
      <c r="N103" s="238">
        <v>23.25</v>
      </c>
      <c r="O103" s="238">
        <v>32.1</v>
      </c>
      <c r="P103" s="235">
        <v>67.900000000000006</v>
      </c>
    </row>
    <row r="104" spans="14:16">
      <c r="N104" s="238">
        <v>23.5</v>
      </c>
      <c r="O104" s="238">
        <v>35.800000000000004</v>
      </c>
      <c r="P104" s="235">
        <v>64.199999999999989</v>
      </c>
    </row>
    <row r="105" spans="14:16">
      <c r="N105" s="238">
        <v>23.75</v>
      </c>
      <c r="O105" s="238">
        <v>23.500000000000007</v>
      </c>
      <c r="P105" s="235">
        <v>76.5</v>
      </c>
    </row>
    <row r="106" spans="14:16">
      <c r="N106" s="238">
        <v>24</v>
      </c>
      <c r="O106" s="238">
        <v>70.399999999999991</v>
      </c>
      <c r="P106" s="235">
        <v>29.600000000000009</v>
      </c>
    </row>
    <row r="107" spans="14:16">
      <c r="N107" s="238">
        <v>24.25</v>
      </c>
      <c r="O107" s="238">
        <v>22.900000000000006</v>
      </c>
      <c r="P107" s="235">
        <v>77.099999999999994</v>
      </c>
    </row>
    <row r="108" spans="14:16">
      <c r="N108" s="238">
        <v>24.5</v>
      </c>
      <c r="O108" s="238">
        <v>45.8</v>
      </c>
      <c r="P108" s="235">
        <v>54.2</v>
      </c>
    </row>
    <row r="109" spans="14:16">
      <c r="N109" s="238">
        <v>24.75</v>
      </c>
      <c r="O109" s="238">
        <v>52.7</v>
      </c>
      <c r="P109" s="235">
        <v>47.3</v>
      </c>
    </row>
    <row r="110" spans="14:16">
      <c r="N110" s="238">
        <v>25</v>
      </c>
      <c r="O110" s="238">
        <v>13.20000000000001</v>
      </c>
      <c r="P110" s="235">
        <v>86.799999999999983</v>
      </c>
    </row>
    <row r="111" spans="14:16">
      <c r="N111" s="238">
        <v>25.25</v>
      </c>
      <c r="O111" s="238">
        <v>47.3</v>
      </c>
      <c r="P111" s="235">
        <v>52.7</v>
      </c>
    </row>
    <row r="112" spans="14:16">
      <c r="N112" s="238">
        <v>25.5</v>
      </c>
      <c r="O112" s="238">
        <v>89.399999999999991</v>
      </c>
      <c r="P112" s="235">
        <v>10.600000000000009</v>
      </c>
    </row>
    <row r="113" spans="14:16">
      <c r="N113" s="238">
        <v>25.75</v>
      </c>
      <c r="O113" s="238">
        <v>70.699999999999989</v>
      </c>
      <c r="P113" s="235">
        <v>29.300000000000011</v>
      </c>
    </row>
    <row r="114" spans="14:16">
      <c r="N114" s="238">
        <v>26</v>
      </c>
      <c r="O114" s="238">
        <v>47.2</v>
      </c>
      <c r="P114" s="235">
        <v>52.8</v>
      </c>
    </row>
    <row r="115" spans="14:16">
      <c r="N115" s="238">
        <v>26.25</v>
      </c>
      <c r="O115" s="238">
        <v>62.099999999999994</v>
      </c>
      <c r="P115" s="235">
        <v>37.900000000000006</v>
      </c>
    </row>
    <row r="116" spans="14:16">
      <c r="N116" s="238">
        <v>26.5</v>
      </c>
      <c r="O116" s="238">
        <v>89.799999999999983</v>
      </c>
      <c r="P116" s="235">
        <v>10.200000000000017</v>
      </c>
    </row>
    <row r="117" spans="14:16">
      <c r="N117" s="238">
        <v>26.75</v>
      </c>
      <c r="O117" s="238">
        <v>75.899999999999991</v>
      </c>
      <c r="P117" s="235">
        <v>24.100000000000009</v>
      </c>
    </row>
    <row r="118" spans="14:16">
      <c r="N118" s="238">
        <v>27</v>
      </c>
      <c r="O118" s="238">
        <v>23.600000000000009</v>
      </c>
      <c r="P118" s="235">
        <v>76.399999999999991</v>
      </c>
    </row>
    <row r="119" spans="14:16">
      <c r="N119" s="238">
        <v>27.25</v>
      </c>
      <c r="O119" s="238">
        <v>24.100000000000009</v>
      </c>
      <c r="P119" s="235">
        <v>75.899999999999991</v>
      </c>
    </row>
    <row r="120" spans="14:16">
      <c r="N120" s="238">
        <v>27.5</v>
      </c>
      <c r="O120" s="238">
        <v>67.8</v>
      </c>
      <c r="P120" s="235">
        <v>32.200000000000003</v>
      </c>
    </row>
    <row r="121" spans="14:16">
      <c r="N121" s="238">
        <v>27.75</v>
      </c>
      <c r="O121" s="238">
        <v>71.5</v>
      </c>
      <c r="P121" s="235">
        <v>28.5</v>
      </c>
    </row>
    <row r="122" spans="14:16">
      <c r="N122" s="238">
        <v>28</v>
      </c>
      <c r="O122" s="238">
        <v>33.600000000000009</v>
      </c>
      <c r="P122" s="235">
        <v>66.399999999999991</v>
      </c>
    </row>
    <row r="123" spans="14:16">
      <c r="N123" s="238">
        <v>28.25</v>
      </c>
      <c r="O123" s="238">
        <v>46.900000000000006</v>
      </c>
      <c r="P123" s="235">
        <v>53.099999999999994</v>
      </c>
    </row>
    <row r="124" spans="14:16">
      <c r="N124" s="238">
        <v>28.5</v>
      </c>
      <c r="O124" s="238">
        <v>61.8</v>
      </c>
      <c r="P124" s="235">
        <v>38.200000000000003</v>
      </c>
    </row>
    <row r="125" spans="14:16">
      <c r="N125" s="238">
        <v>28.75</v>
      </c>
      <c r="O125" s="238">
        <v>30.300000000000004</v>
      </c>
      <c r="P125" s="235">
        <v>69.699999999999989</v>
      </c>
    </row>
    <row r="126" spans="14:16">
      <c r="N126" s="238">
        <v>29</v>
      </c>
      <c r="O126" s="238">
        <v>78.8</v>
      </c>
      <c r="P126" s="235">
        <v>21.200000000000003</v>
      </c>
    </row>
    <row r="127" spans="14:16">
      <c r="N127" s="238">
        <v>29.25</v>
      </c>
      <c r="O127" s="238">
        <v>88.899999999999991</v>
      </c>
      <c r="P127" s="235">
        <v>11.100000000000009</v>
      </c>
    </row>
    <row r="128" spans="14:16">
      <c r="N128" s="238">
        <v>29.5</v>
      </c>
      <c r="O128" s="238">
        <v>76.599999999999994</v>
      </c>
      <c r="P128" s="235">
        <v>23.400000000000006</v>
      </c>
    </row>
    <row r="129" spans="14:16">
      <c r="N129" s="238">
        <v>29.75</v>
      </c>
      <c r="O129" s="238">
        <v>46.7</v>
      </c>
      <c r="P129" s="235">
        <v>53.3</v>
      </c>
    </row>
    <row r="130" spans="14:16">
      <c r="N130" s="238">
        <v>30</v>
      </c>
      <c r="O130" s="238">
        <v>92</v>
      </c>
      <c r="P130" s="235">
        <v>8</v>
      </c>
    </row>
    <row r="131" spans="14:16">
      <c r="N131" s="238">
        <v>30.25</v>
      </c>
      <c r="O131" s="238">
        <v>76.5</v>
      </c>
      <c r="P131" s="235">
        <v>23.5</v>
      </c>
    </row>
    <row r="132" spans="14:16">
      <c r="N132" s="238">
        <v>30.5</v>
      </c>
      <c r="O132" s="238">
        <v>88.199999999999989</v>
      </c>
      <c r="P132" s="235">
        <v>11.800000000000011</v>
      </c>
    </row>
    <row r="133" spans="14:16">
      <c r="N133" s="238">
        <v>30.75</v>
      </c>
      <c r="O133" s="238">
        <v>91.899999999999991</v>
      </c>
      <c r="P133" s="235">
        <v>8.1000000000000085</v>
      </c>
    </row>
    <row r="134" spans="14:16">
      <c r="N134" s="238">
        <v>31</v>
      </c>
      <c r="O134" s="238">
        <v>42.800000000000004</v>
      </c>
      <c r="P134" s="235">
        <v>57.199999999999996</v>
      </c>
    </row>
    <row r="135" spans="14:16">
      <c r="N135" s="238">
        <v>31.25</v>
      </c>
      <c r="O135" s="238">
        <v>65.7</v>
      </c>
      <c r="P135" s="235">
        <v>34.299999999999997</v>
      </c>
    </row>
    <row r="136" spans="14:16">
      <c r="N136" s="238">
        <v>31.5</v>
      </c>
      <c r="O136" s="238">
        <v>58.2</v>
      </c>
      <c r="P136" s="235">
        <v>41.8</v>
      </c>
    </row>
    <row r="137" spans="14:16">
      <c r="N137" s="238">
        <v>31.75</v>
      </c>
      <c r="O137" s="238">
        <v>71.5</v>
      </c>
      <c r="P137" s="235">
        <v>28.5</v>
      </c>
    </row>
    <row r="138" spans="14:16">
      <c r="N138" s="238">
        <v>32</v>
      </c>
      <c r="O138" s="238">
        <v>76.8</v>
      </c>
      <c r="P138" s="235">
        <v>23.200000000000003</v>
      </c>
    </row>
    <row r="139" spans="14:16">
      <c r="N139" s="238">
        <v>32.25</v>
      </c>
      <c r="O139" s="238">
        <v>64.5</v>
      </c>
      <c r="P139" s="235">
        <v>35.5</v>
      </c>
    </row>
    <row r="140" spans="14:16">
      <c r="N140" s="238">
        <v>32.5</v>
      </c>
      <c r="O140" s="238">
        <v>58.6</v>
      </c>
      <c r="P140" s="235">
        <v>41.4</v>
      </c>
    </row>
    <row r="141" spans="14:16">
      <c r="N141" s="238">
        <v>32.75</v>
      </c>
      <c r="O141" s="238">
        <v>78.3</v>
      </c>
      <c r="P141" s="235">
        <v>21.700000000000003</v>
      </c>
    </row>
    <row r="142" spans="14:16">
      <c r="N142" s="238">
        <v>33</v>
      </c>
      <c r="O142" s="238">
        <v>66</v>
      </c>
      <c r="P142" s="235">
        <v>34</v>
      </c>
    </row>
    <row r="143" spans="14:16">
      <c r="N143" s="238">
        <v>33.25</v>
      </c>
      <c r="O143" s="238">
        <v>48.900000000000006</v>
      </c>
      <c r="P143" s="235">
        <v>51.099999999999994</v>
      </c>
    </row>
    <row r="144" spans="14:16">
      <c r="N144" s="238">
        <v>33.5</v>
      </c>
      <c r="O144" s="238">
        <v>65.400000000000006</v>
      </c>
      <c r="P144" s="235">
        <v>34.599999999999994</v>
      </c>
    </row>
    <row r="145" spans="14:16">
      <c r="N145" s="238">
        <v>33.75</v>
      </c>
      <c r="O145" s="238">
        <v>57.900000000000006</v>
      </c>
      <c r="P145" s="235">
        <v>42.099999999999994</v>
      </c>
    </row>
    <row r="146" spans="14:16">
      <c r="N146" s="238">
        <v>34</v>
      </c>
      <c r="O146" s="238">
        <v>47.2</v>
      </c>
      <c r="P146" s="235">
        <v>52.8</v>
      </c>
    </row>
    <row r="147" spans="14:16">
      <c r="N147" s="238">
        <v>34.25</v>
      </c>
      <c r="O147" s="238">
        <v>66.900000000000006</v>
      </c>
      <c r="P147" s="235">
        <v>33.099999999999994</v>
      </c>
    </row>
    <row r="148" spans="14:16">
      <c r="N148" s="238">
        <v>34.5</v>
      </c>
      <c r="O148" s="238">
        <v>78.599999999999994</v>
      </c>
      <c r="P148" s="235">
        <v>21.400000000000006</v>
      </c>
    </row>
    <row r="149" spans="14:16">
      <c r="N149" s="238">
        <v>34.75</v>
      </c>
      <c r="O149" s="238">
        <v>63.1</v>
      </c>
      <c r="P149" s="235">
        <v>36.9</v>
      </c>
    </row>
    <row r="150" spans="14:16">
      <c r="N150" s="238">
        <v>35</v>
      </c>
      <c r="O150" s="238">
        <v>50.800000000000004</v>
      </c>
      <c r="P150" s="235">
        <v>49.199999999999996</v>
      </c>
    </row>
    <row r="151" spans="14:16">
      <c r="N151" s="238">
        <v>35.25</v>
      </c>
      <c r="O151" s="238">
        <v>56.1</v>
      </c>
      <c r="P151" s="235">
        <v>43.9</v>
      </c>
    </row>
    <row r="152" spans="14:16">
      <c r="N152" s="238">
        <v>35.5</v>
      </c>
      <c r="O152" s="238">
        <v>56.6</v>
      </c>
      <c r="P152" s="235">
        <v>43.4</v>
      </c>
    </row>
    <row r="153" spans="14:16">
      <c r="N153" s="238">
        <v>35.75</v>
      </c>
      <c r="O153" s="238">
        <v>81.099999999999994</v>
      </c>
      <c r="P153" s="235">
        <v>18.900000000000006</v>
      </c>
    </row>
    <row r="154" spans="14:16">
      <c r="N154" s="238">
        <v>36</v>
      </c>
      <c r="O154" s="238">
        <v>83.2</v>
      </c>
      <c r="P154" s="235">
        <v>16.799999999999997</v>
      </c>
    </row>
    <row r="155" spans="14:16">
      <c r="N155" s="238">
        <v>36.25</v>
      </c>
      <c r="O155" s="238">
        <v>67.7</v>
      </c>
      <c r="P155" s="235">
        <v>32.299999999999997</v>
      </c>
    </row>
    <row r="156" spans="14:16">
      <c r="N156" s="238">
        <v>36.5</v>
      </c>
      <c r="O156" s="238">
        <v>53.800000000000004</v>
      </c>
      <c r="P156" s="235">
        <v>46.199999999999996</v>
      </c>
    </row>
    <row r="157" spans="14:16">
      <c r="N157" s="238">
        <v>36.75</v>
      </c>
      <c r="O157" s="238">
        <v>63.900000000000006</v>
      </c>
      <c r="P157" s="235">
        <v>36.099999999999994</v>
      </c>
    </row>
    <row r="158" spans="14:16">
      <c r="N158" s="238">
        <v>37</v>
      </c>
      <c r="O158" s="238">
        <v>78.8</v>
      </c>
      <c r="P158" s="235">
        <v>21.200000000000003</v>
      </c>
    </row>
    <row r="159" spans="14:16">
      <c r="N159" s="238">
        <v>37.25</v>
      </c>
      <c r="O159" s="238">
        <v>76.099999999999994</v>
      </c>
      <c r="P159" s="235">
        <v>23.900000000000006</v>
      </c>
    </row>
    <row r="160" spans="14:16">
      <c r="N160" s="238">
        <v>37.5</v>
      </c>
      <c r="O160" s="238">
        <v>78.2</v>
      </c>
      <c r="P160" s="235">
        <v>21.799999999999997</v>
      </c>
    </row>
    <row r="161" spans="14:16">
      <c r="N161" s="238">
        <v>37.75</v>
      </c>
      <c r="O161" s="238">
        <v>69.099999999999994</v>
      </c>
      <c r="P161" s="235">
        <v>30.900000000000006</v>
      </c>
    </row>
    <row r="162" spans="14:16">
      <c r="N162" s="238">
        <v>38</v>
      </c>
      <c r="O162" s="238">
        <v>85.6</v>
      </c>
      <c r="P162" s="235">
        <v>14.400000000000006</v>
      </c>
    </row>
    <row r="163" spans="14:16">
      <c r="N163" s="238">
        <v>38.25</v>
      </c>
      <c r="O163" s="238">
        <v>84.5</v>
      </c>
      <c r="P163" s="235">
        <v>15.5</v>
      </c>
    </row>
    <row r="164" spans="14:16">
      <c r="N164" s="238">
        <v>38.5</v>
      </c>
      <c r="O164" s="238">
        <v>78.599999999999994</v>
      </c>
      <c r="P164" s="235">
        <v>21.400000000000006</v>
      </c>
    </row>
    <row r="165" spans="14:16">
      <c r="N165" s="238">
        <v>38.75</v>
      </c>
      <c r="O165" s="238">
        <v>71.099999999999994</v>
      </c>
      <c r="P165" s="235">
        <v>28.900000000000006</v>
      </c>
    </row>
    <row r="166" spans="14:16">
      <c r="N166" s="238">
        <v>39</v>
      </c>
      <c r="O166" s="238">
        <v>65.2</v>
      </c>
      <c r="P166" s="235">
        <v>34.799999999999997</v>
      </c>
    </row>
    <row r="167" spans="14:16">
      <c r="N167" s="238">
        <v>39.25</v>
      </c>
      <c r="O167" s="238">
        <v>80.099999999999994</v>
      </c>
      <c r="P167" s="235">
        <v>19.900000000000006</v>
      </c>
    </row>
    <row r="168" spans="14:16">
      <c r="N168" s="238">
        <v>39.5</v>
      </c>
      <c r="O168" s="238">
        <v>63</v>
      </c>
      <c r="P168" s="235">
        <v>37</v>
      </c>
    </row>
    <row r="169" spans="14:16">
      <c r="N169" s="238">
        <v>39.75</v>
      </c>
      <c r="O169" s="238">
        <v>71.5</v>
      </c>
      <c r="P169" s="235">
        <v>28.5</v>
      </c>
    </row>
    <row r="170" spans="14:16">
      <c r="N170" s="238">
        <v>40</v>
      </c>
      <c r="O170" s="238">
        <v>65.600000000000009</v>
      </c>
      <c r="P170" s="235">
        <v>34.399999999999991</v>
      </c>
    </row>
    <row r="171" spans="14:16">
      <c r="N171" s="238">
        <v>40.25</v>
      </c>
      <c r="O171" s="238">
        <v>70.900000000000006</v>
      </c>
      <c r="P171" s="235">
        <v>29.099999999999994</v>
      </c>
    </row>
    <row r="172" spans="14:16">
      <c r="N172" s="238">
        <v>40.5</v>
      </c>
      <c r="O172" s="238">
        <v>84.2</v>
      </c>
      <c r="P172" s="235">
        <v>15.799999999999997</v>
      </c>
    </row>
    <row r="173" spans="14:16">
      <c r="N173" s="238">
        <v>40.75</v>
      </c>
      <c r="O173" s="238">
        <v>89.5</v>
      </c>
      <c r="P173" s="235">
        <v>10.5</v>
      </c>
    </row>
    <row r="174" spans="14:16">
      <c r="N174" s="238">
        <v>41</v>
      </c>
      <c r="O174" s="238">
        <v>72.400000000000006</v>
      </c>
      <c r="P174" s="235">
        <v>27.599999999999994</v>
      </c>
    </row>
    <row r="175" spans="14:16">
      <c r="N175" s="238">
        <v>41.25</v>
      </c>
      <c r="O175" s="238">
        <v>74.5</v>
      </c>
      <c r="P175" s="235">
        <v>25.5</v>
      </c>
    </row>
    <row r="176" spans="14:16">
      <c r="N176" s="238">
        <v>41.5</v>
      </c>
      <c r="O176" s="238">
        <v>95.8</v>
      </c>
      <c r="P176" s="235">
        <v>4.2000000000000028</v>
      </c>
    </row>
    <row r="177" spans="14:16">
      <c r="N177" s="238">
        <v>41.75</v>
      </c>
      <c r="O177" s="238">
        <v>88.3</v>
      </c>
      <c r="P177" s="235">
        <v>11.700000000000003</v>
      </c>
    </row>
    <row r="178" spans="14:16">
      <c r="N178" s="238">
        <v>42</v>
      </c>
      <c r="O178" s="238">
        <v>95.2</v>
      </c>
      <c r="P178" s="235">
        <v>4.7999999999999972</v>
      </c>
    </row>
    <row r="179" spans="14:16">
      <c r="N179" s="238">
        <v>42.25</v>
      </c>
      <c r="O179" s="238">
        <v>76.5</v>
      </c>
      <c r="P179" s="235">
        <v>23.5</v>
      </c>
    </row>
    <row r="180" spans="14:16">
      <c r="N180" s="238">
        <v>42.5</v>
      </c>
      <c r="O180" s="238">
        <v>88.2</v>
      </c>
      <c r="P180" s="235">
        <v>11.799999999999997</v>
      </c>
    </row>
    <row r="181" spans="14:16">
      <c r="N181" s="238">
        <v>42.75</v>
      </c>
      <c r="O181" s="238">
        <v>87.1</v>
      </c>
      <c r="P181" s="235">
        <v>12.900000000000006</v>
      </c>
    </row>
    <row r="182" spans="14:16">
      <c r="N182" s="238">
        <v>43</v>
      </c>
      <c r="O182" s="238">
        <v>97.2</v>
      </c>
      <c r="P182" s="235">
        <v>2.7999999999999972</v>
      </c>
    </row>
    <row r="183" spans="14:16">
      <c r="N183" s="238">
        <v>43.25</v>
      </c>
      <c r="O183" s="238">
        <v>86.5</v>
      </c>
      <c r="P183" s="235">
        <v>13.5</v>
      </c>
    </row>
    <row r="184" spans="14:16">
      <c r="N184" s="238">
        <v>43.5</v>
      </c>
      <c r="O184" s="238">
        <v>90.2</v>
      </c>
      <c r="P184" s="235">
        <v>9.7999999999999972</v>
      </c>
    </row>
    <row r="185" spans="14:16">
      <c r="N185" s="238">
        <v>43.75</v>
      </c>
      <c r="O185" s="238">
        <v>85.9</v>
      </c>
      <c r="P185" s="235">
        <v>14.099999999999994</v>
      </c>
    </row>
    <row r="186" spans="14:16">
      <c r="N186" s="238">
        <v>44</v>
      </c>
      <c r="O186" s="238">
        <v>88</v>
      </c>
      <c r="P186" s="235">
        <v>12</v>
      </c>
    </row>
    <row r="187" spans="14:16">
      <c r="N187" s="238">
        <v>44.25</v>
      </c>
      <c r="O187" s="238">
        <v>94.9</v>
      </c>
      <c r="P187" s="235">
        <v>5.0999999999999943</v>
      </c>
    </row>
    <row r="188" spans="14:16">
      <c r="N188" s="238">
        <v>44.5</v>
      </c>
      <c r="O188" s="238">
        <v>81</v>
      </c>
      <c r="P188" s="235">
        <v>19</v>
      </c>
    </row>
    <row r="189" spans="14:16">
      <c r="N189" s="238">
        <v>44.75</v>
      </c>
      <c r="O189" s="238">
        <v>91.1</v>
      </c>
      <c r="P189" s="235">
        <v>8.9000000000000057</v>
      </c>
    </row>
    <row r="190" spans="14:16">
      <c r="N190" s="238">
        <v>45</v>
      </c>
      <c r="O190" s="238">
        <v>82</v>
      </c>
      <c r="P190" s="235">
        <v>18</v>
      </c>
    </row>
    <row r="191" spans="14:16">
      <c r="N191" s="238">
        <v>45.25</v>
      </c>
      <c r="O191" s="238">
        <v>88.9</v>
      </c>
      <c r="P191" s="235">
        <v>11.099999999999994</v>
      </c>
    </row>
    <row r="192" spans="14:16">
      <c r="N192" s="238">
        <v>45.5</v>
      </c>
      <c r="O192" s="238">
        <v>91</v>
      </c>
      <c r="P192" s="235">
        <v>9</v>
      </c>
    </row>
    <row r="193" spans="14:16">
      <c r="N193" s="238">
        <v>45.75</v>
      </c>
      <c r="O193" s="238">
        <v>88.3</v>
      </c>
      <c r="P193" s="235">
        <v>11.700000000000003</v>
      </c>
    </row>
    <row r="194" spans="14:16">
      <c r="N194" s="238">
        <v>46</v>
      </c>
      <c r="O194" s="238">
        <v>93.6</v>
      </c>
      <c r="P194" s="235">
        <v>6.4000000000000057</v>
      </c>
    </row>
    <row r="195" spans="14:16">
      <c r="N195" s="238">
        <v>46.25</v>
      </c>
      <c r="O195" s="238">
        <v>95.7</v>
      </c>
      <c r="P195" s="235">
        <v>4.2999999999999972</v>
      </c>
    </row>
    <row r="196" spans="14:16">
      <c r="N196" s="238">
        <v>46.5</v>
      </c>
      <c r="O196" s="238">
        <v>94.6</v>
      </c>
      <c r="P196" s="235">
        <v>5.4000000000000057</v>
      </c>
    </row>
    <row r="197" spans="14:16">
      <c r="N197" s="238">
        <v>46.75</v>
      </c>
      <c r="O197" s="238">
        <v>90.3</v>
      </c>
      <c r="P197" s="235">
        <v>9.7000000000000028</v>
      </c>
    </row>
    <row r="198" spans="14:16">
      <c r="N198" s="238">
        <v>47</v>
      </c>
      <c r="O198" s="238">
        <v>98.8</v>
      </c>
      <c r="P198" s="235">
        <v>1.2000000000000028</v>
      </c>
    </row>
    <row r="199" spans="14:16">
      <c r="N199" s="238">
        <v>47.25</v>
      </c>
      <c r="O199" s="238">
        <v>94.5</v>
      </c>
      <c r="P199" s="235">
        <v>5.5</v>
      </c>
    </row>
    <row r="200" spans="14:16">
      <c r="N200" s="238">
        <v>47.5</v>
      </c>
      <c r="O200" s="238">
        <v>95</v>
      </c>
      <c r="P200" s="235">
        <v>5</v>
      </c>
    </row>
    <row r="201" spans="14:16">
      <c r="N201" s="238">
        <v>47.75</v>
      </c>
      <c r="O201" s="238">
        <v>95.5</v>
      </c>
      <c r="P201" s="235">
        <v>4.5</v>
      </c>
    </row>
    <row r="202" spans="14:16">
      <c r="N202" s="238">
        <v>48</v>
      </c>
      <c r="O202" s="238">
        <v>94.4</v>
      </c>
      <c r="P202" s="235">
        <v>5.5999999999999943</v>
      </c>
    </row>
    <row r="203" spans="14:16">
      <c r="N203" s="238">
        <v>48.25</v>
      </c>
      <c r="O203" s="238">
        <v>96.5</v>
      </c>
      <c r="P203" s="235">
        <v>3.5</v>
      </c>
    </row>
    <row r="204" spans="14:16">
      <c r="N204" s="238">
        <v>48.5</v>
      </c>
      <c r="O204" s="238">
        <v>98.6</v>
      </c>
      <c r="P204" s="235">
        <v>1.4000000000000057</v>
      </c>
    </row>
    <row r="205" spans="14:16">
      <c r="N205" s="238">
        <v>48.75</v>
      </c>
      <c r="O205" s="238">
        <v>99.1</v>
      </c>
      <c r="P205" s="235">
        <v>0.90000000000000568</v>
      </c>
    </row>
    <row r="206" spans="14:16">
      <c r="N206" s="238">
        <v>49</v>
      </c>
      <c r="O206" s="238">
        <v>96.4</v>
      </c>
      <c r="P206" s="235">
        <v>3.5999999999999943</v>
      </c>
    </row>
    <row r="207" spans="14:16">
      <c r="N207" s="238">
        <v>49.25</v>
      </c>
      <c r="O207" s="238">
        <v>98.5</v>
      </c>
      <c r="P207" s="235">
        <v>1.5</v>
      </c>
    </row>
    <row r="208" spans="14:16">
      <c r="N208" s="238">
        <v>49.5</v>
      </c>
      <c r="O208" s="238">
        <v>99</v>
      </c>
      <c r="P208" s="235">
        <v>1</v>
      </c>
    </row>
    <row r="209" spans="14:16">
      <c r="N209" s="238">
        <v>49.75</v>
      </c>
      <c r="O209" s="238">
        <v>99.5</v>
      </c>
      <c r="P209" s="235">
        <v>0.5</v>
      </c>
    </row>
    <row r="210" spans="14:16">
      <c r="N210" s="238">
        <v>50</v>
      </c>
      <c r="O210" s="238">
        <v>100</v>
      </c>
      <c r="P210" s="235">
        <v>0</v>
      </c>
    </row>
  </sheetData>
  <pageMargins left="0.7" right="0.7" top="0.75" bottom="0.75" header="0.3" footer="0.3"/>
  <pageSetup orientation="portrait" horizontalDpi="300" verticalDpi="0" copies="0" r:id="rId1"/>
  <drawing r:id="rId2"/>
  <legacyDrawing r:id="rId3"/>
  <controls>
    <mc:AlternateContent xmlns:mc="http://schemas.openxmlformats.org/markup-compatibility/2006">
      <mc:Choice Requires="x14">
        <control shapeId="12290" r:id="rId4" name="CommandButton2">
          <controlPr defaultSize="0" autoLine="0" r:id="rId5">
            <anchor moveWithCells="1">
              <from>
                <xdr:col>13</xdr:col>
                <xdr:colOff>57150</xdr:colOff>
                <xdr:row>2</xdr:row>
                <xdr:rowOff>47625</xdr:rowOff>
              </from>
              <to>
                <xdr:col>16</xdr:col>
                <xdr:colOff>0</xdr:colOff>
                <xdr:row>6</xdr:row>
                <xdr:rowOff>0</xdr:rowOff>
              </to>
            </anchor>
          </controlPr>
        </control>
      </mc:Choice>
      <mc:Fallback>
        <control shapeId="12290" r:id="rId4" name="CommandButton2"/>
      </mc:Fallback>
    </mc:AlternateContent>
    <mc:AlternateContent xmlns:mc="http://schemas.openxmlformats.org/markup-compatibility/2006">
      <mc:Choice Requires="x14">
        <control shapeId="12289" r:id="rId6" name="CommandButton1">
          <controlPr defaultSize="0" autoLine="0" r:id="rId7">
            <anchor moveWithCells="1">
              <from>
                <xdr:col>0</xdr:col>
                <xdr:colOff>295275</xdr:colOff>
                <xdr:row>0</xdr:row>
                <xdr:rowOff>133350</xdr:rowOff>
              </from>
              <to>
                <xdr:col>4</xdr:col>
                <xdr:colOff>161925</xdr:colOff>
                <xdr:row>3</xdr:row>
                <xdr:rowOff>123825</xdr:rowOff>
              </to>
            </anchor>
          </controlPr>
        </control>
      </mc:Choice>
      <mc:Fallback>
        <control shapeId="12289" r:id="rId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1"/>
  </sheetPr>
  <dimension ref="B1:AB56"/>
  <sheetViews>
    <sheetView showGridLines="0" tabSelected="1" zoomScaleNormal="100" workbookViewId="0"/>
  </sheetViews>
  <sheetFormatPr defaultRowHeight="11.25"/>
  <cols>
    <col min="1" max="1" width="1" style="11" customWidth="1"/>
    <col min="2" max="2" width="15.5703125" style="11" customWidth="1"/>
    <col min="3" max="3" width="18.42578125" style="11" customWidth="1"/>
    <col min="4" max="4" width="13.7109375" style="11" customWidth="1"/>
    <col min="5" max="5" width="12.140625" style="11" customWidth="1"/>
    <col min="6" max="6" width="1.7109375" style="11" customWidth="1"/>
    <col min="7" max="7" width="13.140625" style="74" customWidth="1"/>
    <col min="8" max="8" width="12.140625" style="74" customWidth="1"/>
    <col min="9" max="10" width="13.5703125" style="11" customWidth="1"/>
    <col min="11" max="12" width="12.140625" style="11" customWidth="1"/>
    <col min="13" max="13" width="12.28515625" style="11" customWidth="1"/>
    <col min="14" max="14" width="1" style="11" customWidth="1"/>
    <col min="15" max="15" width="12.28515625" style="74" customWidth="1"/>
    <col min="16" max="17" width="8.42578125" style="11" customWidth="1"/>
    <col min="18" max="18" width="12.5703125" style="11" customWidth="1"/>
    <col min="19" max="27" width="10.28515625" style="11" customWidth="1"/>
    <col min="28" max="16384" width="9.140625" style="11"/>
  </cols>
  <sheetData>
    <row r="1" spans="2:27" ht="16.5" customHeight="1">
      <c r="B1" s="97" t="s">
        <v>103</v>
      </c>
      <c r="C1" s="98"/>
      <c r="D1" s="103">
        <v>100000</v>
      </c>
      <c r="E1" s="99"/>
    </row>
    <row r="2" spans="2:27" ht="19.5" customHeight="1">
      <c r="B2" s="94"/>
      <c r="C2" s="95"/>
      <c r="D2" s="100" t="s">
        <v>53</v>
      </c>
      <c r="E2" s="96"/>
      <c r="G2" s="78" t="s">
        <v>102</v>
      </c>
      <c r="H2" s="188"/>
      <c r="I2" s="86"/>
      <c r="J2" s="86"/>
      <c r="K2" s="86"/>
      <c r="L2" s="86"/>
      <c r="M2" s="87"/>
      <c r="O2" s="78" t="s">
        <v>102</v>
      </c>
      <c r="P2" s="86"/>
      <c r="Q2" s="86"/>
      <c r="R2" s="86"/>
      <c r="S2" s="86"/>
      <c r="T2" s="86"/>
      <c r="U2" s="86"/>
      <c r="V2" s="86"/>
      <c r="W2" s="86"/>
      <c r="X2" s="86"/>
      <c r="Y2" s="86"/>
      <c r="Z2" s="86"/>
      <c r="AA2" s="87"/>
    </row>
    <row r="3" spans="2:27" ht="19.5" customHeight="1">
      <c r="B3" s="91"/>
      <c r="C3" s="92"/>
      <c r="D3" s="101" t="s">
        <v>51</v>
      </c>
      <c r="E3" s="93"/>
      <c r="G3" s="75"/>
      <c r="H3" s="19" t="s">
        <v>204</v>
      </c>
      <c r="I3" s="19" t="s">
        <v>41</v>
      </c>
      <c r="J3" s="19" t="s">
        <v>206</v>
      </c>
      <c r="K3" s="19" t="s">
        <v>21</v>
      </c>
      <c r="L3" s="19" t="s">
        <v>89</v>
      </c>
      <c r="M3" s="53" t="s">
        <v>47</v>
      </c>
      <c r="O3" s="75"/>
      <c r="P3" s="19"/>
      <c r="Q3" s="19"/>
      <c r="R3" s="133" t="s">
        <v>129</v>
      </c>
      <c r="S3" s="19"/>
      <c r="T3" s="19"/>
      <c r="U3" s="19" t="s">
        <v>106</v>
      </c>
      <c r="V3" s="19" t="s">
        <v>188</v>
      </c>
      <c r="W3" s="19" t="s">
        <v>199</v>
      </c>
      <c r="X3" s="19"/>
      <c r="Y3" s="19" t="s">
        <v>21</v>
      </c>
      <c r="Z3" s="19" t="s">
        <v>47</v>
      </c>
      <c r="AA3" s="53" t="s">
        <v>21</v>
      </c>
    </row>
    <row r="4" spans="2:27" ht="19.5" customHeight="1">
      <c r="B4" s="88"/>
      <c r="C4" s="89"/>
      <c r="D4" s="102" t="s">
        <v>51</v>
      </c>
      <c r="E4" s="90"/>
      <c r="G4" s="76"/>
      <c r="H4" s="120" t="s">
        <v>105</v>
      </c>
      <c r="I4" s="120" t="s">
        <v>42</v>
      </c>
      <c r="J4" s="120" t="s">
        <v>207</v>
      </c>
      <c r="K4" s="9" t="s">
        <v>43</v>
      </c>
      <c r="L4" s="9" t="s">
        <v>90</v>
      </c>
      <c r="M4" s="54" t="s">
        <v>43</v>
      </c>
      <c r="O4" s="76"/>
      <c r="P4" s="120" t="s">
        <v>7</v>
      </c>
      <c r="Q4" s="120" t="s">
        <v>8</v>
      </c>
      <c r="R4" s="120" t="s">
        <v>105</v>
      </c>
      <c r="S4" s="120" t="s">
        <v>55</v>
      </c>
      <c r="T4" s="120" t="s">
        <v>10</v>
      </c>
      <c r="U4" s="120" t="s">
        <v>107</v>
      </c>
      <c r="V4" s="120" t="s">
        <v>189</v>
      </c>
      <c r="W4" s="120" t="s">
        <v>127</v>
      </c>
      <c r="X4" s="120" t="s">
        <v>114</v>
      </c>
      <c r="Y4" s="120" t="s">
        <v>108</v>
      </c>
      <c r="Z4" s="120" t="s">
        <v>108</v>
      </c>
      <c r="AA4" s="121" t="s">
        <v>109</v>
      </c>
    </row>
    <row r="5" spans="2:27" ht="16.5" customHeight="1">
      <c r="G5" s="77" t="s">
        <v>31</v>
      </c>
      <c r="H5" s="118" t="s">
        <v>44</v>
      </c>
      <c r="I5" s="118" t="s">
        <v>44</v>
      </c>
      <c r="J5" s="118" t="s">
        <v>44</v>
      </c>
      <c r="K5" s="10" t="s">
        <v>44</v>
      </c>
      <c r="L5" s="10" t="s">
        <v>63</v>
      </c>
      <c r="M5" s="55" t="s">
        <v>63</v>
      </c>
      <c r="O5" s="77" t="s">
        <v>31</v>
      </c>
      <c r="P5" s="118" t="s">
        <v>110</v>
      </c>
      <c r="Q5" s="118" t="s">
        <v>12</v>
      </c>
      <c r="R5" s="118" t="s">
        <v>111</v>
      </c>
      <c r="S5" s="118" t="s">
        <v>13</v>
      </c>
      <c r="T5" s="118" t="s">
        <v>13</v>
      </c>
      <c r="U5" s="118" t="s">
        <v>13</v>
      </c>
      <c r="V5" s="118" t="s">
        <v>116</v>
      </c>
      <c r="W5" s="118" t="s">
        <v>132</v>
      </c>
      <c r="X5" s="118" t="s">
        <v>15</v>
      </c>
      <c r="Y5" s="118" t="s">
        <v>13</v>
      </c>
      <c r="Z5" s="118" t="s">
        <v>13</v>
      </c>
      <c r="AA5" s="119" t="s">
        <v>13</v>
      </c>
    </row>
    <row r="6" spans="2:27" ht="16.5" customHeight="1">
      <c r="G6" s="80" t="s">
        <v>33</v>
      </c>
      <c r="H6" s="56">
        <v>1.173697775205615</v>
      </c>
      <c r="I6" s="56">
        <v>1.1619607974535591</v>
      </c>
      <c r="J6" s="56">
        <v>0.60627516836522399</v>
      </c>
      <c r="K6" s="56">
        <v>0.58853847654549896</v>
      </c>
      <c r="L6" s="57">
        <v>9.2252153972132692E-4</v>
      </c>
      <c r="M6" s="58">
        <v>4.7655034252026531E-4</v>
      </c>
      <c r="O6" s="80" t="s">
        <v>33</v>
      </c>
      <c r="P6" s="57">
        <v>0</v>
      </c>
      <c r="Q6" s="57">
        <v>0</v>
      </c>
      <c r="R6" s="112">
        <v>260.47394546299353</v>
      </c>
      <c r="S6" s="57">
        <v>1.6708398368309001E-2</v>
      </c>
      <c r="T6" s="57">
        <v>1.6777991277081999E-2</v>
      </c>
      <c r="U6" s="57">
        <v>6.0826341751862854E-6</v>
      </c>
      <c r="V6" s="146">
        <v>2.2707030125702532E-3</v>
      </c>
      <c r="W6" s="57">
        <v>310.47695091850233</v>
      </c>
      <c r="X6" s="112">
        <v>0.50000599585473804</v>
      </c>
      <c r="Y6" s="57">
        <v>0.45000007194466901</v>
      </c>
      <c r="Z6" s="57">
        <v>0.45000055260025001</v>
      </c>
      <c r="AA6" s="58">
        <v>0.97000004139263196</v>
      </c>
    </row>
    <row r="7" spans="2:27" ht="16.5" customHeight="1">
      <c r="C7" s="23"/>
      <c r="D7" s="23"/>
      <c r="E7" s="24"/>
      <c r="G7" s="84" t="s">
        <v>28</v>
      </c>
      <c r="H7" s="59">
        <v>24.600156835033182</v>
      </c>
      <c r="I7" s="59">
        <v>24.354155266682852</v>
      </c>
      <c r="J7" s="59">
        <v>11.993193006016657</v>
      </c>
      <c r="K7" s="59">
        <v>11.649706845388794</v>
      </c>
      <c r="L7" s="60">
        <v>2.4704172396174999E-2</v>
      </c>
      <c r="M7" s="61">
        <v>1.2436756034077999E-2</v>
      </c>
      <c r="O7" s="84" t="s">
        <v>28</v>
      </c>
      <c r="P7" s="60">
        <v>0</v>
      </c>
      <c r="Q7" s="60">
        <v>0</v>
      </c>
      <c r="R7" s="111">
        <v>987.04798094721866</v>
      </c>
      <c r="S7" s="60">
        <v>6.8027746799614999E-2</v>
      </c>
      <c r="T7" s="60">
        <v>3.0146036879879001E-2</v>
      </c>
      <c r="U7" s="60">
        <v>7.1031266154906E-2</v>
      </c>
      <c r="V7" s="226">
        <v>2.2774333966979719E-3</v>
      </c>
      <c r="W7" s="60">
        <v>311.80354010286322</v>
      </c>
      <c r="X7" s="111">
        <v>0.51503400644987496</v>
      </c>
      <c r="Y7" s="60">
        <v>0.45093818213834302</v>
      </c>
      <c r="Z7" s="60">
        <v>0.450927251950338</v>
      </c>
      <c r="AA7" s="61">
        <v>0.97009776161988204</v>
      </c>
    </row>
    <row r="8" spans="2:27" ht="16.5" customHeight="1" thickBot="1">
      <c r="B8" s="25" t="s">
        <v>48</v>
      </c>
      <c r="C8" s="26" t="s">
        <v>49</v>
      </c>
      <c r="D8" s="27"/>
      <c r="E8" s="28" t="s">
        <v>50</v>
      </c>
      <c r="G8" s="634" t="s">
        <v>3</v>
      </c>
      <c r="H8" s="639">
        <v>95.809574318998457</v>
      </c>
      <c r="I8" s="639">
        <v>94.851478575808457</v>
      </c>
      <c r="J8" s="639">
        <v>47.227347744139678</v>
      </c>
      <c r="K8" s="639">
        <v>46.054535154682917</v>
      </c>
      <c r="L8" s="640">
        <v>0.102530861611156</v>
      </c>
      <c r="M8" s="641">
        <v>5.1230913593785003E-2</v>
      </c>
      <c r="O8" s="634" t="s">
        <v>3</v>
      </c>
      <c r="P8" s="635">
        <v>0</v>
      </c>
      <c r="Q8" s="635">
        <v>0</v>
      </c>
      <c r="R8" s="636">
        <v>2630.5111531060993</v>
      </c>
      <c r="S8" s="635">
        <v>0.143990715659809</v>
      </c>
      <c r="T8" s="635">
        <v>4.0118704763928002E-2</v>
      </c>
      <c r="U8" s="635">
        <v>0.35596961704197899</v>
      </c>
      <c r="V8" s="637">
        <v>2.3400567345425336E-3</v>
      </c>
      <c r="W8" s="635">
        <v>323.51384209709499</v>
      </c>
      <c r="X8" s="636">
        <v>0.64690172818810798</v>
      </c>
      <c r="Y8" s="635">
        <v>0.45993424044453302</v>
      </c>
      <c r="Z8" s="635">
        <v>0.45996967778074099</v>
      </c>
      <c r="AA8" s="638">
        <v>0.971008004541978</v>
      </c>
    </row>
    <row r="9" spans="2:27" ht="16.5" customHeight="1">
      <c r="B9" s="29" t="s">
        <v>51</v>
      </c>
      <c r="C9" s="1" t="s">
        <v>7</v>
      </c>
      <c r="D9" s="1" t="s">
        <v>52</v>
      </c>
      <c r="E9" s="547"/>
      <c r="G9" s="84" t="s">
        <v>34</v>
      </c>
      <c r="H9" s="59">
        <v>166.46216457424538</v>
      </c>
      <c r="I9" s="59">
        <v>164.79754292850293</v>
      </c>
      <c r="J9" s="59">
        <v>82.326614737016897</v>
      </c>
      <c r="K9" s="59">
        <v>80.245496667364108</v>
      </c>
      <c r="L9" s="60">
        <v>0.182801210317486</v>
      </c>
      <c r="M9" s="61">
        <v>9.1081881491931999E-2</v>
      </c>
      <c r="O9" s="84" t="s">
        <v>34</v>
      </c>
      <c r="P9" s="60">
        <v>0</v>
      </c>
      <c r="Q9" s="60">
        <v>0</v>
      </c>
      <c r="R9" s="111">
        <v>3595.8963566910975</v>
      </c>
      <c r="S9" s="60">
        <v>0.195471318744698</v>
      </c>
      <c r="T9" s="60">
        <v>4.5068464969372002E-2</v>
      </c>
      <c r="U9" s="60">
        <v>0.48674225103834901</v>
      </c>
      <c r="V9" s="226">
        <v>2.4127690834524662E-3</v>
      </c>
      <c r="W9" s="60">
        <v>336.57589077927315</v>
      </c>
      <c r="X9" s="111">
        <v>0.79777505216085098</v>
      </c>
      <c r="Y9" s="60">
        <v>0.46987110675306598</v>
      </c>
      <c r="Z9" s="60">
        <v>0.47013126342563499</v>
      </c>
      <c r="AA9" s="61">
        <v>0.97200158983096596</v>
      </c>
    </row>
    <row r="10" spans="2:27" ht="16.5" customHeight="1">
      <c r="B10" s="30" t="s">
        <v>51</v>
      </c>
      <c r="C10" s="31" t="s">
        <v>8</v>
      </c>
      <c r="D10" s="31" t="s">
        <v>12</v>
      </c>
      <c r="E10" s="547"/>
      <c r="G10" s="82" t="s">
        <v>35</v>
      </c>
      <c r="H10" s="62">
        <v>245.62054316233335</v>
      </c>
      <c r="I10" s="62">
        <v>243.16433773071</v>
      </c>
      <c r="J10" s="62">
        <v>121.35071436070322</v>
      </c>
      <c r="K10" s="62">
        <v>118.32423686288652</v>
      </c>
      <c r="L10" s="64">
        <v>0.27439224717341598</v>
      </c>
      <c r="M10" s="65">
        <v>0.13672184945100899</v>
      </c>
      <c r="O10" s="82" t="s">
        <v>35</v>
      </c>
      <c r="P10" s="64">
        <v>0</v>
      </c>
      <c r="Q10" s="64">
        <v>0</v>
      </c>
      <c r="R10" s="113">
        <v>4396.0824774189368</v>
      </c>
      <c r="S10" s="64">
        <v>0.243447964143888</v>
      </c>
      <c r="T10" s="64">
        <v>4.9167451000672997E-2</v>
      </c>
      <c r="U10" s="64">
        <v>0.57001144230327905</v>
      </c>
      <c r="V10" s="227">
        <v>2.4912991854837917E-3</v>
      </c>
      <c r="W10" s="64">
        <v>349.62961388267752</v>
      </c>
      <c r="X10" s="113">
        <v>0.94737358505249603</v>
      </c>
      <c r="Y10" s="64">
        <v>0.47971845116918799</v>
      </c>
      <c r="Z10" s="64">
        <v>0.48015104030731598</v>
      </c>
      <c r="AA10" s="65">
        <v>0.97299489665915995</v>
      </c>
    </row>
    <row r="11" spans="2:27" ht="16.5" customHeight="1">
      <c r="B11" s="29" t="s">
        <v>53</v>
      </c>
      <c r="C11" s="32" t="s">
        <v>9</v>
      </c>
      <c r="D11" s="33" t="s">
        <v>54</v>
      </c>
      <c r="E11" s="220">
        <f>+Input_Data!C4</f>
        <v>3852</v>
      </c>
      <c r="G11" s="84" t="s">
        <v>36</v>
      </c>
      <c r="H11" s="59">
        <v>339.17368978214728</v>
      </c>
      <c r="I11" s="59">
        <v>335.78195288432573</v>
      </c>
      <c r="J11" s="59">
        <v>167.65496958737882</v>
      </c>
      <c r="K11" s="59">
        <v>163.48840582106138</v>
      </c>
      <c r="L11" s="60">
        <v>0.38566893918081402</v>
      </c>
      <c r="M11" s="61">
        <v>0.19224818992364101</v>
      </c>
      <c r="O11" s="84" t="s">
        <v>36</v>
      </c>
      <c r="P11" s="60">
        <v>0</v>
      </c>
      <c r="Q11" s="60">
        <v>0</v>
      </c>
      <c r="R11" s="111">
        <v>5241.0378107391098</v>
      </c>
      <c r="S11" s="60">
        <v>0.29204129454533001</v>
      </c>
      <c r="T11" s="60">
        <v>5.2943886166045999E-2</v>
      </c>
      <c r="U11" s="60">
        <v>0.63160087819035804</v>
      </c>
      <c r="V11" s="226">
        <v>2.5729010507245212E-3</v>
      </c>
      <c r="W11" s="60">
        <v>362.67234079482017</v>
      </c>
      <c r="X11" s="111">
        <v>1.0981342262114091</v>
      </c>
      <c r="Y11" s="60">
        <v>0.489865394374293</v>
      </c>
      <c r="Z11" s="60">
        <v>0.49035819598490299</v>
      </c>
      <c r="AA11" s="61">
        <v>0.97398846071399203</v>
      </c>
    </row>
    <row r="12" spans="2:27" ht="16.5" customHeight="1">
      <c r="B12" s="30" t="s">
        <v>53</v>
      </c>
      <c r="C12" s="34" t="s">
        <v>55</v>
      </c>
      <c r="D12" s="34" t="s">
        <v>13</v>
      </c>
      <c r="E12" s="220">
        <f>+Input_Data!C14/100</f>
        <v>0.4892428001620206</v>
      </c>
      <c r="G12" s="634" t="s">
        <v>2</v>
      </c>
      <c r="H12" s="639">
        <v>457.0735760424817</v>
      </c>
      <c r="I12" s="639">
        <v>452.50284028205692</v>
      </c>
      <c r="J12" s="639">
        <v>225.95142769190571</v>
      </c>
      <c r="K12" s="639">
        <v>220.21615738115258</v>
      </c>
      <c r="L12" s="640">
        <v>0.52832842690760695</v>
      </c>
      <c r="M12" s="641">
        <v>0.26343122817132503</v>
      </c>
      <c r="O12" s="634" t="s">
        <v>2</v>
      </c>
      <c r="P12" s="635">
        <v>0</v>
      </c>
      <c r="Q12" s="635">
        <v>0</v>
      </c>
      <c r="R12" s="636">
        <v>6150.4993425596567</v>
      </c>
      <c r="S12" s="635">
        <v>0.34696614900955602</v>
      </c>
      <c r="T12" s="635">
        <v>5.6690091751465999E-2</v>
      </c>
      <c r="U12" s="635">
        <v>0.68187656222313497</v>
      </c>
      <c r="V12" s="637">
        <v>2.6610149625782495E-3</v>
      </c>
      <c r="W12" s="635">
        <v>375.79588864192692</v>
      </c>
      <c r="X12" s="636">
        <v>1.2478556447885261</v>
      </c>
      <c r="Y12" s="635">
        <v>0.499974851892318</v>
      </c>
      <c r="Z12" s="635">
        <v>0.50034993796159999</v>
      </c>
      <c r="AA12" s="638">
        <v>0.97497948849339999</v>
      </c>
    </row>
    <row r="13" spans="2:27" ht="16.5" customHeight="1">
      <c r="B13" s="29" t="s">
        <v>53</v>
      </c>
      <c r="C13" s="33" t="s">
        <v>10</v>
      </c>
      <c r="D13" s="33" t="s">
        <v>13</v>
      </c>
      <c r="E13" s="220">
        <f>+Input_Data!C15/100</f>
        <v>5.8675367005103618E-2</v>
      </c>
      <c r="G13" s="84" t="s">
        <v>37</v>
      </c>
      <c r="H13" s="59">
        <v>614.56756661906945</v>
      </c>
      <c r="I13" s="59">
        <v>608.4218909528787</v>
      </c>
      <c r="J13" s="59">
        <v>303.10374461986629</v>
      </c>
      <c r="K13" s="59">
        <v>295.59280771351206</v>
      </c>
      <c r="L13" s="60">
        <v>0.72014709127652199</v>
      </c>
      <c r="M13" s="61">
        <v>0.35985784769686202</v>
      </c>
      <c r="O13" s="84" t="s">
        <v>37</v>
      </c>
      <c r="P13" s="60">
        <v>0</v>
      </c>
      <c r="Q13" s="60">
        <v>0</v>
      </c>
      <c r="R13" s="111">
        <v>7150.3947202264717</v>
      </c>
      <c r="S13" s="60">
        <v>0.40903302686415999</v>
      </c>
      <c r="T13" s="60">
        <v>6.0725755598296002E-2</v>
      </c>
      <c r="U13" s="60">
        <v>0.72607188124379196</v>
      </c>
      <c r="V13" s="226">
        <v>2.7572913088692299E-3</v>
      </c>
      <c r="W13" s="60">
        <v>388.66621936286685</v>
      </c>
      <c r="X13" s="111">
        <v>1.3982586147721201</v>
      </c>
      <c r="Y13" s="60">
        <v>0.51021359430636004</v>
      </c>
      <c r="Z13" s="60">
        <v>0.51032630343005403</v>
      </c>
      <c r="AA13" s="61">
        <v>0.97599801267776498</v>
      </c>
    </row>
    <row r="14" spans="2:27" ht="16.5" customHeight="1">
      <c r="B14" s="30" t="s">
        <v>53</v>
      </c>
      <c r="C14" s="34" t="s">
        <v>11</v>
      </c>
      <c r="D14" s="34" t="s">
        <v>13</v>
      </c>
      <c r="E14" s="220">
        <f>+Input_Data!C17/100</f>
        <v>0.61182238010738543</v>
      </c>
      <c r="G14" s="82" t="s">
        <v>38</v>
      </c>
      <c r="H14" s="62">
        <v>841.50592379355658</v>
      </c>
      <c r="I14" s="62">
        <v>833.09086455562101</v>
      </c>
      <c r="J14" s="62">
        <v>416.24719692236579</v>
      </c>
      <c r="K14" s="62">
        <v>405.86482814834892</v>
      </c>
      <c r="L14" s="64">
        <v>0.99975586960537199</v>
      </c>
      <c r="M14" s="65">
        <v>0.50011947434774595</v>
      </c>
      <c r="O14" s="82" t="s">
        <v>38</v>
      </c>
      <c r="P14" s="64">
        <v>0</v>
      </c>
      <c r="Q14" s="64">
        <v>0</v>
      </c>
      <c r="R14" s="113">
        <v>8293.5012239050575</v>
      </c>
      <c r="S14" s="64">
        <v>0.48532941248549999</v>
      </c>
      <c r="T14" s="64">
        <v>6.5329337463457995E-2</v>
      </c>
      <c r="U14" s="64">
        <v>0.76695957716524599</v>
      </c>
      <c r="V14" s="227">
        <v>2.860159247151081E-3</v>
      </c>
      <c r="W14" s="64">
        <v>401.39670972601431</v>
      </c>
      <c r="X14" s="113">
        <v>1.54624317099631</v>
      </c>
      <c r="Y14" s="64">
        <v>0.52008363691628201</v>
      </c>
      <c r="Z14" s="64">
        <v>0.52034880214852697</v>
      </c>
      <c r="AA14" s="65">
        <v>0.97700200774567303</v>
      </c>
    </row>
    <row r="15" spans="2:27" ht="16.5" customHeight="1">
      <c r="B15" s="29" t="s">
        <v>53</v>
      </c>
      <c r="C15" s="33" t="s">
        <v>113</v>
      </c>
      <c r="D15" s="33" t="s">
        <v>116</v>
      </c>
      <c r="E15" s="219">
        <f>+Input_Data!C21</f>
        <v>2.6635870149470963E-3</v>
      </c>
      <c r="G15" s="84" t="s">
        <v>39</v>
      </c>
      <c r="H15" s="59">
        <v>1201.647259585797</v>
      </c>
      <c r="I15" s="59">
        <v>1189.6307869899388</v>
      </c>
      <c r="J15" s="59">
        <v>593.28813134080065</v>
      </c>
      <c r="K15" s="59">
        <v>578.69378240790741</v>
      </c>
      <c r="L15" s="60">
        <v>1.4551806485462579</v>
      </c>
      <c r="M15" s="61">
        <v>0.72720265098762105</v>
      </c>
      <c r="O15" s="84" t="s">
        <v>39</v>
      </c>
      <c r="P15" s="60">
        <v>0</v>
      </c>
      <c r="Q15" s="60">
        <v>0</v>
      </c>
      <c r="R15" s="111">
        <v>9652.0109457985527</v>
      </c>
      <c r="S15" s="60">
        <v>0.58466695436053095</v>
      </c>
      <c r="T15" s="60">
        <v>7.1222685570661998E-2</v>
      </c>
      <c r="U15" s="60">
        <v>0.80650000603400296</v>
      </c>
      <c r="V15" s="226">
        <v>2.9710828264808572E-3</v>
      </c>
      <c r="W15" s="60">
        <v>414.45903542737022</v>
      </c>
      <c r="X15" s="111">
        <v>1.69713141266123</v>
      </c>
      <c r="Y15" s="60">
        <v>0.53007351168434802</v>
      </c>
      <c r="Z15" s="60">
        <v>0.53012839894747799</v>
      </c>
      <c r="AA15" s="61">
        <v>0.97800609809719297</v>
      </c>
    </row>
    <row r="16" spans="2:27" ht="16.5" customHeight="1">
      <c r="B16" s="30" t="s">
        <v>51</v>
      </c>
      <c r="C16" s="34" t="s">
        <v>26</v>
      </c>
      <c r="D16" s="34" t="s">
        <v>132</v>
      </c>
      <c r="E16" s="218">
        <f>+Input_Data!C22</f>
        <v>375.43357674758067</v>
      </c>
      <c r="G16" s="634" t="s">
        <v>1</v>
      </c>
      <c r="H16" s="639">
        <v>1920.0689660007104</v>
      </c>
      <c r="I16" s="639">
        <v>1900.8682763407032</v>
      </c>
      <c r="J16" s="639">
        <v>954.5788820877309</v>
      </c>
      <c r="K16" s="639">
        <v>930.4056301915748</v>
      </c>
      <c r="L16" s="640">
        <v>2.397871426541013</v>
      </c>
      <c r="M16" s="641">
        <v>1.1975803696735821</v>
      </c>
      <c r="O16" s="634" t="s">
        <v>1</v>
      </c>
      <c r="P16" s="635">
        <v>0</v>
      </c>
      <c r="Q16" s="635">
        <v>0</v>
      </c>
      <c r="R16" s="636">
        <v>11471.366221782137</v>
      </c>
      <c r="S16" s="635">
        <v>0.728333351772395</v>
      </c>
      <c r="T16" s="635">
        <v>8.0153531778865E-2</v>
      </c>
      <c r="U16" s="635">
        <v>0.85161387365313401</v>
      </c>
      <c r="V16" s="637">
        <v>3.0910370140888E-3</v>
      </c>
      <c r="W16" s="635">
        <v>427.33774744550772</v>
      </c>
      <c r="X16" s="636">
        <v>1.8490144018312049</v>
      </c>
      <c r="Y16" s="635">
        <v>0.54003103547265296</v>
      </c>
      <c r="Z16" s="635">
        <v>0.54004879407121298</v>
      </c>
      <c r="AA16" s="638">
        <v>0.97900204212358299</v>
      </c>
    </row>
    <row r="17" spans="2:27" ht="16.5" customHeight="1">
      <c r="B17" s="29" t="s">
        <v>53</v>
      </c>
      <c r="C17" s="33" t="s">
        <v>114</v>
      </c>
      <c r="D17" s="2" t="s">
        <v>115</v>
      </c>
      <c r="E17" s="217">
        <f>+Input_Data!C23</f>
        <v>1.25</v>
      </c>
      <c r="G17" s="84" t="s">
        <v>27</v>
      </c>
      <c r="H17" s="59">
        <v>5261.1677254519545</v>
      </c>
      <c r="I17" s="59">
        <v>5208.5560481974353</v>
      </c>
      <c r="J17" s="59">
        <v>2612.8869414649312</v>
      </c>
      <c r="K17" s="59">
        <v>2544.5583767951748</v>
      </c>
      <c r="L17" s="60">
        <v>6.9585739943385576</v>
      </c>
      <c r="M17" s="61">
        <v>3.502650621859098</v>
      </c>
      <c r="O17" s="84" t="s">
        <v>27</v>
      </c>
      <c r="P17" s="60">
        <v>0</v>
      </c>
      <c r="Q17" s="60">
        <v>0</v>
      </c>
      <c r="R17" s="111">
        <v>14352.361720243674</v>
      </c>
      <c r="S17" s="60">
        <v>0.96214387527673095</v>
      </c>
      <c r="T17" s="60">
        <v>0.106297329006842</v>
      </c>
      <c r="U17" s="60">
        <v>0.92017983958155902</v>
      </c>
      <c r="V17" s="147">
        <v>3.2070885001418427E-3</v>
      </c>
      <c r="W17" s="60">
        <v>439.08863259803684</v>
      </c>
      <c r="X17" s="111">
        <v>1.9847687757503101</v>
      </c>
      <c r="Y17" s="60">
        <v>0.54903052109248496</v>
      </c>
      <c r="Z17" s="60">
        <v>0.54899852727493204</v>
      </c>
      <c r="AA17" s="61">
        <v>0.97989874834190105</v>
      </c>
    </row>
    <row r="18" spans="2:27" ht="16.5" customHeight="1">
      <c r="B18" s="30" t="s">
        <v>51</v>
      </c>
      <c r="C18" s="34" t="s">
        <v>88</v>
      </c>
      <c r="D18" s="34" t="s">
        <v>13</v>
      </c>
      <c r="E18" s="218">
        <f>+Input_Data!C30</f>
        <v>0.5</v>
      </c>
      <c r="G18" s="85" t="s">
        <v>40</v>
      </c>
      <c r="H18" s="66">
        <v>23050.966325007354</v>
      </c>
      <c r="I18" s="66">
        <v>22820.456661757275</v>
      </c>
      <c r="J18" s="66">
        <v>11440.346780554808</v>
      </c>
      <c r="K18" s="66">
        <v>11156.284561079689</v>
      </c>
      <c r="L18" s="67">
        <v>40.525399727263213</v>
      </c>
      <c r="M18" s="68">
        <v>20.403140254648825</v>
      </c>
      <c r="O18" s="85" t="s">
        <v>40</v>
      </c>
      <c r="P18" s="67">
        <v>0</v>
      </c>
      <c r="Q18" s="67">
        <v>0</v>
      </c>
      <c r="R18" s="115">
        <v>15646.823378868277</v>
      </c>
      <c r="S18" s="67">
        <v>0.99993857726393498</v>
      </c>
      <c r="T18" s="67">
        <v>0.17897906131711699</v>
      </c>
      <c r="U18" s="67">
        <v>0.97648582536794903</v>
      </c>
      <c r="V18" s="148">
        <v>3.2208510069479902E-3</v>
      </c>
      <c r="W18" s="67">
        <v>440.39224613001255</v>
      </c>
      <c r="X18" s="115">
        <v>1.9999153148382509</v>
      </c>
      <c r="Y18" s="67">
        <v>0.54999942798167401</v>
      </c>
      <c r="Z18" s="67">
        <v>0.54999944041483095</v>
      </c>
      <c r="AA18" s="68">
        <v>0.97999997315462695</v>
      </c>
    </row>
    <row r="19" spans="2:27" ht="16.5" customHeight="1">
      <c r="B19" s="29" t="s">
        <v>51</v>
      </c>
      <c r="C19" s="33" t="s">
        <v>82</v>
      </c>
      <c r="D19" s="33" t="s">
        <v>13</v>
      </c>
      <c r="E19" s="218">
        <f>+Input_Data!C27</f>
        <v>0.5</v>
      </c>
    </row>
    <row r="20" spans="2:27" ht="15" customHeight="1">
      <c r="B20" s="30" t="s">
        <v>51</v>
      </c>
      <c r="C20" s="35" t="s">
        <v>201</v>
      </c>
      <c r="D20" s="34" t="s">
        <v>13</v>
      </c>
      <c r="E20" s="218">
        <f>+Input_Data!C28</f>
        <v>0.97499999999999998</v>
      </c>
      <c r="G20" s="78" t="s">
        <v>91</v>
      </c>
      <c r="H20" s="188"/>
      <c r="I20" s="86"/>
      <c r="J20" s="86"/>
      <c r="K20" s="86"/>
      <c r="L20" s="86"/>
      <c r="M20" s="87"/>
      <c r="O20" s="172"/>
      <c r="P20" s="133"/>
      <c r="Q20" s="133"/>
      <c r="R20" s="133" t="s">
        <v>129</v>
      </c>
      <c r="S20" s="133"/>
      <c r="T20" s="133"/>
      <c r="U20" s="133" t="s">
        <v>106</v>
      </c>
      <c r="V20" s="133" t="s">
        <v>188</v>
      </c>
      <c r="W20" s="133" t="s">
        <v>199</v>
      </c>
      <c r="X20" s="133"/>
      <c r="Y20" s="133" t="s">
        <v>21</v>
      </c>
      <c r="Z20" s="133" t="s">
        <v>47</v>
      </c>
      <c r="AA20" s="173" t="s">
        <v>21</v>
      </c>
    </row>
    <row r="21" spans="2:27" ht="15" customHeight="1">
      <c r="C21" s="37"/>
      <c r="D21" s="37"/>
      <c r="E21" s="37"/>
      <c r="G21" s="79"/>
      <c r="H21" s="221" t="s">
        <v>204</v>
      </c>
      <c r="I21" s="19" t="s">
        <v>41</v>
      </c>
      <c r="J21" s="19" t="s">
        <v>206</v>
      </c>
      <c r="K21" s="19" t="s">
        <v>21</v>
      </c>
      <c r="L21" s="19" t="s">
        <v>89</v>
      </c>
      <c r="M21" s="53" t="s">
        <v>47</v>
      </c>
      <c r="O21" s="174"/>
      <c r="P21" s="116" t="s">
        <v>7</v>
      </c>
      <c r="Q21" s="116" t="s">
        <v>8</v>
      </c>
      <c r="R21" s="116" t="s">
        <v>105</v>
      </c>
      <c r="S21" s="116" t="s">
        <v>55</v>
      </c>
      <c r="T21" s="116" t="s">
        <v>10</v>
      </c>
      <c r="U21" s="116" t="s">
        <v>107</v>
      </c>
      <c r="V21" s="116" t="s">
        <v>189</v>
      </c>
      <c r="W21" s="116" t="s">
        <v>127</v>
      </c>
      <c r="X21" s="116" t="s">
        <v>114</v>
      </c>
      <c r="Y21" s="116" t="s">
        <v>108</v>
      </c>
      <c r="Z21" s="116" t="s">
        <v>108</v>
      </c>
      <c r="AA21" s="117" t="s">
        <v>109</v>
      </c>
    </row>
    <row r="22" spans="2:27" ht="15" customHeight="1" thickBot="1">
      <c r="C22" s="52" t="s">
        <v>56</v>
      </c>
      <c r="D22" s="52"/>
      <c r="E22" s="52"/>
      <c r="G22" s="77" t="s">
        <v>6</v>
      </c>
      <c r="H22" s="222" t="s">
        <v>105</v>
      </c>
      <c r="I22" s="118" t="s">
        <v>42</v>
      </c>
      <c r="J22" s="118" t="s">
        <v>207</v>
      </c>
      <c r="K22" s="118" t="s">
        <v>43</v>
      </c>
      <c r="L22" s="118" t="s">
        <v>90</v>
      </c>
      <c r="M22" s="119" t="s">
        <v>43</v>
      </c>
      <c r="O22" s="175" t="s">
        <v>6</v>
      </c>
      <c r="P22" s="118"/>
      <c r="Q22" s="118"/>
      <c r="R22" s="118"/>
      <c r="S22" s="118"/>
      <c r="T22" s="118"/>
      <c r="U22" s="118"/>
      <c r="V22" s="118"/>
      <c r="W22" s="118"/>
      <c r="X22" s="118"/>
      <c r="Y22" s="118"/>
      <c r="Z22" s="118"/>
      <c r="AA22" s="119"/>
    </row>
    <row r="23" spans="2:27" ht="15" customHeight="1">
      <c r="C23" s="49" t="s">
        <v>205</v>
      </c>
      <c r="D23" s="41" t="s">
        <v>44</v>
      </c>
      <c r="E23" s="42">
        <f>+E24/Input_Data!C29</f>
        <v>569.07487149097824</v>
      </c>
      <c r="G23" s="80" t="s">
        <v>92</v>
      </c>
      <c r="H23" s="189">
        <v>100000</v>
      </c>
      <c r="I23" s="190">
        <v>100000</v>
      </c>
      <c r="J23" s="190">
        <v>100000</v>
      </c>
      <c r="K23" s="70">
        <v>100000</v>
      </c>
      <c r="L23" s="70">
        <v>100000</v>
      </c>
      <c r="M23" s="71">
        <v>100000</v>
      </c>
      <c r="O23" s="82"/>
      <c r="P23" s="114" t="s">
        <v>51</v>
      </c>
      <c r="Q23" s="114" t="s">
        <v>51</v>
      </c>
      <c r="R23" s="114">
        <v>100000</v>
      </c>
      <c r="S23" s="114">
        <v>100000</v>
      </c>
      <c r="T23" s="114">
        <v>100000</v>
      </c>
      <c r="U23" s="114">
        <v>100000</v>
      </c>
      <c r="V23" s="114">
        <v>100000</v>
      </c>
      <c r="W23" s="114">
        <v>100000</v>
      </c>
      <c r="X23" s="114">
        <v>100000</v>
      </c>
      <c r="Y23" s="114">
        <v>100000</v>
      </c>
      <c r="Z23" s="114">
        <v>100000</v>
      </c>
      <c r="AA23" s="110">
        <v>100000</v>
      </c>
    </row>
    <row r="24" spans="2:27" ht="15" customHeight="1">
      <c r="C24" s="49" t="s">
        <v>60</v>
      </c>
      <c r="D24" s="41" t="s">
        <v>44</v>
      </c>
      <c r="E24" s="42">
        <f>+(43560*((3.2808^3)/43560*1000000)*E11*E13*E12*(1-E14)*Input_Data!C29/E15)/1000000000</f>
        <v>563.38412277606847</v>
      </c>
      <c r="G24" s="81" t="s">
        <v>45</v>
      </c>
      <c r="H24" s="191">
        <v>817.02062604550963</v>
      </c>
      <c r="I24" s="134">
        <v>808.85041978506581</v>
      </c>
      <c r="J24" s="134">
        <v>404.40322509727935</v>
      </c>
      <c r="K24" s="134">
        <v>394.29017455448519</v>
      </c>
      <c r="L24" s="134">
        <v>1.0083115886978393</v>
      </c>
      <c r="M24" s="135">
        <v>0.50418017923840464</v>
      </c>
      <c r="O24" s="81"/>
      <c r="P24" s="138" t="s">
        <v>51</v>
      </c>
      <c r="Q24" s="138" t="s">
        <v>51</v>
      </c>
      <c r="R24" s="138">
        <v>6615.8748972481771</v>
      </c>
      <c r="S24" s="138">
        <v>0.39369116325663872</v>
      </c>
      <c r="T24" s="138">
        <v>5.8800325021541672E-2</v>
      </c>
      <c r="U24" s="138">
        <v>0.6391601348460566</v>
      </c>
      <c r="V24" s="138">
        <v>2.6896707415414492E-3</v>
      </c>
      <c r="W24" s="138">
        <v>375.55971692417336</v>
      </c>
      <c r="X24" s="138">
        <v>1.2479325663146816</v>
      </c>
      <c r="Y24" s="138">
        <v>0.49998388916581582</v>
      </c>
      <c r="Z24" s="138">
        <v>0.50018165583977248</v>
      </c>
      <c r="AA24" s="139">
        <v>0.97499645700142257</v>
      </c>
    </row>
    <row r="25" spans="2:27" ht="15" customHeight="1">
      <c r="C25" s="49" t="s">
        <v>202</v>
      </c>
      <c r="D25" s="41" t="s">
        <v>44</v>
      </c>
      <c r="E25" s="42">
        <f>+E24*E18</f>
        <v>281.69206138803423</v>
      </c>
      <c r="F25" s="36"/>
      <c r="G25" s="82" t="s">
        <v>93</v>
      </c>
      <c r="H25" s="192">
        <v>457.0763281932982</v>
      </c>
      <c r="I25" s="62">
        <v>452.50556491136518</v>
      </c>
      <c r="J25" s="62">
        <v>225.95158735484603</v>
      </c>
      <c r="K25" s="62">
        <v>220.21770003942999</v>
      </c>
      <c r="L25" s="62">
        <v>0.52834080285373219</v>
      </c>
      <c r="M25" s="63">
        <v>0.26343124933101353</v>
      </c>
      <c r="O25" s="82"/>
      <c r="P25" s="64" t="s">
        <v>51</v>
      </c>
      <c r="Q25" s="64" t="s">
        <v>51</v>
      </c>
      <c r="R25" s="64">
        <v>6150.6095824385529</v>
      </c>
      <c r="S25" s="64">
        <v>0.34696680271503488</v>
      </c>
      <c r="T25" s="64">
        <v>5.669030662336115E-2</v>
      </c>
      <c r="U25" s="64">
        <v>0.68188178029711488</v>
      </c>
      <c r="V25" s="64">
        <v>2.661016981557819E-3</v>
      </c>
      <c r="W25" s="64">
        <v>375.7961737678026</v>
      </c>
      <c r="X25" s="64">
        <v>1.2478730920692316</v>
      </c>
      <c r="Y25" s="64">
        <v>0.4999763653613517</v>
      </c>
      <c r="Z25" s="64">
        <v>0.50035003896353303</v>
      </c>
      <c r="AA25" s="65">
        <v>0.97497961044543402</v>
      </c>
    </row>
    <row r="26" spans="2:27" ht="15" customHeight="1">
      <c r="C26" s="49" t="s">
        <v>61</v>
      </c>
      <c r="D26" s="41" t="s">
        <v>44</v>
      </c>
      <c r="E26" s="42">
        <f>+E25*E20</f>
        <v>274.64975985333336</v>
      </c>
      <c r="F26" s="36"/>
      <c r="G26" s="81" t="s">
        <v>94</v>
      </c>
      <c r="H26" s="191" t="s">
        <v>296</v>
      </c>
      <c r="I26" s="72" t="s">
        <v>296</v>
      </c>
      <c r="J26" s="72" t="s">
        <v>296</v>
      </c>
      <c r="K26" s="72" t="s">
        <v>296</v>
      </c>
      <c r="L26" s="72" t="s">
        <v>296</v>
      </c>
      <c r="M26" s="73" t="s">
        <v>296</v>
      </c>
      <c r="O26" s="81"/>
      <c r="P26" s="138" t="s">
        <v>51</v>
      </c>
      <c r="Q26" s="138" t="s">
        <v>51</v>
      </c>
      <c r="R26" s="138" t="s">
        <v>51</v>
      </c>
      <c r="S26" s="138" t="s">
        <v>51</v>
      </c>
      <c r="T26" s="138" t="s">
        <v>51</v>
      </c>
      <c r="U26" s="138" t="s">
        <v>51</v>
      </c>
      <c r="V26" s="138" t="s">
        <v>51</v>
      </c>
      <c r="W26" s="138" t="s">
        <v>51</v>
      </c>
      <c r="X26" s="138" t="s">
        <v>51</v>
      </c>
      <c r="Y26" s="138" t="s">
        <v>51</v>
      </c>
      <c r="Z26" s="138" t="s">
        <v>51</v>
      </c>
      <c r="AA26" s="139" t="s">
        <v>51</v>
      </c>
    </row>
    <row r="27" spans="2:27" ht="15" customHeight="1">
      <c r="C27" s="49" t="s">
        <v>62</v>
      </c>
      <c r="D27" s="41" t="s">
        <v>63</v>
      </c>
      <c r="E27" s="187">
        <f>+E24*E17/1000</f>
        <v>0.70423015347008566</v>
      </c>
      <c r="F27" s="36"/>
      <c r="G27" s="82" t="s">
        <v>123</v>
      </c>
      <c r="H27" s="192">
        <v>1076.5195064451516</v>
      </c>
      <c r="I27" s="62">
        <v>1065.7543113806976</v>
      </c>
      <c r="J27" s="62">
        <v>534.41120081138592</v>
      </c>
      <c r="K27" s="62">
        <v>521.04762155718174</v>
      </c>
      <c r="L27" s="62">
        <v>1.4553632360113713</v>
      </c>
      <c r="M27" s="63">
        <v>0.72781376619096416</v>
      </c>
      <c r="O27" s="82"/>
      <c r="P27" s="64" t="s">
        <v>51</v>
      </c>
      <c r="Q27" s="64" t="s">
        <v>51</v>
      </c>
      <c r="R27" s="64">
        <v>3304.1752591838663</v>
      </c>
      <c r="S27" s="64">
        <v>0.2209603194823466</v>
      </c>
      <c r="T27" s="64">
        <v>1.6203523928569892E-2</v>
      </c>
      <c r="U27" s="64">
        <v>0.19462695521414441</v>
      </c>
      <c r="V27" s="64">
        <v>2.7165101837110149E-4</v>
      </c>
      <c r="W27" s="64">
        <v>37.449984997145883</v>
      </c>
      <c r="X27" s="64">
        <v>0.43314409706102192</v>
      </c>
      <c r="Y27" s="64">
        <v>2.8946571369836114E-2</v>
      </c>
      <c r="Z27" s="64">
        <v>2.88752075693012E-2</v>
      </c>
      <c r="AA27" s="65">
        <v>2.8863073831831023E-3</v>
      </c>
    </row>
    <row r="28" spans="2:27" ht="15" customHeight="1">
      <c r="C28" s="49" t="s">
        <v>64</v>
      </c>
      <c r="D28" s="41" t="s">
        <v>63</v>
      </c>
      <c r="E28" s="187">
        <f>+E27*E19</f>
        <v>0.35211507673504283</v>
      </c>
      <c r="F28" s="36"/>
      <c r="G28" s="81" t="s">
        <v>95</v>
      </c>
      <c r="H28" s="191">
        <v>1158894.2477569126</v>
      </c>
      <c r="I28" s="134">
        <v>1135832.252226545</v>
      </c>
      <c r="J28" s="134">
        <v>285595.33155266743</v>
      </c>
      <c r="K28" s="134">
        <v>271490.6239303961</v>
      </c>
      <c r="L28" s="134">
        <v>2.1180821487334907</v>
      </c>
      <c r="M28" s="135">
        <v>0.52971287825707547</v>
      </c>
      <c r="O28" s="81"/>
      <c r="P28" s="138" t="s">
        <v>51</v>
      </c>
      <c r="Q28" s="138" t="s">
        <v>51</v>
      </c>
      <c r="R28" s="138">
        <v>10917574.14340277</v>
      </c>
      <c r="S28" s="138">
        <v>4.8823462785740679E-2</v>
      </c>
      <c r="T28" s="138">
        <v>2.6255418770373701E-4</v>
      </c>
      <c r="U28" s="138">
        <v>3.7879651695928579E-2</v>
      </c>
      <c r="V28" s="138">
        <v>7.3794275782056518E-8</v>
      </c>
      <c r="W28" s="138">
        <v>1402.5013762864519</v>
      </c>
      <c r="X28" s="138">
        <v>0.18761380881880796</v>
      </c>
      <c r="Y28" s="138">
        <v>8.3790399406901588E-4</v>
      </c>
      <c r="Z28" s="138">
        <v>8.3377761217022939E-4</v>
      </c>
      <c r="AA28" s="139">
        <v>8.3307703102172868E-6</v>
      </c>
    </row>
    <row r="29" spans="2:27" ht="15" customHeight="1">
      <c r="F29" s="36"/>
      <c r="G29" s="82" t="s">
        <v>96</v>
      </c>
      <c r="H29" s="192">
        <v>3.9307503198813394</v>
      </c>
      <c r="I29" s="62">
        <v>3.9307503198813341</v>
      </c>
      <c r="J29" s="62">
        <v>3.9691251165564374</v>
      </c>
      <c r="K29" s="62">
        <v>3.9687743241456941</v>
      </c>
      <c r="L29" s="62">
        <v>4.7300852599759029</v>
      </c>
      <c r="M29" s="63">
        <v>4.6969494633086866</v>
      </c>
      <c r="O29" s="82"/>
      <c r="P29" s="64" t="s">
        <v>51</v>
      </c>
      <c r="Q29" s="64" t="s">
        <v>51</v>
      </c>
      <c r="R29" s="64">
        <v>0.44529918065788243</v>
      </c>
      <c r="S29" s="64">
        <v>0.73613093221977111</v>
      </c>
      <c r="T29" s="64">
        <v>0.84192134018443399</v>
      </c>
      <c r="U29" s="64">
        <v>-0.94196424192109562</v>
      </c>
      <c r="V29" s="64">
        <v>0.24912299957735831</v>
      </c>
      <c r="W29" s="64">
        <v>-6.2670495357579833E-3</v>
      </c>
      <c r="X29" s="64">
        <v>1.5994869871967785E-3</v>
      </c>
      <c r="Y29" s="64">
        <v>-1.4034928724658976E-3</v>
      </c>
      <c r="Z29" s="64">
        <v>-1.202191262467146E-2</v>
      </c>
      <c r="AA29" s="65">
        <v>4.2140228382668982E-3</v>
      </c>
    </row>
    <row r="30" spans="2:27" ht="15" customHeight="1">
      <c r="F30" s="37"/>
      <c r="G30" s="81" t="s">
        <v>97</v>
      </c>
      <c r="H30" s="191">
        <v>30.377095160901664</v>
      </c>
      <c r="I30" s="134">
        <v>30.377095160901799</v>
      </c>
      <c r="J30" s="134">
        <v>31.133930511636155</v>
      </c>
      <c r="K30" s="134">
        <v>31.125342053152064</v>
      </c>
      <c r="L30" s="134">
        <v>45.036764175518279</v>
      </c>
      <c r="M30" s="135">
        <v>44.43653070340789</v>
      </c>
      <c r="O30" s="81"/>
      <c r="P30" s="138" t="s">
        <v>51</v>
      </c>
      <c r="Q30" s="138" t="s">
        <v>51</v>
      </c>
      <c r="R30" s="138">
        <v>2.4028022018830772</v>
      </c>
      <c r="S30" s="138">
        <v>2.7771979633751096</v>
      </c>
      <c r="T30" s="138">
        <v>4.2680679522727267</v>
      </c>
      <c r="U30" s="138">
        <v>3.4435838331979687</v>
      </c>
      <c r="V30" s="138">
        <v>1.8767102701970451</v>
      </c>
      <c r="W30" s="138">
        <v>1.8012727269799425</v>
      </c>
      <c r="X30" s="138">
        <v>1.801954090672286</v>
      </c>
      <c r="Y30" s="138">
        <v>1.7928129099500369</v>
      </c>
      <c r="Z30" s="138">
        <v>1.799229359088671</v>
      </c>
      <c r="AA30" s="139">
        <v>1.7991144875300484</v>
      </c>
    </row>
    <row r="31" spans="2:27" ht="15" customHeight="1">
      <c r="F31" s="37"/>
      <c r="G31" s="82" t="s">
        <v>130</v>
      </c>
      <c r="H31" s="192">
        <v>1.3176160700564583</v>
      </c>
      <c r="I31" s="62">
        <v>1.3176160700564368</v>
      </c>
      <c r="J31" s="62">
        <v>1.321481055653879</v>
      </c>
      <c r="K31" s="62">
        <v>1.3214826419296952</v>
      </c>
      <c r="L31" s="62">
        <v>1.4433665667681816</v>
      </c>
      <c r="M31" s="63">
        <v>1.4435588628064908</v>
      </c>
      <c r="O31" s="82"/>
      <c r="P31" s="64" t="s">
        <v>51</v>
      </c>
      <c r="Q31" s="64" t="s">
        <v>51</v>
      </c>
      <c r="R31" s="64">
        <v>0.49943133908989312</v>
      </c>
      <c r="S31" s="64">
        <v>0.56125293149723898</v>
      </c>
      <c r="T31" s="64">
        <v>0.27556861161283858</v>
      </c>
      <c r="U31" s="64">
        <v>0.30450421514636677</v>
      </c>
      <c r="V31" s="64">
        <v>0.10099787091985037</v>
      </c>
      <c r="W31" s="64">
        <v>9.9717790033128473E-2</v>
      </c>
      <c r="X31" s="64">
        <v>0.34708934501177147</v>
      </c>
      <c r="Y31" s="64">
        <v>5.7895008213427065E-2</v>
      </c>
      <c r="Z31" s="64">
        <v>5.7729441358303324E-2</v>
      </c>
      <c r="AA31" s="65">
        <v>2.9603260221681923E-3</v>
      </c>
    </row>
    <row r="32" spans="2:27" ht="15" customHeight="1">
      <c r="B32" s="106" t="s">
        <v>104</v>
      </c>
      <c r="C32" s="89"/>
      <c r="D32" s="107"/>
      <c r="E32" s="89"/>
      <c r="G32" s="81" t="s">
        <v>98</v>
      </c>
      <c r="H32" s="191">
        <v>1.173697775205615</v>
      </c>
      <c r="I32" s="134">
        <v>1.1619607974535588</v>
      </c>
      <c r="J32" s="134">
        <v>0.60627516836522366</v>
      </c>
      <c r="K32" s="134">
        <v>0.58853847654549896</v>
      </c>
      <c r="L32" s="134">
        <v>9.2252153972132692E-4</v>
      </c>
      <c r="M32" s="135">
        <v>4.7655034252026531E-4</v>
      </c>
      <c r="O32" s="81"/>
      <c r="P32" s="138" t="s">
        <v>51</v>
      </c>
      <c r="Q32" s="138" t="s">
        <v>51</v>
      </c>
      <c r="R32" s="138">
        <v>260.47394546299353</v>
      </c>
      <c r="S32" s="138">
        <v>1.6708398368309386E-2</v>
      </c>
      <c r="T32" s="138">
        <v>1.6777991277082085E-2</v>
      </c>
      <c r="U32" s="138">
        <v>6.0826341751862854E-6</v>
      </c>
      <c r="V32" s="138">
        <v>2.2707030125702532E-3</v>
      </c>
      <c r="W32" s="138">
        <v>310.47695091850233</v>
      </c>
      <c r="X32" s="138">
        <v>0.50000599585473815</v>
      </c>
      <c r="Y32" s="138">
        <v>0.45000007194466896</v>
      </c>
      <c r="Z32" s="138">
        <v>0.4500005526002499</v>
      </c>
      <c r="AA32" s="139">
        <v>0.97000004139263185</v>
      </c>
    </row>
    <row r="33" spans="2:28" ht="15" customHeight="1">
      <c r="B33" s="105" t="s">
        <v>6</v>
      </c>
      <c r="C33" s="39" t="s">
        <v>57</v>
      </c>
      <c r="D33" s="39" t="s">
        <v>58</v>
      </c>
      <c r="E33" s="40" t="s">
        <v>59</v>
      </c>
      <c r="G33" s="82" t="s">
        <v>99</v>
      </c>
      <c r="H33" s="192">
        <v>23050.966325007354</v>
      </c>
      <c r="I33" s="62">
        <v>22820.456661757278</v>
      </c>
      <c r="J33" s="62">
        <v>11440.346780554808</v>
      </c>
      <c r="K33" s="62">
        <v>11156.284561079689</v>
      </c>
      <c r="L33" s="62">
        <v>40.525399727263213</v>
      </c>
      <c r="M33" s="63">
        <v>20.403140254648825</v>
      </c>
      <c r="O33" s="82"/>
      <c r="P33" s="64" t="s">
        <v>51</v>
      </c>
      <c r="Q33" s="64" t="s">
        <v>51</v>
      </c>
      <c r="R33" s="64">
        <v>15646.823378868277</v>
      </c>
      <c r="S33" s="64">
        <v>0.99993857726393487</v>
      </c>
      <c r="T33" s="64">
        <v>0.17897906131711744</v>
      </c>
      <c r="U33" s="64">
        <v>0.97648582536794915</v>
      </c>
      <c r="V33" s="64">
        <v>3.2208510069479902E-3</v>
      </c>
      <c r="W33" s="64">
        <v>440.39224613001255</v>
      </c>
      <c r="X33" s="64">
        <v>1.9999153148382507</v>
      </c>
      <c r="Y33" s="64">
        <v>0.54999942798167445</v>
      </c>
      <c r="Z33" s="64">
        <v>0.54999944041483084</v>
      </c>
      <c r="AA33" s="65">
        <v>0.97999997315462672</v>
      </c>
    </row>
    <row r="34" spans="2:28" ht="15" customHeight="1">
      <c r="B34" s="43" t="s">
        <v>60</v>
      </c>
      <c r="C34" s="43"/>
      <c r="D34" s="44"/>
      <c r="E34" s="108" t="s">
        <v>51</v>
      </c>
      <c r="G34" s="81" t="s">
        <v>100</v>
      </c>
      <c r="H34" s="191">
        <v>23049.792627232149</v>
      </c>
      <c r="I34" s="134">
        <v>22819.294700959825</v>
      </c>
      <c r="J34" s="134">
        <v>11439.740505386442</v>
      </c>
      <c r="K34" s="134">
        <v>11155.696022603142</v>
      </c>
      <c r="L34" s="134">
        <v>40.524477205723493</v>
      </c>
      <c r="M34" s="135">
        <v>20.402663704306306</v>
      </c>
      <c r="O34" s="81"/>
      <c r="P34" s="138" t="s">
        <v>51</v>
      </c>
      <c r="Q34" s="138" t="s">
        <v>51</v>
      </c>
      <c r="R34" s="138">
        <v>15386.349433405283</v>
      </c>
      <c r="S34" s="138">
        <v>0.98323017889562547</v>
      </c>
      <c r="T34" s="138">
        <v>0.16220107004003537</v>
      </c>
      <c r="U34" s="138">
        <v>0.97647974273377391</v>
      </c>
      <c r="V34" s="138">
        <v>9.5014799437773698E-4</v>
      </c>
      <c r="W34" s="138">
        <v>129.91529521151023</v>
      </c>
      <c r="X34" s="138">
        <v>1.4999093189835127</v>
      </c>
      <c r="Y34" s="138">
        <v>9.9999356037005493E-2</v>
      </c>
      <c r="Z34" s="138">
        <v>9.9998887814580939E-2</v>
      </c>
      <c r="AA34" s="139">
        <v>9.9999317619948735E-3</v>
      </c>
    </row>
    <row r="35" spans="2:28" ht="15" customHeight="1">
      <c r="B35" s="45" t="s">
        <v>61</v>
      </c>
      <c r="C35" s="45">
        <v>-100</v>
      </c>
      <c r="D35" s="46">
        <v>145.80000000000001</v>
      </c>
      <c r="E35" s="109" t="s">
        <v>51</v>
      </c>
      <c r="G35" s="82" t="s">
        <v>131</v>
      </c>
      <c r="H35" s="192">
        <v>3.4042535859669925</v>
      </c>
      <c r="I35" s="62">
        <v>3.3702110501073146</v>
      </c>
      <c r="J35" s="62">
        <v>1.6899566016696035</v>
      </c>
      <c r="K35" s="62">
        <v>1.6476972535341439</v>
      </c>
      <c r="L35" s="62">
        <v>4.6022626486691203E-3</v>
      </c>
      <c r="M35" s="63">
        <v>2.3015492135886979E-3</v>
      </c>
      <c r="O35" s="82"/>
      <c r="P35" s="64" t="s">
        <v>51</v>
      </c>
      <c r="Q35" s="64" t="s">
        <v>51</v>
      </c>
      <c r="R35" s="64">
        <v>10.448719607398205</v>
      </c>
      <c r="S35" s="64">
        <v>6.9873788208269253E-4</v>
      </c>
      <c r="T35" s="64">
        <v>5.1240041735320343E-5</v>
      </c>
      <c r="U35" s="64">
        <v>6.1546447254028059E-4</v>
      </c>
      <c r="V35" s="64">
        <v>8.5903594675692432E-7</v>
      </c>
      <c r="W35" s="64">
        <v>0.1184272509301154</v>
      </c>
      <c r="X35" s="64">
        <v>1.3697219017698738E-3</v>
      </c>
      <c r="Y35" s="64">
        <v>9.1537095981302348E-5</v>
      </c>
      <c r="Z35" s="64">
        <v>9.1311423829126072E-5</v>
      </c>
      <c r="AA35" s="65">
        <v>9.1273053582189784E-6</v>
      </c>
    </row>
    <row r="36" spans="2:28" ht="15" customHeight="1">
      <c r="B36" s="44" t="s">
        <v>62</v>
      </c>
      <c r="C36" s="44"/>
      <c r="D36" s="44"/>
      <c r="E36" s="108" t="s">
        <v>51</v>
      </c>
      <c r="G36" s="83" t="s">
        <v>101</v>
      </c>
      <c r="H36" s="193">
        <v>569.07487149097824</v>
      </c>
      <c r="I36" s="136">
        <v>563.38412277606847</v>
      </c>
      <c r="J36" s="136">
        <v>281.69206138803423</v>
      </c>
      <c r="K36" s="136">
        <v>274.64975985333336</v>
      </c>
      <c r="L36" s="136">
        <v>0.70423015347008566</v>
      </c>
      <c r="M36" s="137">
        <v>0.35211507673504283</v>
      </c>
      <c r="O36" s="83"/>
      <c r="P36" s="140" t="s">
        <v>51</v>
      </c>
      <c r="Q36" s="140" t="s">
        <v>51</v>
      </c>
      <c r="R36" s="140">
        <v>3852</v>
      </c>
      <c r="S36" s="140">
        <v>0.4892428001620206</v>
      </c>
      <c r="T36" s="140">
        <v>5.8675367005103618E-2</v>
      </c>
      <c r="U36" s="140">
        <v>0.61182238010738543</v>
      </c>
      <c r="V36" s="140">
        <v>2.6635870149470963E-3</v>
      </c>
      <c r="W36" s="140">
        <v>375.43357674758067</v>
      </c>
      <c r="X36" s="140">
        <v>1.25</v>
      </c>
      <c r="Y36" s="140">
        <v>0.5</v>
      </c>
      <c r="Z36" s="140">
        <v>0.5</v>
      </c>
      <c r="AA36" s="141">
        <v>0.97499999999999998</v>
      </c>
    </row>
    <row r="37" spans="2:28" ht="15">
      <c r="B37" s="46" t="s">
        <v>64</v>
      </c>
      <c r="C37" s="46"/>
      <c r="D37" s="46"/>
      <c r="E37" s="109" t="s">
        <v>51</v>
      </c>
      <c r="R37"/>
      <c r="S37"/>
      <c r="T37"/>
      <c r="U37"/>
      <c r="V37"/>
      <c r="W37"/>
    </row>
    <row r="38" spans="2:28" ht="15">
      <c r="G38" s="214" t="s">
        <v>211</v>
      </c>
      <c r="R38" s="169" t="s">
        <v>190</v>
      </c>
      <c r="S38" s="169"/>
      <c r="T38" s="169"/>
      <c r="U38" s="169"/>
      <c r="V38" s="181"/>
      <c r="W38" s="181"/>
      <c r="X38" s="182"/>
      <c r="Y38" s="182"/>
      <c r="Z38" s="182"/>
      <c r="AA38" s="182"/>
      <c r="AB38" s="182"/>
    </row>
    <row r="39" spans="2:28" ht="18.75" customHeight="1">
      <c r="B39" s="38"/>
      <c r="G39" s="687" t="s">
        <v>6</v>
      </c>
      <c r="H39" s="688"/>
      <c r="I39" s="691" t="s">
        <v>209</v>
      </c>
      <c r="J39" s="223" t="s">
        <v>210</v>
      </c>
      <c r="K39" s="224"/>
      <c r="L39" s="225"/>
    </row>
    <row r="40" spans="2:28" ht="18.75" customHeight="1">
      <c r="G40" s="689"/>
      <c r="H40" s="690"/>
      <c r="I40" s="690"/>
      <c r="J40" s="215" t="s">
        <v>3</v>
      </c>
      <c r="K40" s="216" t="s">
        <v>2</v>
      </c>
      <c r="L40" s="207" t="s">
        <v>1</v>
      </c>
      <c r="R40" s="167" t="s">
        <v>31</v>
      </c>
      <c r="S40" s="162" t="s">
        <v>105</v>
      </c>
      <c r="T40" s="69" t="s">
        <v>105</v>
      </c>
      <c r="U40" s="163" t="s">
        <v>195</v>
      </c>
      <c r="V40" s="176" t="s">
        <v>198</v>
      </c>
      <c r="X40" s="161" t="s">
        <v>31</v>
      </c>
      <c r="Y40" s="162" t="s">
        <v>25</v>
      </c>
      <c r="Z40" s="69" t="s">
        <v>25</v>
      </c>
      <c r="AA40" s="163" t="s">
        <v>195</v>
      </c>
      <c r="AB40" s="176" t="s">
        <v>198</v>
      </c>
    </row>
    <row r="41" spans="2:28" ht="18.75" customHeight="1">
      <c r="G41" s="196" t="s">
        <v>205</v>
      </c>
      <c r="H41" s="197"/>
      <c r="I41" s="205" t="s">
        <v>44</v>
      </c>
      <c r="J41" s="198">
        <f>+H8</f>
        <v>95.809574318998457</v>
      </c>
      <c r="K41" s="198">
        <f>+H12</f>
        <v>457.0735760424817</v>
      </c>
      <c r="L41" s="199">
        <f>+H16</f>
        <v>1920.0689660007104</v>
      </c>
      <c r="R41" s="168" t="s">
        <v>111</v>
      </c>
      <c r="S41" s="165" t="s">
        <v>193</v>
      </c>
      <c r="T41" s="129" t="s">
        <v>194</v>
      </c>
      <c r="U41" s="166"/>
      <c r="V41" s="177" t="s">
        <v>137</v>
      </c>
      <c r="X41" s="164" t="s">
        <v>196</v>
      </c>
      <c r="Y41" s="165" t="s">
        <v>193</v>
      </c>
      <c r="Z41" s="129" t="s">
        <v>194</v>
      </c>
      <c r="AA41" s="166"/>
      <c r="AB41" s="177" t="s">
        <v>137</v>
      </c>
    </row>
    <row r="42" spans="2:28" ht="18.75" customHeight="1">
      <c r="G42" s="196" t="s">
        <v>60</v>
      </c>
      <c r="H42" s="197"/>
      <c r="I42" s="205" t="s">
        <v>44</v>
      </c>
      <c r="J42" s="198">
        <f>+I8</f>
        <v>94.851478575808457</v>
      </c>
      <c r="K42" s="198">
        <f>+I12</f>
        <v>452.50284028205692</v>
      </c>
      <c r="L42" s="199">
        <f>+I16</f>
        <v>1900.8682763407032</v>
      </c>
      <c r="R42" s="158" t="s">
        <v>98</v>
      </c>
      <c r="S42" s="149">
        <f>+Input_Data!F4</f>
        <v>250</v>
      </c>
      <c r="T42" s="150">
        <f>+R32</f>
        <v>260.47394546299353</v>
      </c>
      <c r="U42" s="151">
        <f>+T42-S42</f>
        <v>10.473945462993527</v>
      </c>
      <c r="V42" s="178">
        <f t="shared" ref="V42:V44" si="0">ABS(100*U42/S42)</f>
        <v>4.1895781851974103</v>
      </c>
      <c r="X42" s="158" t="s">
        <v>3</v>
      </c>
      <c r="Y42" s="149">
        <f>+Input_Data!D17</f>
        <v>30</v>
      </c>
      <c r="Z42" s="150">
        <f>+U8*100</f>
        <v>35.596961704197902</v>
      </c>
      <c r="AA42" s="151">
        <f>+Z42-Y42</f>
        <v>5.5969617041979021</v>
      </c>
      <c r="AB42" s="178">
        <f t="shared" ref="AB42:AB44" si="1">ABS(100*AA42/Y42)</f>
        <v>18.656539013993005</v>
      </c>
    </row>
    <row r="43" spans="2:28" ht="18.75" customHeight="1">
      <c r="G43" s="196" t="s">
        <v>202</v>
      </c>
      <c r="H43" s="197"/>
      <c r="I43" s="205" t="s">
        <v>44</v>
      </c>
      <c r="J43" s="198">
        <f>+J8</f>
        <v>47.227347744139678</v>
      </c>
      <c r="K43" s="198">
        <f>+J12</f>
        <v>225.95142769190571</v>
      </c>
      <c r="L43" s="199">
        <f>+J16</f>
        <v>954.5788820877309</v>
      </c>
      <c r="R43" s="159" t="s">
        <v>93</v>
      </c>
      <c r="S43" s="152">
        <f>+Input_Data!E4</f>
        <v>3852</v>
      </c>
      <c r="T43" s="153">
        <f>+R12</f>
        <v>6150.4993425596567</v>
      </c>
      <c r="U43" s="154">
        <f t="shared" ref="U43" si="2">+T43-S43</f>
        <v>2298.4993425596567</v>
      </c>
      <c r="V43" s="179">
        <f t="shared" si="0"/>
        <v>59.67028407475744</v>
      </c>
      <c r="X43" s="159" t="s">
        <v>2</v>
      </c>
      <c r="Y43" s="152">
        <f>+Input_Data!E17</f>
        <v>50</v>
      </c>
      <c r="Z43" s="153">
        <f>+U12*100</f>
        <v>68.187656222313493</v>
      </c>
      <c r="AA43" s="154">
        <f t="shared" ref="AA43:AA44" si="3">+Z43-Y43</f>
        <v>18.187656222313493</v>
      </c>
      <c r="AB43" s="179">
        <f t="shared" si="1"/>
        <v>36.375312444626985</v>
      </c>
    </row>
    <row r="44" spans="2:28" ht="18.75" customHeight="1">
      <c r="G44" s="200" t="s">
        <v>61</v>
      </c>
      <c r="H44" s="201"/>
      <c r="I44" s="206" t="s">
        <v>44</v>
      </c>
      <c r="J44" s="202">
        <f>+K8</f>
        <v>46.054535154682917</v>
      </c>
      <c r="K44" s="202">
        <f>+K12</f>
        <v>220.21615738115258</v>
      </c>
      <c r="L44" s="203">
        <f>+K16</f>
        <v>930.4056301915748</v>
      </c>
      <c r="R44" s="160" t="s">
        <v>99</v>
      </c>
      <c r="S44" s="155">
        <f>+Input_Data!D4</f>
        <v>15723</v>
      </c>
      <c r="T44" s="156">
        <f>+R33</f>
        <v>15646.823378868277</v>
      </c>
      <c r="U44" s="157">
        <f>+T44-S44</f>
        <v>-76.176621131722641</v>
      </c>
      <c r="V44" s="180">
        <f t="shared" si="0"/>
        <v>0.48449164365402686</v>
      </c>
      <c r="X44" s="160" t="s">
        <v>1</v>
      </c>
      <c r="Y44" s="155">
        <f>+Input_Data!F17</f>
        <v>85</v>
      </c>
      <c r="Z44" s="156">
        <f>+U16*100</f>
        <v>85.161387365313402</v>
      </c>
      <c r="AA44" s="157">
        <f t="shared" si="3"/>
        <v>0.16138736531340214</v>
      </c>
      <c r="AB44" s="180">
        <f t="shared" si="1"/>
        <v>0.18986748860400252</v>
      </c>
    </row>
    <row r="45" spans="2:28" ht="16.5" customHeight="1">
      <c r="B45" s="245" t="s">
        <v>220</v>
      </c>
      <c r="C45" s="246"/>
      <c r="G45" s="194" t="s">
        <v>62</v>
      </c>
      <c r="H45" s="195"/>
      <c r="I45" s="204" t="s">
        <v>63</v>
      </c>
      <c r="J45" s="208">
        <f>+L8</f>
        <v>0.102530861611156</v>
      </c>
      <c r="K45" s="208">
        <f>+L12</f>
        <v>0.52832842690760695</v>
      </c>
      <c r="L45" s="209">
        <f>+L16</f>
        <v>2.397871426541013</v>
      </c>
      <c r="R45"/>
      <c r="S45"/>
      <c r="T45"/>
      <c r="U45"/>
      <c r="V45"/>
      <c r="X45"/>
    </row>
    <row r="46" spans="2:28" ht="16.5" customHeight="1">
      <c r="B46" s="247" t="s">
        <v>221</v>
      </c>
      <c r="C46" s="248" t="s">
        <v>223</v>
      </c>
      <c r="D46" s="249"/>
      <c r="E46" s="250"/>
      <c r="G46" s="200" t="s">
        <v>64</v>
      </c>
      <c r="H46" s="201"/>
      <c r="I46" s="206" t="s">
        <v>63</v>
      </c>
      <c r="J46" s="210">
        <f>+M8</f>
        <v>5.1230913593785003E-2</v>
      </c>
      <c r="K46" s="210">
        <f>+M12</f>
        <v>0.26343122817132503</v>
      </c>
      <c r="L46" s="211">
        <f>+M16</f>
        <v>1.1975803696735821</v>
      </c>
      <c r="R46" s="161" t="s">
        <v>31</v>
      </c>
      <c r="S46" s="162" t="s">
        <v>191</v>
      </c>
      <c r="T46" s="69" t="s">
        <v>191</v>
      </c>
      <c r="U46" s="163" t="s">
        <v>195</v>
      </c>
      <c r="V46" s="176" t="s">
        <v>198</v>
      </c>
      <c r="X46" s="161" t="s">
        <v>31</v>
      </c>
      <c r="Y46" s="162" t="s">
        <v>197</v>
      </c>
      <c r="Z46" s="69" t="s">
        <v>197</v>
      </c>
      <c r="AA46" s="163" t="s">
        <v>195</v>
      </c>
      <c r="AB46" s="176" t="s">
        <v>198</v>
      </c>
    </row>
    <row r="47" spans="2:28" ht="16.5" customHeight="1">
      <c r="B47" s="251" t="s">
        <v>222</v>
      </c>
      <c r="C47" s="252" t="s">
        <v>224</v>
      </c>
      <c r="D47" s="253"/>
      <c r="E47" s="254"/>
      <c r="R47" s="164" t="s">
        <v>200</v>
      </c>
      <c r="S47" s="165" t="s">
        <v>193</v>
      </c>
      <c r="T47" s="129" t="s">
        <v>194</v>
      </c>
      <c r="U47" s="166"/>
      <c r="V47" s="177" t="s">
        <v>137</v>
      </c>
      <c r="X47" s="164" t="s">
        <v>182</v>
      </c>
      <c r="Y47" s="165" t="s">
        <v>193</v>
      </c>
      <c r="Z47" s="129" t="s">
        <v>194</v>
      </c>
      <c r="AA47" s="166"/>
      <c r="AB47" s="177" t="s">
        <v>137</v>
      </c>
    </row>
    <row r="48" spans="2:28" ht="14.25" customHeight="1">
      <c r="G48" s="214" t="s">
        <v>212</v>
      </c>
      <c r="R48" s="158" t="s">
        <v>3</v>
      </c>
      <c r="S48" s="149">
        <f>+Input_Data!F14</f>
        <v>15</v>
      </c>
      <c r="T48" s="150">
        <f>+S8</f>
        <v>0.143990715659809</v>
      </c>
      <c r="U48" s="151">
        <f>+T48-S48</f>
        <v>-14.856009284340191</v>
      </c>
      <c r="V48" s="178">
        <f t="shared" ref="V48:V50" si="4">ABS(100*U48/S48)</f>
        <v>99.040061895601269</v>
      </c>
      <c r="X48" s="158" t="s">
        <v>99</v>
      </c>
      <c r="Y48" s="149">
        <f>+Input_Data!D22</f>
        <v>440.39253657968987</v>
      </c>
      <c r="Z48" s="150">
        <f>+W33</f>
        <v>440.39224613001255</v>
      </c>
      <c r="AA48" s="151">
        <f>+Z48-Y48</f>
        <v>-2.9044967732261284E-4</v>
      </c>
      <c r="AB48" s="178">
        <f>ABS(100*AA48/Y48)</f>
        <v>6.595245223236326E-5</v>
      </c>
    </row>
    <row r="49" spans="7:28" ht="14.25" customHeight="1">
      <c r="G49" s="687" t="s">
        <v>6</v>
      </c>
      <c r="H49" s="688"/>
      <c r="I49" s="691" t="s">
        <v>209</v>
      </c>
      <c r="J49" s="223" t="s">
        <v>43</v>
      </c>
      <c r="K49" s="224"/>
      <c r="L49" s="225"/>
      <c r="R49" s="159" t="s">
        <v>2</v>
      </c>
      <c r="S49" s="152">
        <f>+Input_Data!E14</f>
        <v>45</v>
      </c>
      <c r="T49" s="153">
        <f>+S12</f>
        <v>0.34696614900955602</v>
      </c>
      <c r="U49" s="154">
        <f t="shared" ref="U49:U50" si="5">+T49-S49</f>
        <v>-44.653033850990447</v>
      </c>
      <c r="V49" s="179">
        <f t="shared" si="4"/>
        <v>99.228964113312117</v>
      </c>
      <c r="X49" s="160" t="s">
        <v>98</v>
      </c>
      <c r="Y49" s="155">
        <f>+Input_Data!F22</f>
        <v>310.47461691547153</v>
      </c>
      <c r="Z49" s="156">
        <f>+W32</f>
        <v>310.47695091850233</v>
      </c>
      <c r="AA49" s="157">
        <f>+Z49-Y49</f>
        <v>2.3340030307963389E-3</v>
      </c>
      <c r="AB49" s="180">
        <f>ABS(100*AA49/Y49)</f>
        <v>7.5175325248304735E-4</v>
      </c>
    </row>
    <row r="50" spans="7:28" ht="14.25" customHeight="1">
      <c r="G50" s="689"/>
      <c r="H50" s="690"/>
      <c r="I50" s="690"/>
      <c r="J50" s="215" t="s">
        <v>27</v>
      </c>
      <c r="K50" s="216" t="s">
        <v>125</v>
      </c>
      <c r="L50" s="207" t="s">
        <v>126</v>
      </c>
      <c r="R50" s="160" t="s">
        <v>1</v>
      </c>
      <c r="S50" s="155">
        <f>+Input_Data!D14</f>
        <v>95</v>
      </c>
      <c r="T50" s="156">
        <f>+S16</f>
        <v>0.728333351772395</v>
      </c>
      <c r="U50" s="157">
        <f t="shared" si="5"/>
        <v>-94.271666648227608</v>
      </c>
      <c r="V50" s="180">
        <f t="shared" si="4"/>
        <v>99.233333313923794</v>
      </c>
    </row>
    <row r="51" spans="7:28" ht="14.25" customHeight="1">
      <c r="G51" s="194" t="s">
        <v>61</v>
      </c>
      <c r="H51" s="195"/>
      <c r="I51" s="204" t="s">
        <v>44</v>
      </c>
      <c r="J51" s="198">
        <f>+J44</f>
        <v>46.054535154682917</v>
      </c>
      <c r="K51" s="198">
        <f>+K44-J44</f>
        <v>174.16162222646966</v>
      </c>
      <c r="L51" s="199">
        <f>+L44-K44</f>
        <v>710.18947281042222</v>
      </c>
      <c r="R51"/>
      <c r="S51"/>
      <c r="T51"/>
      <c r="U51"/>
      <c r="V51"/>
      <c r="X51"/>
    </row>
    <row r="52" spans="7:28" ht="14.25" customHeight="1">
      <c r="G52" s="200" t="s">
        <v>64</v>
      </c>
      <c r="H52" s="201"/>
      <c r="I52" s="206" t="s">
        <v>63</v>
      </c>
      <c r="J52" s="212">
        <f>+J46</f>
        <v>5.1230913593785003E-2</v>
      </c>
      <c r="K52" s="212">
        <f>+K46-J46</f>
        <v>0.21220031457754002</v>
      </c>
      <c r="L52" s="213">
        <f>+L46-K46</f>
        <v>0.93414914150225703</v>
      </c>
      <c r="R52" s="161" t="s">
        <v>31</v>
      </c>
      <c r="S52" s="162" t="s">
        <v>10</v>
      </c>
      <c r="T52" s="69" t="s">
        <v>10</v>
      </c>
      <c r="U52" s="163" t="s">
        <v>195</v>
      </c>
      <c r="V52" s="176" t="s">
        <v>198</v>
      </c>
      <c r="X52" s="161" t="s">
        <v>31</v>
      </c>
      <c r="Y52" s="162" t="s">
        <v>192</v>
      </c>
      <c r="Z52" s="69" t="s">
        <v>192</v>
      </c>
      <c r="AA52" s="163" t="s">
        <v>195</v>
      </c>
      <c r="AB52" s="176" t="s">
        <v>198</v>
      </c>
    </row>
    <row r="53" spans="7:28">
      <c r="R53" s="164" t="s">
        <v>196</v>
      </c>
      <c r="S53" s="165" t="s">
        <v>193</v>
      </c>
      <c r="T53" s="129" t="s">
        <v>194</v>
      </c>
      <c r="U53" s="166"/>
      <c r="V53" s="177" t="s">
        <v>137</v>
      </c>
      <c r="X53" s="164" t="s">
        <v>170</v>
      </c>
      <c r="Y53" s="165" t="s">
        <v>193</v>
      </c>
      <c r="Z53" s="129" t="s">
        <v>194</v>
      </c>
      <c r="AA53" s="166"/>
      <c r="AB53" s="177" t="s">
        <v>137</v>
      </c>
    </row>
    <row r="54" spans="7:28">
      <c r="R54" s="158" t="s">
        <v>3</v>
      </c>
      <c r="S54" s="149">
        <f>+Input_Data!F15*100</f>
        <v>400</v>
      </c>
      <c r="T54" s="150">
        <f>+T8*100</f>
        <v>4.0118704763927999</v>
      </c>
      <c r="U54" s="151">
        <f>+T54-S54</f>
        <v>-395.9881295236072</v>
      </c>
      <c r="V54" s="178">
        <f t="shared" ref="V54:V56" si="6">ABS(100*U54/S54)</f>
        <v>98.9970323809018</v>
      </c>
      <c r="X54" s="158" t="s">
        <v>99</v>
      </c>
      <c r="Y54" s="183">
        <f>+Input_Data!F21</f>
        <v>3.2208752198001926E-3</v>
      </c>
      <c r="Z54" s="184">
        <f>+V33</f>
        <v>3.2208510069479902E-3</v>
      </c>
      <c r="AA54" s="170">
        <f>+Z54-Y54</f>
        <v>-2.4212852202387669E-8</v>
      </c>
      <c r="AB54" s="178">
        <f>ABS(100*AA54/Y54)</f>
        <v>7.5174760119672433E-4</v>
      </c>
    </row>
    <row r="55" spans="7:28">
      <c r="R55" s="159" t="s">
        <v>2</v>
      </c>
      <c r="S55" s="152">
        <f>+Input_Data!E15*100</f>
        <v>450</v>
      </c>
      <c r="T55" s="153">
        <f>+T12*100</f>
        <v>5.6690091751466003</v>
      </c>
      <c r="U55" s="154">
        <f t="shared" ref="U55:U56" si="7">+T55-S55</f>
        <v>-444.33099082485342</v>
      </c>
      <c r="V55" s="179">
        <f t="shared" si="6"/>
        <v>98.740220183300764</v>
      </c>
      <c r="X55" s="160" t="s">
        <v>98</v>
      </c>
      <c r="Y55" s="185">
        <f>+Input_Data!D21</f>
        <v>2.2707015149859336E-3</v>
      </c>
      <c r="Z55" s="186">
        <f>+V32</f>
        <v>2.2707030125702532E-3</v>
      </c>
      <c r="AA55" s="171">
        <f>+Z55-Y55</f>
        <v>1.4975843195749738E-9</v>
      </c>
      <c r="AB55" s="180">
        <f>ABS(100*AA55/Y55)</f>
        <v>6.5952495723959164E-5</v>
      </c>
    </row>
    <row r="56" spans="7:28">
      <c r="R56" s="160" t="s">
        <v>1</v>
      </c>
      <c r="S56" s="155">
        <f>+Input_Data!D15*100</f>
        <v>800</v>
      </c>
      <c r="T56" s="156">
        <f>+T16*100</f>
        <v>8.0153531778864995</v>
      </c>
      <c r="U56" s="157">
        <f t="shared" si="7"/>
        <v>-791.98464682211352</v>
      </c>
      <c r="V56" s="180">
        <f t="shared" si="6"/>
        <v>98.99808085276419</v>
      </c>
    </row>
  </sheetData>
  <mergeCells count="4">
    <mergeCell ref="G39:H40"/>
    <mergeCell ref="I39:I40"/>
    <mergeCell ref="G49:H50"/>
    <mergeCell ref="I49:I50"/>
  </mergeCells>
  <pageMargins left="0.7" right="0.7" top="0.75" bottom="0.75" header="0.3" footer="0.3"/>
  <pageSetup orientation="portrait" horizontalDpi="300" verticalDpi="0" r:id="rId1"/>
  <drawing r:id="rId2"/>
  <legacyDrawing r:id="rId3"/>
  <controls>
    <mc:AlternateContent xmlns:mc="http://schemas.openxmlformats.org/markup-compatibility/2006">
      <mc:Choice Requires="x14">
        <control shapeId="6167" r:id="rId4" name="CommandButton2">
          <controlPr defaultSize="0" autoLine="0" r:id="rId5">
            <anchor moveWithCells="1">
              <from>
                <xdr:col>2</xdr:col>
                <xdr:colOff>514350</xdr:colOff>
                <xdr:row>4</xdr:row>
                <xdr:rowOff>133350</xdr:rowOff>
              </from>
              <to>
                <xdr:col>3</xdr:col>
                <xdr:colOff>466725</xdr:colOff>
                <xdr:row>6</xdr:row>
                <xdr:rowOff>190500</xdr:rowOff>
              </to>
            </anchor>
          </controlPr>
        </control>
      </mc:Choice>
      <mc:Fallback>
        <control shapeId="6167" r:id="rId4" name="CommandButton2"/>
      </mc:Fallback>
    </mc:AlternateContent>
    <mc:AlternateContent xmlns:mc="http://schemas.openxmlformats.org/markup-compatibility/2006">
      <mc:Choice Requires="x14">
        <control shapeId="6166" r:id="rId6" name="CommandButton1">
          <controlPr defaultSize="0" autoLine="0" r:id="rId7">
            <anchor moveWithCells="1">
              <from>
                <xdr:col>1</xdr:col>
                <xdr:colOff>0</xdr:colOff>
                <xdr:row>4</xdr:row>
                <xdr:rowOff>123825</xdr:rowOff>
              </from>
              <to>
                <xdr:col>2</xdr:col>
                <xdr:colOff>419100</xdr:colOff>
                <xdr:row>6</xdr:row>
                <xdr:rowOff>180975</xdr:rowOff>
              </to>
            </anchor>
          </controlPr>
        </control>
      </mc:Choice>
      <mc:Fallback>
        <control shapeId="6166" r:id="rId6" name="CommandButton1"/>
      </mc:Fallback>
    </mc:AlternateContent>
    <mc:AlternateContent xmlns:mc="http://schemas.openxmlformats.org/markup-compatibility/2006">
      <mc:Choice Requires="x14">
        <control shapeId="6165" r:id="rId8" name="OptionButton3">
          <controlPr defaultSize="0" autoLine="0" r:id="rId9">
            <anchor moveWithCells="1">
              <from>
                <xdr:col>1</xdr:col>
                <xdr:colOff>257175</xdr:colOff>
                <xdr:row>3</xdr:row>
                <xdr:rowOff>28575</xdr:rowOff>
              </from>
              <to>
                <xdr:col>2</xdr:col>
                <xdr:colOff>485775</xdr:colOff>
                <xdr:row>4</xdr:row>
                <xdr:rowOff>19050</xdr:rowOff>
              </to>
            </anchor>
          </controlPr>
        </control>
      </mc:Choice>
      <mc:Fallback>
        <control shapeId="6165" r:id="rId8" name="OptionButton3"/>
      </mc:Fallback>
    </mc:AlternateContent>
    <mc:AlternateContent xmlns:mc="http://schemas.openxmlformats.org/markup-compatibility/2006">
      <mc:Choice Requires="x14">
        <control shapeId="6164" r:id="rId10" name="OptionButton2">
          <controlPr defaultSize="0" autoLine="0" r:id="rId11">
            <anchor moveWithCells="1">
              <from>
                <xdr:col>1</xdr:col>
                <xdr:colOff>257175</xdr:colOff>
                <xdr:row>2</xdr:row>
                <xdr:rowOff>28575</xdr:rowOff>
              </from>
              <to>
                <xdr:col>2</xdr:col>
                <xdr:colOff>485775</xdr:colOff>
                <xdr:row>3</xdr:row>
                <xdr:rowOff>19050</xdr:rowOff>
              </to>
            </anchor>
          </controlPr>
        </control>
      </mc:Choice>
      <mc:Fallback>
        <control shapeId="6164" r:id="rId10" name="OptionButton2"/>
      </mc:Fallback>
    </mc:AlternateContent>
    <mc:AlternateContent xmlns:mc="http://schemas.openxmlformats.org/markup-compatibility/2006">
      <mc:Choice Requires="x14">
        <control shapeId="6163" r:id="rId12" name="OptionButton1">
          <controlPr defaultSize="0" autoLine="0" r:id="rId13">
            <anchor moveWithCells="1">
              <from>
                <xdr:col>1</xdr:col>
                <xdr:colOff>257175</xdr:colOff>
                <xdr:row>1</xdr:row>
                <xdr:rowOff>28575</xdr:rowOff>
              </from>
              <to>
                <xdr:col>2</xdr:col>
                <xdr:colOff>485775</xdr:colOff>
                <xdr:row>2</xdr:row>
                <xdr:rowOff>19050</xdr:rowOff>
              </to>
            </anchor>
          </controlPr>
        </control>
      </mc:Choice>
      <mc:Fallback>
        <control shapeId="6163" r:id="rId12" name="OptionButton1"/>
      </mc:Fallback>
    </mc:AlternateContent>
    <mc:AlternateContent xmlns:mc="http://schemas.openxmlformats.org/markup-compatibility/2006">
      <mc:Choice Requires="x14">
        <control shapeId="6160" r:id="rId14" name="CheckBox16">
          <controlPr defaultSize="0" autoLine="0" r:id="rId15">
            <anchor moveWithCells="1">
              <from>
                <xdr:col>4</xdr:col>
                <xdr:colOff>66675</xdr:colOff>
                <xdr:row>36</xdr:row>
                <xdr:rowOff>47625</xdr:rowOff>
              </from>
              <to>
                <xdr:col>4</xdr:col>
                <xdr:colOff>219075</xdr:colOff>
                <xdr:row>37</xdr:row>
                <xdr:rowOff>9525</xdr:rowOff>
              </to>
            </anchor>
          </controlPr>
        </control>
      </mc:Choice>
      <mc:Fallback>
        <control shapeId="6160" r:id="rId14" name="CheckBox16"/>
      </mc:Fallback>
    </mc:AlternateContent>
    <mc:AlternateContent xmlns:mc="http://schemas.openxmlformats.org/markup-compatibility/2006">
      <mc:Choice Requires="x14">
        <control shapeId="6159" r:id="rId16" name="CheckBox15">
          <controlPr defaultSize="0" autoLine="0" r:id="rId15">
            <anchor moveWithCells="1">
              <from>
                <xdr:col>4</xdr:col>
                <xdr:colOff>66675</xdr:colOff>
                <xdr:row>35</xdr:row>
                <xdr:rowOff>47625</xdr:rowOff>
              </from>
              <to>
                <xdr:col>4</xdr:col>
                <xdr:colOff>219075</xdr:colOff>
                <xdr:row>36</xdr:row>
                <xdr:rowOff>9525</xdr:rowOff>
              </to>
            </anchor>
          </controlPr>
        </control>
      </mc:Choice>
      <mc:Fallback>
        <control shapeId="6159" r:id="rId16" name="CheckBox15"/>
      </mc:Fallback>
    </mc:AlternateContent>
    <mc:AlternateContent xmlns:mc="http://schemas.openxmlformats.org/markup-compatibility/2006">
      <mc:Choice Requires="x14">
        <control shapeId="6158" r:id="rId17" name="CheckBox14">
          <controlPr defaultSize="0" autoLine="0" r:id="rId15">
            <anchor moveWithCells="1">
              <from>
                <xdr:col>4</xdr:col>
                <xdr:colOff>66675</xdr:colOff>
                <xdr:row>34</xdr:row>
                <xdr:rowOff>47625</xdr:rowOff>
              </from>
              <to>
                <xdr:col>4</xdr:col>
                <xdr:colOff>219075</xdr:colOff>
                <xdr:row>35</xdr:row>
                <xdr:rowOff>9525</xdr:rowOff>
              </to>
            </anchor>
          </controlPr>
        </control>
      </mc:Choice>
      <mc:Fallback>
        <control shapeId="6158" r:id="rId17" name="CheckBox14"/>
      </mc:Fallback>
    </mc:AlternateContent>
    <mc:AlternateContent xmlns:mc="http://schemas.openxmlformats.org/markup-compatibility/2006">
      <mc:Choice Requires="x14">
        <control shapeId="6157" r:id="rId18" name="CheckBox13">
          <controlPr defaultSize="0" autoLine="0" r:id="rId15">
            <anchor moveWithCells="1">
              <from>
                <xdr:col>4</xdr:col>
                <xdr:colOff>66675</xdr:colOff>
                <xdr:row>33</xdr:row>
                <xdr:rowOff>47625</xdr:rowOff>
              </from>
              <to>
                <xdr:col>4</xdr:col>
                <xdr:colOff>219075</xdr:colOff>
                <xdr:row>34</xdr:row>
                <xdr:rowOff>9525</xdr:rowOff>
              </to>
            </anchor>
          </controlPr>
        </control>
      </mc:Choice>
      <mc:Fallback>
        <control shapeId="6157" r:id="rId18" name="CheckBox13"/>
      </mc:Fallback>
    </mc:AlternateContent>
    <mc:AlternateContent xmlns:mc="http://schemas.openxmlformats.org/markup-compatibility/2006">
      <mc:Choice Requires="x14">
        <control shapeId="6156" r:id="rId19" name="CheckBox12">
          <controlPr defaultSize="0" autoLine="0" r:id="rId20">
            <anchor moveWithCells="1">
              <from>
                <xdr:col>1</xdr:col>
                <xdr:colOff>66675</xdr:colOff>
                <xdr:row>19</xdr:row>
                <xdr:rowOff>47625</xdr:rowOff>
              </from>
              <to>
                <xdr:col>1</xdr:col>
                <xdr:colOff>219075</xdr:colOff>
                <xdr:row>20</xdr:row>
                <xdr:rowOff>66675</xdr:rowOff>
              </to>
            </anchor>
          </controlPr>
        </control>
      </mc:Choice>
      <mc:Fallback>
        <control shapeId="6156" r:id="rId19" name="CheckBox12"/>
      </mc:Fallback>
    </mc:AlternateContent>
    <mc:AlternateContent xmlns:mc="http://schemas.openxmlformats.org/markup-compatibility/2006">
      <mc:Choice Requires="x14">
        <control shapeId="6155" r:id="rId21" name="CheckBox11">
          <controlPr defaultSize="0" autoLine="0" r:id="rId22">
            <anchor moveWithCells="1">
              <from>
                <xdr:col>1</xdr:col>
                <xdr:colOff>66675</xdr:colOff>
                <xdr:row>18</xdr:row>
                <xdr:rowOff>9525</xdr:rowOff>
              </from>
              <to>
                <xdr:col>1</xdr:col>
                <xdr:colOff>219075</xdr:colOff>
                <xdr:row>19</xdr:row>
                <xdr:rowOff>19050</xdr:rowOff>
              </to>
            </anchor>
          </controlPr>
        </control>
      </mc:Choice>
      <mc:Fallback>
        <control shapeId="6155" r:id="rId21" name="CheckBox11"/>
      </mc:Fallback>
    </mc:AlternateContent>
    <mc:AlternateContent xmlns:mc="http://schemas.openxmlformats.org/markup-compatibility/2006">
      <mc:Choice Requires="x14">
        <control shapeId="6154" r:id="rId23" name="CheckBox10">
          <controlPr defaultSize="0" autoLine="0" r:id="rId20">
            <anchor moveWithCells="1">
              <from>
                <xdr:col>1</xdr:col>
                <xdr:colOff>66675</xdr:colOff>
                <xdr:row>17</xdr:row>
                <xdr:rowOff>9525</xdr:rowOff>
              </from>
              <to>
                <xdr:col>1</xdr:col>
                <xdr:colOff>219075</xdr:colOff>
                <xdr:row>18</xdr:row>
                <xdr:rowOff>9525</xdr:rowOff>
              </to>
            </anchor>
          </controlPr>
        </control>
      </mc:Choice>
      <mc:Fallback>
        <control shapeId="6154" r:id="rId23" name="CheckBox10"/>
      </mc:Fallback>
    </mc:AlternateContent>
    <mc:AlternateContent xmlns:mc="http://schemas.openxmlformats.org/markup-compatibility/2006">
      <mc:Choice Requires="x14">
        <control shapeId="6153" r:id="rId24" name="CheckBox9">
          <controlPr defaultSize="0" autoLine="0" r:id="rId25">
            <anchor moveWithCells="1">
              <from>
                <xdr:col>1</xdr:col>
                <xdr:colOff>66675</xdr:colOff>
                <xdr:row>16</xdr:row>
                <xdr:rowOff>9525</xdr:rowOff>
              </from>
              <to>
                <xdr:col>1</xdr:col>
                <xdr:colOff>219075</xdr:colOff>
                <xdr:row>17</xdr:row>
                <xdr:rowOff>19050</xdr:rowOff>
              </to>
            </anchor>
          </controlPr>
        </control>
      </mc:Choice>
      <mc:Fallback>
        <control shapeId="6153" r:id="rId24" name="CheckBox9"/>
      </mc:Fallback>
    </mc:AlternateContent>
    <mc:AlternateContent xmlns:mc="http://schemas.openxmlformats.org/markup-compatibility/2006">
      <mc:Choice Requires="x14">
        <control shapeId="6152" r:id="rId26" name="CheckBox8">
          <controlPr defaultSize="0" autoLine="0" r:id="rId20">
            <anchor moveWithCells="1">
              <from>
                <xdr:col>1</xdr:col>
                <xdr:colOff>66675</xdr:colOff>
                <xdr:row>15</xdr:row>
                <xdr:rowOff>9525</xdr:rowOff>
              </from>
              <to>
                <xdr:col>1</xdr:col>
                <xdr:colOff>219075</xdr:colOff>
                <xdr:row>16</xdr:row>
                <xdr:rowOff>9525</xdr:rowOff>
              </to>
            </anchor>
          </controlPr>
        </control>
      </mc:Choice>
      <mc:Fallback>
        <control shapeId="6152" r:id="rId26" name="CheckBox8"/>
      </mc:Fallback>
    </mc:AlternateContent>
    <mc:AlternateContent xmlns:mc="http://schemas.openxmlformats.org/markup-compatibility/2006">
      <mc:Choice Requires="x14">
        <control shapeId="6151" r:id="rId27" name="CheckBox7">
          <controlPr defaultSize="0" autoLine="0" r:id="rId25">
            <anchor moveWithCells="1">
              <from>
                <xdr:col>1</xdr:col>
                <xdr:colOff>66675</xdr:colOff>
                <xdr:row>14</xdr:row>
                <xdr:rowOff>9525</xdr:rowOff>
              </from>
              <to>
                <xdr:col>1</xdr:col>
                <xdr:colOff>219075</xdr:colOff>
                <xdr:row>15</xdr:row>
                <xdr:rowOff>19050</xdr:rowOff>
              </to>
            </anchor>
          </controlPr>
        </control>
      </mc:Choice>
      <mc:Fallback>
        <control shapeId="6151" r:id="rId27" name="CheckBox7"/>
      </mc:Fallback>
    </mc:AlternateContent>
    <mc:AlternateContent xmlns:mc="http://schemas.openxmlformats.org/markup-compatibility/2006">
      <mc:Choice Requires="x14">
        <control shapeId="6150" r:id="rId28" name="CheckBox6">
          <controlPr defaultSize="0" autoLine="0" r:id="rId29">
            <anchor moveWithCells="1">
              <from>
                <xdr:col>1</xdr:col>
                <xdr:colOff>66675</xdr:colOff>
                <xdr:row>13</xdr:row>
                <xdr:rowOff>9525</xdr:rowOff>
              </from>
              <to>
                <xdr:col>1</xdr:col>
                <xdr:colOff>219075</xdr:colOff>
                <xdr:row>14</xdr:row>
                <xdr:rowOff>9525</xdr:rowOff>
              </to>
            </anchor>
          </controlPr>
        </control>
      </mc:Choice>
      <mc:Fallback>
        <control shapeId="6150" r:id="rId28" name="CheckBox6"/>
      </mc:Fallback>
    </mc:AlternateContent>
    <mc:AlternateContent xmlns:mc="http://schemas.openxmlformats.org/markup-compatibility/2006">
      <mc:Choice Requires="x14">
        <control shapeId="6149" r:id="rId30" name="CheckBox5">
          <controlPr defaultSize="0" autoLine="0" r:id="rId25">
            <anchor moveWithCells="1">
              <from>
                <xdr:col>1</xdr:col>
                <xdr:colOff>66675</xdr:colOff>
                <xdr:row>12</xdr:row>
                <xdr:rowOff>9525</xdr:rowOff>
              </from>
              <to>
                <xdr:col>1</xdr:col>
                <xdr:colOff>219075</xdr:colOff>
                <xdr:row>13</xdr:row>
                <xdr:rowOff>19050</xdr:rowOff>
              </to>
            </anchor>
          </controlPr>
        </control>
      </mc:Choice>
      <mc:Fallback>
        <control shapeId="6149" r:id="rId30" name="CheckBox5"/>
      </mc:Fallback>
    </mc:AlternateContent>
    <mc:AlternateContent xmlns:mc="http://schemas.openxmlformats.org/markup-compatibility/2006">
      <mc:Choice Requires="x14">
        <control shapeId="6148" r:id="rId31" name="CheckBox4">
          <controlPr defaultSize="0" autoLine="0" r:id="rId29">
            <anchor moveWithCells="1">
              <from>
                <xdr:col>1</xdr:col>
                <xdr:colOff>66675</xdr:colOff>
                <xdr:row>11</xdr:row>
                <xdr:rowOff>9525</xdr:rowOff>
              </from>
              <to>
                <xdr:col>1</xdr:col>
                <xdr:colOff>219075</xdr:colOff>
                <xdr:row>12</xdr:row>
                <xdr:rowOff>9525</xdr:rowOff>
              </to>
            </anchor>
          </controlPr>
        </control>
      </mc:Choice>
      <mc:Fallback>
        <control shapeId="6148" r:id="rId31" name="CheckBox4"/>
      </mc:Fallback>
    </mc:AlternateContent>
    <mc:AlternateContent xmlns:mc="http://schemas.openxmlformats.org/markup-compatibility/2006">
      <mc:Choice Requires="x14">
        <control shapeId="6147" r:id="rId32" name="CheckBox3">
          <controlPr defaultSize="0" autoLine="0" r:id="rId29">
            <anchor moveWithCells="1">
              <from>
                <xdr:col>1</xdr:col>
                <xdr:colOff>66675</xdr:colOff>
                <xdr:row>10</xdr:row>
                <xdr:rowOff>9525</xdr:rowOff>
              </from>
              <to>
                <xdr:col>1</xdr:col>
                <xdr:colOff>219075</xdr:colOff>
                <xdr:row>11</xdr:row>
                <xdr:rowOff>9525</xdr:rowOff>
              </to>
            </anchor>
          </controlPr>
        </control>
      </mc:Choice>
      <mc:Fallback>
        <control shapeId="6147" r:id="rId32" name="CheckBox3"/>
      </mc:Fallback>
    </mc:AlternateContent>
    <mc:AlternateContent xmlns:mc="http://schemas.openxmlformats.org/markup-compatibility/2006">
      <mc:Choice Requires="x14">
        <control shapeId="6146" r:id="rId33" name="CheckBox2">
          <controlPr defaultSize="0" autoLine="0" r:id="rId20">
            <anchor moveWithCells="1">
              <from>
                <xdr:col>1</xdr:col>
                <xdr:colOff>66675</xdr:colOff>
                <xdr:row>9</xdr:row>
                <xdr:rowOff>9525</xdr:rowOff>
              </from>
              <to>
                <xdr:col>1</xdr:col>
                <xdr:colOff>219075</xdr:colOff>
                <xdr:row>10</xdr:row>
                <xdr:rowOff>9525</xdr:rowOff>
              </to>
            </anchor>
          </controlPr>
        </control>
      </mc:Choice>
      <mc:Fallback>
        <control shapeId="6146" r:id="rId33" name="CheckBox2"/>
      </mc:Fallback>
    </mc:AlternateContent>
    <mc:AlternateContent xmlns:mc="http://schemas.openxmlformats.org/markup-compatibility/2006">
      <mc:Choice Requires="x14">
        <control shapeId="6145" r:id="rId34" name="CheckBox1">
          <controlPr defaultSize="0" autoLine="0" r:id="rId20">
            <anchor moveWithCells="1">
              <from>
                <xdr:col>1</xdr:col>
                <xdr:colOff>66675</xdr:colOff>
                <xdr:row>8</xdr:row>
                <xdr:rowOff>9525</xdr:rowOff>
              </from>
              <to>
                <xdr:col>1</xdr:col>
                <xdr:colOff>219075</xdr:colOff>
                <xdr:row>9</xdr:row>
                <xdr:rowOff>9525</xdr:rowOff>
              </to>
            </anchor>
          </controlPr>
        </control>
      </mc:Choice>
      <mc:Fallback>
        <control shapeId="6145" r:id="rId34" name="CheckBox1"/>
      </mc:Fallback>
    </mc:AlternateContent>
    <mc:AlternateContent xmlns:mc="http://schemas.openxmlformats.org/markup-compatibility/2006">
      <mc:Choice Requires="x14">
        <control shapeId="6168" r:id="rId35" name="CommandButton3">
          <controlPr defaultSize="0" autoLine="0" r:id="rId36">
            <anchor moveWithCells="1">
              <from>
                <xdr:col>3</xdr:col>
                <xdr:colOff>619125</xdr:colOff>
                <xdr:row>4</xdr:row>
                <xdr:rowOff>142875</xdr:rowOff>
              </from>
              <to>
                <xdr:col>5</xdr:col>
                <xdr:colOff>76200</xdr:colOff>
                <xdr:row>6</xdr:row>
                <xdr:rowOff>200025</xdr:rowOff>
              </to>
            </anchor>
          </controlPr>
        </control>
      </mc:Choice>
      <mc:Fallback>
        <control shapeId="6168" r:id="rId35" name="CommandButton3"/>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C43:C50"/>
  <sheetViews>
    <sheetView showGridLines="0" workbookViewId="0"/>
  </sheetViews>
  <sheetFormatPr defaultRowHeight="15"/>
  <sheetData>
    <row r="43" spans="3:3">
      <c r="C43" t="s">
        <v>301</v>
      </c>
    </row>
    <row r="44" spans="3:3">
      <c r="C44" t="s">
        <v>302</v>
      </c>
    </row>
    <row r="45" spans="3:3">
      <c r="C45" t="s">
        <v>303</v>
      </c>
    </row>
    <row r="46" spans="3:3">
      <c r="C46" t="s">
        <v>304</v>
      </c>
    </row>
    <row r="47" spans="3:3">
      <c r="C47" t="s">
        <v>283</v>
      </c>
    </row>
    <row r="48" spans="3:3">
      <c r="C48" t="s">
        <v>284</v>
      </c>
    </row>
    <row r="49" spans="3:3">
      <c r="C49" t="s">
        <v>285</v>
      </c>
    </row>
    <row r="50" spans="3:3">
      <c r="C50" t="s">
        <v>286</v>
      </c>
    </row>
  </sheetData>
  <pageMargins left="0.7" right="0.7" top="0.75" bottom="0.75" header="0.3" footer="0.3"/>
  <drawing r:id="rId1"/>
  <legacyDrawing r:id="rId2"/>
  <controls>
    <mc:AlternateContent xmlns:mc="http://schemas.openxmlformats.org/markup-compatibility/2006">
      <mc:Choice Requires="x14">
        <control shapeId="7170" r:id="rId3" name="CommandButton1">
          <controlPr defaultSize="0" autoLine="0" r:id="rId4">
            <anchor moveWithCells="1">
              <from>
                <xdr:col>31</xdr:col>
                <xdr:colOff>352425</xdr:colOff>
                <xdr:row>21</xdr:row>
                <xdr:rowOff>85725</xdr:rowOff>
              </from>
              <to>
                <xdr:col>36</xdr:col>
                <xdr:colOff>381000</xdr:colOff>
                <xdr:row>25</xdr:row>
                <xdr:rowOff>85725</xdr:rowOff>
              </to>
            </anchor>
          </controlPr>
        </control>
      </mc:Choice>
      <mc:Fallback>
        <control shapeId="7170" r:id="rId3"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Composition</vt:lpstr>
      <vt:lpstr>Gas Properties PR EOS</vt:lpstr>
      <vt:lpstr>Reservoir Properties</vt:lpstr>
      <vt:lpstr>Reservoir</vt:lpstr>
      <vt:lpstr>Input_Data</vt:lpstr>
      <vt:lpstr>Statistics</vt:lpstr>
      <vt:lpstr>CB_DATA_</vt:lpstr>
      <vt:lpstr>PHI_Sw Corr</vt:lpstr>
      <vt:lpstr>Forecast_Variables_CB</vt:lpstr>
      <vt:lpstr>Charts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cp:lastModifiedBy>
  <cp:lastPrinted>2017-01-19T13:37:28Z</cp:lastPrinted>
  <dcterms:created xsi:type="dcterms:W3CDTF">2016-03-02T13:12:55Z</dcterms:created>
  <dcterms:modified xsi:type="dcterms:W3CDTF">2023-03-25T19:00:06Z</dcterms:modified>
</cp:coreProperties>
</file>