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1.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charts/chart9.xml" ContentType="application/vnd.openxmlformats-officedocument.drawingml.chart+xml"/>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2.xml" ContentType="application/vnd.ms-office.chartstyle+xml"/>
  <Override PartName="/xl/charts/colors2.xml" ContentType="application/vnd.ms-office.chartcolorstyle+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charts/chart15.xml" ContentType="application/vnd.openxmlformats-officedocument.drawingml.chart+xml"/>
  <Override PartName="/xl/charts/style6.xml" ContentType="application/vnd.ms-office.chartstyle+xml"/>
  <Override PartName="/xl/charts/colors6.xml" ContentType="application/vnd.ms-office.chartcolorstyle+xml"/>
  <Override PartName="/xl/charts/chart16.xml" ContentType="application/vnd.openxmlformats-officedocument.drawingml.chart+xml"/>
  <Override PartName="/xl/charts/style7.xml" ContentType="application/vnd.ms-office.chartstyle+xml"/>
  <Override PartName="/xl/charts/colors7.xml" ContentType="application/vnd.ms-office.chartcolorstyle+xml"/>
  <Override PartName="/xl/charts/chart17.xml" ContentType="application/vnd.openxmlformats-officedocument.drawingml.chart+xml"/>
  <Override PartName="/xl/charts/style8.xml" ContentType="application/vnd.ms-office.chartstyle+xml"/>
  <Override PartName="/xl/charts/colors8.xml" ContentType="application/vnd.ms-office.chartcolorstyle+xml"/>
  <Override PartName="/xl/charts/chart18.xml" ContentType="application/vnd.openxmlformats-officedocument.drawingml.chart+xml"/>
  <Override PartName="/xl/charts/style9.xml" ContentType="application/vnd.ms-office.chartstyle+xml"/>
  <Override PartName="/xl/charts/colors9.xml" ContentType="application/vnd.ms-office.chartcolorstyle+xml"/>
  <Override PartName="/xl/charts/chart19.xml" ContentType="application/vnd.openxmlformats-officedocument.drawingml.chart+xml"/>
  <Override PartName="/xl/charts/style10.xml" ContentType="application/vnd.ms-office.chartstyle+xml"/>
  <Override PartName="/xl/charts/colors10.xml" ContentType="application/vnd.ms-office.chartcolorstyle+xml"/>
  <Override PartName="/xl/charts/chart2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charts/chart23.xml" ContentType="application/vnd.openxmlformats-officedocument.drawingml.chart+xml"/>
  <Override PartName="/xl/charts/style14.xml" ContentType="application/vnd.ms-office.chartstyle+xml"/>
  <Override PartName="/xl/charts/colors14.xml" ContentType="application/vnd.ms-office.chartcolorstyle+xml"/>
  <Override PartName="/xl/charts/chart24.xml" ContentType="application/vnd.openxmlformats-officedocument.drawingml.chart+xml"/>
  <Override PartName="/xl/charts/style15.xml" ContentType="application/vnd.ms-office.chartstyle+xml"/>
  <Override PartName="/xl/charts/colors15.xml" ContentType="application/vnd.ms-office.chartcolorstyle+xml"/>
  <Override PartName="/xl/charts/chart25.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Franco Ing\VBA files FF\Well_Forecast_Eco_Eval\"/>
    </mc:Choice>
  </mc:AlternateContent>
  <bookViews>
    <workbookView xWindow="0" yWindow="0" windowWidth="28800" windowHeight="12435" tabRatio="735" activeTab="11"/>
  </bookViews>
  <sheets>
    <sheet name="Initial Rate Corr" sheetId="18" r:id="rId1"/>
    <sheet name="Well Prod" sheetId="14" r:id="rId2"/>
    <sheet name="CB_DATA_" sheetId="9" state="hidden" r:id="rId3"/>
    <sheet name="Well CAPEX-Schedule" sheetId="15" r:id="rId4"/>
    <sheet name="Cash Flow" sheetId="8" r:id="rId5"/>
    <sheet name="Variables" sheetId="16" r:id="rId6"/>
    <sheet name="Charts" sheetId="17" r:id="rId7"/>
    <sheet name="Sensitivity" sheetId="21" r:id="rId8"/>
    <sheet name="Charts_Scatter" sheetId="20" r:id="rId9"/>
    <sheet name="CB Trial Gas Rate" sheetId="19" r:id="rId10"/>
    <sheet name="Fore_Trials" sheetId="22" r:id="rId11"/>
    <sheet name="Corrrelation_Charts" sheetId="23" r:id="rId12"/>
  </sheets>
  <definedNames>
    <definedName name="CB_0018fa8d41e543b0934105694cd71a9d" localSheetId="9" hidden="1">'CB Trial Gas Rate'!$R$7</definedName>
    <definedName name="CB_035ddbfaa6da496fbf0870f01da98b04" localSheetId="9" hidden="1">'CB Trial Gas Rate'!$Q$7</definedName>
    <definedName name="CB_0478c3aad09d4c05b333ad4becf42412" localSheetId="9" hidden="1">'CB Trial Gas Rate'!$B$7</definedName>
    <definedName name="CB_06432963bc28491e9f8d9b7d7041fb96" localSheetId="1" hidden="1">'Well Prod'!$C$19</definedName>
    <definedName name="CB_08f49c48bda0479d8854afab968f22b3" localSheetId="9" hidden="1">'CB Trial Gas Rate'!$G$7</definedName>
    <definedName name="CB_0968640e3cb941e4b834422b861e2202" localSheetId="5" hidden="1">Variables!$C$24</definedName>
    <definedName name="CB_10d7b680d33842739dd6cd75ee6846bb" localSheetId="9" hidden="1">'CB Trial Gas Rate'!$J$7</definedName>
    <definedName name="CB_11d9df3e159844ca84653fceed79e3b6" localSheetId="9" hidden="1">'CB Trial Gas Rate'!$V$7</definedName>
    <definedName name="CB_13f89eb97f14442ea75b15b0c89bee05" localSheetId="4" hidden="1">'Cash Flow'!$F$25</definedName>
    <definedName name="CB_15a2edb8076349ac8ed2b7984d0249de" localSheetId="2" hidden="1">#N/A</definedName>
    <definedName name="CB_16c46c397ec643b4a55e07db2ee8d890" localSheetId="3" hidden="1">'Well CAPEX-Schedule'!$C$3</definedName>
    <definedName name="CB_2631408a87ce422782c3d9dc8a66eb09" localSheetId="4" hidden="1">'Cash Flow'!$C$30</definedName>
    <definedName name="CB_2fe72941a94347b4b7e059b96a64682b" localSheetId="5" hidden="1">Variables!$C$15</definedName>
    <definedName name="CB_347d1dafa6d64811a4562a930a9f18d0" localSheetId="5" hidden="1">Variables!$C$18</definedName>
    <definedName name="CB_39ebb7e9cc9d40b487d3e768ad8528f4" localSheetId="9" hidden="1">'CB Trial Gas Rate'!$E$7</definedName>
    <definedName name="CB_40d8a976dd60484da45b9af0176c3a1a" localSheetId="5" hidden="1">Variables!$C$11</definedName>
    <definedName name="CB_484247a871da464084f0c475ad2f0b68" localSheetId="3" hidden="1">'Well CAPEX-Schedule'!$C$7</definedName>
    <definedName name="CB_4ec069f10ad948ff9ec1a3e254f9aeb0" localSheetId="3" hidden="1">'Well CAPEX-Schedule'!$C$10</definedName>
    <definedName name="CB_4f167d2465764b79b68ce679b3bfb84c" localSheetId="9" hidden="1">'CB Trial Gas Rate'!$X$7</definedName>
    <definedName name="CB_505e45c70c404ef0a45ff1d845009ead" localSheetId="3" hidden="1">'Well CAPEX-Schedule'!$C$4</definedName>
    <definedName name="CB_5716ec13180d4c6dbe00ee2612b5fc57" localSheetId="5" hidden="1">Variables!$C$22</definedName>
    <definedName name="CB_591014aaef12421b964eb3aab48e1bec" localSheetId="9" hidden="1">'CB Trial Gas Rate'!$M$7</definedName>
    <definedName name="CB_5b0e73a26f0347ccacf1400a9a338132" localSheetId="9" hidden="1">'CB Trial Gas Rate'!$C$7</definedName>
    <definedName name="CB_61d2344f021b45a08d3f66d7c23754c5" localSheetId="9" hidden="1">'CB Trial Gas Rate'!$AB$7</definedName>
    <definedName name="CB_701e49ef67b646349ae8a474292ffc98" localSheetId="9" hidden="1">'CB Trial Gas Rate'!$D$7</definedName>
    <definedName name="CB_8a9283d6219f4f13a51c287358fe0d7d" localSheetId="9" hidden="1">'CB Trial Gas Rate'!$T$7</definedName>
    <definedName name="CB_931c0ef7cb794ffab2f085a7f6d4c440" localSheetId="9" hidden="1">'CB Trial Gas Rate'!$AD$7</definedName>
    <definedName name="CB_94887c83f0b34ff6a223f4923c87c095" localSheetId="9" hidden="1">'CB Trial Gas Rate'!$W$7</definedName>
    <definedName name="CB_9512e1ddd32044b1b6fb3754e9e48461" localSheetId="1" hidden="1">'Well Prod'!$C$17</definedName>
    <definedName name="CB_963db5bfbb304e45b9bdc7125ca484c5" localSheetId="9" hidden="1">'CB Trial Gas Rate'!$H$7</definedName>
    <definedName name="CB_9b87696094fa4a0bb1471935200d3cf5" localSheetId="2" hidden="1">#N/A</definedName>
    <definedName name="CB_9b98d45d1961430c9dec71860fadbd80" localSheetId="9" hidden="1">'CB Trial Gas Rate'!$P$7</definedName>
    <definedName name="CB_a1c270a6d2a54c05b21f3c75f642ff52" localSheetId="9" hidden="1">'CB Trial Gas Rate'!$Y$7</definedName>
    <definedName name="CB_a3611d71837d4aa28457960e4f1c90ea" localSheetId="5" hidden="1">Variables!$C$17</definedName>
    <definedName name="CB_a6d6cd934efa4baca1dadaa40978ed7a" localSheetId="5" hidden="1">Variables!$C$10</definedName>
    <definedName name="CB_a95fe47e4475405690fb50ef8c597968" localSheetId="5" hidden="1">Variables!$C$25</definedName>
    <definedName name="CB_acf76b724fbd4e83812e01e9b1de1fc0" localSheetId="5" hidden="1">Variables!$C$19</definedName>
    <definedName name="CB_b1c87adfd6b4457db287cc463a160903" localSheetId="9" hidden="1">'CB Trial Gas Rate'!$Z$7</definedName>
    <definedName name="CB_Block_00000000000000000000000000000000" localSheetId="4" hidden="1">"'7.0.0.0"</definedName>
    <definedName name="CB_Block_00000000000000000000000000000000" localSheetId="9" hidden="1">"'7.0.0.0"</definedName>
    <definedName name="CB_Block_00000000000000000000000000000000" localSheetId="2" hidden="1">"'7.0.0.0"</definedName>
    <definedName name="CB_Block_00000000000000000000000000000000" localSheetId="5" hidden="1">"'7.0.0.0"</definedName>
    <definedName name="CB_Block_00000000000000000000000000000000" localSheetId="3" hidden="1">"'7.0.0.0"</definedName>
    <definedName name="CB_Block_00000000000000000000000000000000" localSheetId="1" hidden="1">"'7.0.0.0"</definedName>
    <definedName name="CB_Block_00000000000000000000000000000001" localSheetId="4" hidden="1">"'638210562861830637"</definedName>
    <definedName name="CB_Block_00000000000000000000000000000001" localSheetId="9" hidden="1">"'638210562861242503"</definedName>
    <definedName name="CB_Block_00000000000000000000000000000001" localSheetId="2" hidden="1">"'638210562861920301"</definedName>
    <definedName name="CB_Block_00000000000000000000000000000001" localSheetId="5" hidden="1">"'638210562862560468"</definedName>
    <definedName name="CB_Block_00000000000000000000000000000001" localSheetId="3" hidden="1">"'638210562862850376"</definedName>
    <definedName name="CB_Block_00000000000000000000000000000001" localSheetId="1" hidden="1">"'638210562861522414"</definedName>
    <definedName name="CB_Block_00000000000000000000000000000003" localSheetId="4" hidden="1">"'11.1.4716.0"</definedName>
    <definedName name="CB_Block_00000000000000000000000000000003" localSheetId="9" hidden="1">"'11.1.4716.0"</definedName>
    <definedName name="CB_Block_00000000000000000000000000000003" localSheetId="2" hidden="1">"'11.1.4716.0"</definedName>
    <definedName name="CB_Block_00000000000000000000000000000003" localSheetId="5" hidden="1">"'11.1.4716.0"</definedName>
    <definedName name="CB_Block_00000000000000000000000000000003" localSheetId="3" hidden="1">"'11.1.4716.0"</definedName>
    <definedName name="CB_Block_00000000000000000000000000000003" localSheetId="1" hidden="1">"'11.1.4716.0"</definedName>
    <definedName name="CB_BlockExt_00000000000000000000000000000003" localSheetId="4" hidden="1">"'11.1.2.4.850"</definedName>
    <definedName name="CB_BlockExt_00000000000000000000000000000003" localSheetId="9" hidden="1">"'11.1.2.4.850"</definedName>
    <definedName name="CB_BlockExt_00000000000000000000000000000003" localSheetId="2" hidden="1">"'11.1.2.4.850"</definedName>
    <definedName name="CB_BlockExt_00000000000000000000000000000003" localSheetId="5" hidden="1">"'11.1.2.4.850"</definedName>
    <definedName name="CB_BlockExt_00000000000000000000000000000003" localSheetId="3" hidden="1">"'11.1.2.4.850"</definedName>
    <definedName name="CB_BlockExt_00000000000000000000000000000003" localSheetId="1" hidden="1">"'11.1.2.4.850"</definedName>
    <definedName name="CB_c45b37b0261d44c98c42dbd1d37793a8" localSheetId="1" hidden="1">'Well Prod'!$C$18</definedName>
    <definedName name="CB_c4eb5f58b37e45e79c6bc043eeabe183" localSheetId="5" hidden="1">Variables!$C$16</definedName>
    <definedName name="CB_c69b00ad224544e6a4280018d72081c3" localSheetId="9" hidden="1">'CB Trial Gas Rate'!$AA$7</definedName>
    <definedName name="CB_c791fd2889984130b422c5343f762bee" localSheetId="9" hidden="1">'CB Trial Gas Rate'!$I$7</definedName>
    <definedName name="CB_c7ca2f168dfb481aa74e65dadc8bee82" localSheetId="5" hidden="1">Variables!$C$20</definedName>
    <definedName name="CB_c7f49ee79c964feaac4e8ad26745f525" localSheetId="5" hidden="1">Variables!$C$21</definedName>
    <definedName name="CB_cc62a2971cf649f8a31347d01894c239" localSheetId="5" hidden="1">Variables!$C$12</definedName>
    <definedName name="CB_cc7c0ccba9e34e5a806238a50e1e8c18" localSheetId="9" hidden="1">'CB Trial Gas Rate'!$S$7</definedName>
    <definedName name="CB_cce85eb8d0e14cbcb69d9b95ae003f9b" localSheetId="9" hidden="1">'CB Trial Gas Rate'!$O$7</definedName>
    <definedName name="CB_d042c038949e4384ab19425ffb373d6e" localSheetId="5" hidden="1">Variables!$C$14</definedName>
    <definedName name="CB_d57dad2b32ef4998ada25996d9d7721b" localSheetId="9" hidden="1">'CB Trial Gas Rate'!$F$7</definedName>
    <definedName name="CB_d61fc5fe5ba144eab7d848aca78c542b" localSheetId="4" hidden="1">'Cash Flow'!$F$23</definedName>
    <definedName name="CB_d7705eb8faee42aabc939b8fe7c26a21" localSheetId="9" hidden="1">'CB Trial Gas Rate'!$AF$7</definedName>
    <definedName name="CB_e229ae47fc69426eaea714a46af8eeec" localSheetId="5" hidden="1">Variables!$C$23</definedName>
    <definedName name="CB_e450d8b221fe4ae28982dd4df3657187" localSheetId="3" hidden="1">'Well CAPEX-Schedule'!$C$8</definedName>
    <definedName name="CB_e66719870958407fb178a2fe70b36fd8" localSheetId="9" hidden="1">'CB Trial Gas Rate'!$N$7</definedName>
    <definedName name="CB_e8c4d25cd12c4e3f890b34fa26f1d0a1" localSheetId="4" hidden="1">'Cash Flow'!$F$26</definedName>
    <definedName name="CB_e957ff6ed33b46279ea791b8d5e32ba8" localSheetId="5" hidden="1">Variables!$C$13</definedName>
    <definedName name="CB_eaccca918f0b4d2a95dc3ce68ab7f0f5" localSheetId="9" hidden="1">'CB Trial Gas Rate'!$K$7</definedName>
    <definedName name="CB_f0554306d91c46d3adcc50d318df4c85" localSheetId="9" hidden="1">'CB Trial Gas Rate'!$AC$7</definedName>
    <definedName name="CB_f0b0ee20a35243b99772c9ccd73f8886" localSheetId="2" hidden="1">#N/A</definedName>
    <definedName name="CB_f74312ceef704900b15b7cb111151aec" localSheetId="9" hidden="1">'CB Trial Gas Rate'!$U$7</definedName>
    <definedName name="CB_fb8a745b428b475f992c5e908aec22af" localSheetId="9" hidden="1">'CB Trial Gas Rate'!$AE$7</definedName>
    <definedName name="CB_fb985a48b12c4d9193d1cf55096f8eca" localSheetId="9" hidden="1">'CB Trial Gas Rate'!$L$7</definedName>
    <definedName name="CBCR_04dac009ede348959951dc381289f5a2" localSheetId="2" hidden="1">CB_DATA_!$A$10001</definedName>
    <definedName name="CBCR_06019527fd604d9bb7c2224880e477b3" localSheetId="4" hidden="1">'Cash Flow'!$E$30</definedName>
    <definedName name="CBCR_085fe398ab474910b212aa674652cfc1" localSheetId="1" hidden="1">'Well Prod'!$D$17</definedName>
    <definedName name="CBCR_09599eff7e0643e9b004c6355ee49d82" localSheetId="5" hidden="1">Variables!$B$15</definedName>
    <definedName name="CBCR_0a31da08f5c14036a04d068ef3255a35" localSheetId="4" hidden="1">'Cash Flow'!$E$26</definedName>
    <definedName name="CBCR_0fd897799597402586cfcb0fccae9be0" localSheetId="5" hidden="1">Variables!$E$18</definedName>
    <definedName name="CBCR_1ac5325a044e4a6493f1f91eacd85fc3" localSheetId="3" hidden="1">'Well CAPEX-Schedule'!$E$7</definedName>
    <definedName name="CBCR_1dc0af35f4c242f4ad854be6ca9fda6a" localSheetId="5" hidden="1">Variables!$D$11</definedName>
    <definedName name="CBCR_1f4fdd3eae87412a83a1e15fd052bc5c" localSheetId="5" hidden="1">Variables!$D$16</definedName>
    <definedName name="CBCR_2d75689a4db749c8849b22bf841a647e" localSheetId="1" hidden="1">'Well Prod'!$D$19</definedName>
    <definedName name="CBCR_3288c121756b477ea2650f731e34b7c8" localSheetId="3" hidden="1">'Well CAPEX-Schedule'!$E$4</definedName>
    <definedName name="CBCR_3c7bceefa22045ac904b40223476f8bf" localSheetId="5" hidden="1">Variables!$E$14</definedName>
    <definedName name="CBCR_3d64f1a0de4a4ce99d172a4e774e2b6a" localSheetId="1" hidden="1">'Well Prod'!$E$17</definedName>
    <definedName name="CBCR_43e4ed726ae141478baa4758aaec8119" localSheetId="4" hidden="1">'Cash Flow'!$D$26</definedName>
    <definedName name="CBCR_458a7c10f7094c0f993ac8bab2313a80" localSheetId="5" hidden="1">Variables!$D$18</definedName>
    <definedName name="CBCR_4648037528194ad59730ef92328856b2" localSheetId="5" hidden="1">Variables!$B$24</definedName>
    <definedName name="CBCR_5194d10834024ee8a89ad0784e58a693" localSheetId="3" hidden="1">'Well CAPEX-Schedule'!$F$4</definedName>
    <definedName name="CBCR_58664d5ef2e648a2aa887dd518ff3bb5" localSheetId="3" hidden="1">'Well CAPEX-Schedule'!$E$7</definedName>
    <definedName name="CBCR_58cd0f601d2c42909fdb667768b17e15" localSheetId="4" hidden="1">'Cash Flow'!$D$25</definedName>
    <definedName name="CBCR_5ccbc006269b41d7a17d51083fc812c1" localSheetId="3" hidden="1">'Well CAPEX-Schedule'!$E$10</definedName>
    <definedName name="CBCR_5f44cf9063eb458a944f2f2ee56432c4" localSheetId="5" hidden="1">Variables!$B$16</definedName>
    <definedName name="CBCR_621420ce58ed4f628693fcf0998dc79c" localSheetId="4" hidden="1">'Cash Flow'!$E$23</definedName>
    <definedName name="CBCR_64e101aa215d4c4fb405b2bb1dbe8917" localSheetId="5" hidden="1">Variables!$D$17</definedName>
    <definedName name="CBCR_6ac50a3bbc3b4814b19a3b1361de689b" localSheetId="3" hidden="1">'Well CAPEX-Schedule'!$E$3</definedName>
    <definedName name="CBCR_84fea94a3cd644538c8cdd4f708b96e4" localSheetId="4" hidden="1">'Cash Flow'!$B$23</definedName>
    <definedName name="CBCR_946ddd63126947e59931aee8e7ad0503" localSheetId="1" hidden="1">'Well Prod'!$E$18</definedName>
    <definedName name="CBCR_a320c139cde346128ad19c57244d1b43" localSheetId="4" hidden="1">'Cash Flow'!$E$25</definedName>
    <definedName name="CBCR_a40ea7d7c2994befbc2c1fc3535cc958" localSheetId="3" hidden="1">'Well CAPEX-Schedule'!$F$3</definedName>
    <definedName name="CBCR_a7ffd769a53949769f9c8e018f1a3635" localSheetId="3" hidden="1">'Well CAPEX-Schedule'!$F$7</definedName>
    <definedName name="CBCR_a934fa11c20244fc9580ed3ecb193dac" localSheetId="5" hidden="1">Variables!$E$10</definedName>
    <definedName name="CBCR_b19d113a4b014b3f9742f8a4a34a4988" localSheetId="5" hidden="1">Variables!$D$25</definedName>
    <definedName name="CBCR_b868dc9ae83c4f349d58a293e2346b5a" localSheetId="5" hidden="1">Variables!$D$24</definedName>
    <definedName name="CBCR_b9b72f7ce95f4f078fbf5315d75b41de" localSheetId="5" hidden="1">Variables!$E$13</definedName>
    <definedName name="CBCR_badcc6f042b34d9bb97e1bd6795b7023" localSheetId="5" hidden="1">Variables!$B$25</definedName>
    <definedName name="CBCR_c807dec6365b4305b6b5e7e1e1c42b6f" localSheetId="5" hidden="1">Variables!$D$12</definedName>
    <definedName name="CBCR_ca6cbc12bb944831a7a9b8452f6075f3" localSheetId="1" hidden="1">'Well Prod'!$E$19</definedName>
    <definedName name="CBCR_dffe53b54f714c47b1985e3f7ad160a7" localSheetId="1" hidden="1">'Well Prod'!$D$18</definedName>
    <definedName name="CBCR_e59784774f9d410a852efc38952d1078" localSheetId="4" hidden="1">'Cash Flow'!$D$30</definedName>
    <definedName name="CBCR_ecfeedad1d24419c970172146fc148d4" localSheetId="5" hidden="1">Variables!$E$17</definedName>
    <definedName name="CBCR_ed2f81380acd4126ade32b7d0e0036f1" localSheetId="4" hidden="1">'Cash Flow'!$D$23</definedName>
    <definedName name="CBCR_f0160c4bdb8d4705ab3444153140bff7" localSheetId="3" hidden="1">'Well CAPEX-Schedule'!$B$8</definedName>
    <definedName name="CBCR_f0b84def27704a70ac98a3ce2d98d15b" localSheetId="3" hidden="1">'Well CAPEX-Schedule'!$F$10</definedName>
    <definedName name="CBCR_f22cb7678818422f8b3006ddbdf8c99c" localSheetId="5" hidden="1">Variables!$D$19</definedName>
    <definedName name="CBCR_f5c7a8168cba41f794750a0d968d5034" localSheetId="3" hidden="1">'Well CAPEX-Schedule'!$F$7</definedName>
    <definedName name="CBWorkbookPriority" localSheetId="2" hidden="1">-2026689288</definedName>
    <definedName name="CBx_1f99c11414e344c480ce65749bee6894" localSheetId="2" hidden="1">"'CB Trial Gas Rate'!$A$1"</definedName>
    <definedName name="CBx_38b7d42e0cf64d9a9e426e51a28dcaa4" localSheetId="2" hidden="1">"'Well Prod'!$A$1"</definedName>
    <definedName name="CBx_55a45e7699f247519184609a7847aef8" localSheetId="2" hidden="1">"'Well CAPEX-Schedule'!$A$1"</definedName>
    <definedName name="CBx_93b630976282492b9bc7628c834a54f0" localSheetId="2" hidden="1">"'Well CB'!$A$1"</definedName>
    <definedName name="CBx_c1c7070ebc084abd8bbad82ccd534f31" localSheetId="2" hidden="1">"'CB_DATA_'!$A$1"</definedName>
    <definedName name="CBx_d3c25350439a4dca9e27edbc31158a7a" localSheetId="2" hidden="1">"'Schedule Data'!$A$1"</definedName>
    <definedName name="CBx_f071e19f4f61421ab74825d6c962a3b4" localSheetId="2" hidden="1">"'Variables'!$A$1"</definedName>
    <definedName name="CBx_fad33816f8624a1c9a64976c1298b923" localSheetId="2" hidden="1">"'Cash Flow'!$A$1"</definedName>
    <definedName name="CBx_Sheet_Guid" localSheetId="4" hidden="1">"'fad33816-f862-4a1c-9a64-976c1298b923"</definedName>
    <definedName name="CBx_Sheet_Guid" localSheetId="9" hidden="1">"'1f99c114-14e3-44c4-80ce-65749bee6894"</definedName>
    <definedName name="CBx_Sheet_Guid" localSheetId="2" hidden="1">"'c1c7070e-bc08-4abd-8bba-d82ccd534f31"</definedName>
    <definedName name="CBx_Sheet_Guid" localSheetId="5" hidden="1">"'f071e19f-4f61-421a-b748-25d6c962a3b4"</definedName>
    <definedName name="CBx_Sheet_Guid" localSheetId="3" hidden="1">"'55a45e76-99f2-4751-9184-609a7847aef8"</definedName>
    <definedName name="CBx_Sheet_Guid" localSheetId="1" hidden="1">"'38b7d42e-0cf6-4d9a-9e42-6e51a28dcaa4"</definedName>
    <definedName name="CBx_SheetRef" localSheetId="4" hidden="1">CB_DATA_!$E$14</definedName>
    <definedName name="CBx_SheetRef" localSheetId="9" hidden="1">CB_DATA_!$I$14</definedName>
    <definedName name="CBx_SheetRef" localSheetId="2" hidden="1">CB_DATA_!$A$14</definedName>
    <definedName name="CBx_SheetRef" localSheetId="5" hidden="1">CB_DATA_!$H$14</definedName>
    <definedName name="CBx_SheetRef" localSheetId="3" hidden="1">CB_DATA_!$G$14</definedName>
    <definedName name="CBx_SheetRef" localSheetId="1" hidden="1">CB_DATA_!$F$14</definedName>
    <definedName name="CBx_StorageType" localSheetId="4" hidden="1">2</definedName>
    <definedName name="CBx_StorageType" localSheetId="9" hidden="1">2</definedName>
    <definedName name="CBx_StorageType" localSheetId="2" hidden="1">2</definedName>
    <definedName name="CBx_StorageType" localSheetId="5" hidden="1">2</definedName>
    <definedName name="CBx_StorageType" localSheetId="3" hidden="1">2</definedName>
    <definedName name="CBx_StorageType" localSheetId="1" hidden="1">2</definedName>
  </definedNames>
  <calcPr calcId="162913"/>
</workbook>
</file>

<file path=xl/calcChain.xml><?xml version="1.0" encoding="utf-8"?>
<calcChain xmlns="http://schemas.openxmlformats.org/spreadsheetml/2006/main">
  <c r="AE21" i="23" l="1"/>
  <c r="L8" i="22"/>
  <c r="A8" i="22" l="1"/>
  <c r="L7" i="22" s="1"/>
  <c r="AE19" i="23" s="1"/>
  <c r="I11" i="9" l="1"/>
  <c r="AB5" i="19"/>
  <c r="AC5" i="19"/>
  <c r="AD5" i="19"/>
  <c r="AE5" i="19"/>
  <c r="AF5" i="19"/>
  <c r="C5" i="19"/>
  <c r="D5" i="19"/>
  <c r="E5" i="19"/>
  <c r="F5" i="19"/>
  <c r="G5" i="19"/>
  <c r="H5" i="19"/>
  <c r="I5" i="19"/>
  <c r="J5" i="19"/>
  <c r="K5" i="19"/>
  <c r="L5" i="19"/>
  <c r="M5" i="19"/>
  <c r="N5" i="19"/>
  <c r="O5" i="19"/>
  <c r="P5" i="19"/>
  <c r="Q5" i="19"/>
  <c r="R5" i="19"/>
  <c r="S5" i="19"/>
  <c r="T5" i="19"/>
  <c r="U5" i="19"/>
  <c r="V5" i="19"/>
  <c r="W5" i="19"/>
  <c r="X5" i="19"/>
  <c r="Y5" i="19"/>
  <c r="Z5" i="19"/>
  <c r="AA5" i="19"/>
  <c r="B5" i="19"/>
  <c r="K4" i="15"/>
  <c r="C24" i="16" l="1"/>
  <c r="C25" i="16"/>
  <c r="E40" i="18"/>
  <c r="T9" i="18"/>
  <c r="C37" i="18"/>
  <c r="C39" i="18" s="1"/>
  <c r="D39" i="18" s="1"/>
  <c r="D40" i="18" s="1"/>
  <c r="C36" i="18"/>
  <c r="C35" i="18"/>
  <c r="C34" i="18"/>
  <c r="C33" i="18"/>
  <c r="C32" i="18"/>
  <c r="C31" i="18"/>
  <c r="C30" i="18"/>
  <c r="C11" i="18"/>
  <c r="C10" i="18"/>
  <c r="F19" i="18"/>
  <c r="C19" i="18" s="1"/>
  <c r="F20" i="18"/>
  <c r="C20" i="18" s="1"/>
  <c r="F21" i="18"/>
  <c r="F22" i="18"/>
  <c r="F23" i="18"/>
  <c r="C13" i="18"/>
  <c r="F18" i="18"/>
  <c r="C18" i="18" s="1"/>
  <c r="C12" i="18"/>
  <c r="C14" i="18"/>
  <c r="C15" i="18"/>
  <c r="C16" i="18"/>
  <c r="C17" i="18"/>
  <c r="C21" i="18"/>
  <c r="C23" i="18"/>
  <c r="C22" i="18"/>
  <c r="C40" i="18" l="1"/>
  <c r="F2" i="18"/>
  <c r="F3" i="18" s="1"/>
  <c r="F4" i="18" s="1"/>
  <c r="F5" i="18" s="1"/>
  <c r="G44" i="8" l="1"/>
  <c r="H44" i="8"/>
  <c r="F44" i="8"/>
  <c r="G2" i="8"/>
  <c r="G3" i="8" s="1"/>
  <c r="H2" i="8"/>
  <c r="H3" i="8" s="1"/>
  <c r="I2" i="8"/>
  <c r="I3" i="8" s="1"/>
  <c r="J2" i="8"/>
  <c r="J3" i="8" s="1"/>
  <c r="K2" i="8"/>
  <c r="K3" i="8" s="1"/>
  <c r="L2" i="8"/>
  <c r="L3" i="8" s="1"/>
  <c r="M2" i="8"/>
  <c r="M3" i="8" s="1"/>
  <c r="N2" i="8"/>
  <c r="N3" i="8" s="1"/>
  <c r="O2" i="8"/>
  <c r="O3" i="8" s="1"/>
  <c r="P2" i="8"/>
  <c r="P3" i="8" s="1"/>
  <c r="Q2" i="8"/>
  <c r="Q3" i="8" s="1"/>
  <c r="R2" i="8"/>
  <c r="R3" i="8" s="1"/>
  <c r="S2" i="8"/>
  <c r="S3" i="8" s="1"/>
  <c r="T2" i="8"/>
  <c r="T3" i="8" s="1"/>
  <c r="U2" i="8"/>
  <c r="U3" i="8" s="1"/>
  <c r="V2" i="8"/>
  <c r="V3" i="8" s="1"/>
  <c r="W2" i="8"/>
  <c r="W3" i="8" s="1"/>
  <c r="X2" i="8"/>
  <c r="X3" i="8" s="1"/>
  <c r="Y2" i="8"/>
  <c r="Y3" i="8" s="1"/>
  <c r="Z2" i="8"/>
  <c r="Z3" i="8" s="1"/>
  <c r="AA2" i="8"/>
  <c r="AA3" i="8" s="1"/>
  <c r="AB2" i="8"/>
  <c r="AB3" i="8" s="1"/>
  <c r="AC2" i="8"/>
  <c r="AC3" i="8" s="1"/>
  <c r="AD2" i="8"/>
  <c r="AD3" i="8" s="1"/>
  <c r="AE2" i="8"/>
  <c r="AE3" i="8" s="1"/>
  <c r="AF2" i="8"/>
  <c r="AF3" i="8" s="1"/>
  <c r="AG2" i="8"/>
  <c r="AG3" i="8" s="1"/>
  <c r="AH2" i="8"/>
  <c r="AH3" i="8" s="1"/>
  <c r="AI2" i="8"/>
  <c r="AI3" i="8" s="1"/>
  <c r="AJ2" i="8"/>
  <c r="AJ3" i="8" s="1"/>
  <c r="AK2" i="8"/>
  <c r="AK3" i="8" s="1"/>
  <c r="AL2" i="8"/>
  <c r="AL3" i="8" s="1"/>
  <c r="F2" i="8"/>
  <c r="F3" i="8" s="1"/>
  <c r="O5" i="15"/>
  <c r="K5" i="15"/>
  <c r="L4" i="15"/>
  <c r="L5" i="15"/>
  <c r="M5" i="15"/>
  <c r="M4" i="15"/>
  <c r="N55" i="14"/>
  <c r="O55" i="14" s="1"/>
  <c r="P55" i="14" s="1"/>
  <c r="Q55" i="14" s="1"/>
  <c r="R55" i="14" s="1"/>
  <c r="S55" i="14" s="1"/>
  <c r="T55" i="14" s="1"/>
  <c r="U55" i="14" s="1"/>
  <c r="V55" i="14" s="1"/>
  <c r="W55" i="14" s="1"/>
  <c r="X55" i="14" s="1"/>
  <c r="Y55" i="14" s="1"/>
  <c r="Z55" i="14" s="1"/>
  <c r="AA55" i="14" s="1"/>
  <c r="AB55" i="14" s="1"/>
  <c r="AC55" i="14" s="1"/>
  <c r="AD55" i="14" s="1"/>
  <c r="AE55" i="14" s="1"/>
  <c r="M55" i="14"/>
  <c r="G44" i="14"/>
  <c r="AE64" i="14"/>
  <c r="AD64" i="14"/>
  <c r="AC64" i="14"/>
  <c r="AB64" i="14"/>
  <c r="AA64" i="14"/>
  <c r="Z64" i="14"/>
  <c r="Y64" i="14"/>
  <c r="X64" i="14"/>
  <c r="W64" i="14"/>
  <c r="V64" i="14"/>
  <c r="U64" i="14"/>
  <c r="T64" i="14"/>
  <c r="S64" i="14"/>
  <c r="R64" i="14"/>
  <c r="Q64" i="14"/>
  <c r="P64" i="14"/>
  <c r="O64" i="14"/>
  <c r="N64" i="14"/>
  <c r="M64" i="14"/>
  <c r="L64" i="14"/>
  <c r="IB36" i="14"/>
  <c r="IC36" i="14"/>
  <c r="ID36" i="14" s="1"/>
  <c r="IB37" i="14"/>
  <c r="IB38" i="14" s="1"/>
  <c r="IC37" i="14" s="1"/>
  <c r="IC38" i="14" s="1"/>
  <c r="ID37" i="14" s="1"/>
  <c r="ID38" i="14" s="1"/>
  <c r="IE37" i="14" s="1"/>
  <c r="IE38" i="14" s="1"/>
  <c r="IF37" i="14" s="1"/>
  <c r="IF38" i="14" s="1"/>
  <c r="IG37" i="14" s="1"/>
  <c r="IG38" i="14" s="1"/>
  <c r="IH37" i="14" s="1"/>
  <c r="IH38" i="14" s="1"/>
  <c r="II37" i="14" s="1"/>
  <c r="II38" i="14" s="1"/>
  <c r="IJ37" i="14" s="1"/>
  <c r="IJ38" i="14" s="1"/>
  <c r="IK37" i="14" s="1"/>
  <c r="IK38" i="14" s="1"/>
  <c r="IL37" i="14" s="1"/>
  <c r="IL38" i="14" s="1"/>
  <c r="IM37" i="14" s="1"/>
  <c r="IM38" i="14" s="1"/>
  <c r="IN37" i="14" s="1"/>
  <c r="IN38" i="14" s="1"/>
  <c r="IO37" i="14" s="1"/>
  <c r="IO38" i="14" s="1"/>
  <c r="IP37" i="14" s="1"/>
  <c r="IP38" i="14" s="1"/>
  <c r="GI36" i="14"/>
  <c r="GJ36" i="14"/>
  <c r="GK36" i="14" s="1"/>
  <c r="GI37" i="14"/>
  <c r="GI38" i="14" s="1"/>
  <c r="GJ37" i="14" s="1"/>
  <c r="GJ38" i="14" s="1"/>
  <c r="GK37" i="14" s="1"/>
  <c r="GK38" i="14" s="1"/>
  <c r="GL37" i="14" s="1"/>
  <c r="GL38" i="14" s="1"/>
  <c r="GM37" i="14" s="1"/>
  <c r="GM38" i="14" s="1"/>
  <c r="GN37" i="14" s="1"/>
  <c r="GN38" i="14" s="1"/>
  <c r="GO37" i="14" s="1"/>
  <c r="GO38" i="14" s="1"/>
  <c r="GP37" i="14" s="1"/>
  <c r="GP38" i="14" s="1"/>
  <c r="GQ37" i="14" s="1"/>
  <c r="GQ38" i="14" s="1"/>
  <c r="GR37" i="14" s="1"/>
  <c r="GR38" i="14" s="1"/>
  <c r="GS37" i="14" s="1"/>
  <c r="GS38" i="14" s="1"/>
  <c r="GT37" i="14" s="1"/>
  <c r="GT38" i="14" s="1"/>
  <c r="GU37" i="14" s="1"/>
  <c r="GU38" i="14" s="1"/>
  <c r="GV37" i="14" s="1"/>
  <c r="GV38" i="14" s="1"/>
  <c r="GW37" i="14" s="1"/>
  <c r="GW38" i="14" s="1"/>
  <c r="GX37" i="14" s="1"/>
  <c r="GX38" i="14" s="1"/>
  <c r="GY37" i="14" s="1"/>
  <c r="GY38" i="14" s="1"/>
  <c r="GZ37" i="14" s="1"/>
  <c r="GZ38" i="14" s="1"/>
  <c r="HA37" i="14" s="1"/>
  <c r="HA38" i="14" s="1"/>
  <c r="HB37" i="14" s="1"/>
  <c r="HB38" i="14" s="1"/>
  <c r="HC37" i="14" s="1"/>
  <c r="HC38" i="14" s="1"/>
  <c r="HD37" i="14" s="1"/>
  <c r="HD38" i="14" s="1"/>
  <c r="HE37" i="14" s="1"/>
  <c r="HE38" i="14" s="1"/>
  <c r="HF37" i="14" s="1"/>
  <c r="HF38" i="14" s="1"/>
  <c r="HG37" i="14" s="1"/>
  <c r="HG38" i="14" s="1"/>
  <c r="HH37" i="14" s="1"/>
  <c r="HH38" i="14" s="1"/>
  <c r="HI37" i="14" s="1"/>
  <c r="HI38" i="14" s="1"/>
  <c r="HJ37" i="14" s="1"/>
  <c r="HJ38" i="14" s="1"/>
  <c r="HK37" i="14" s="1"/>
  <c r="HK38" i="14" s="1"/>
  <c r="HL37" i="14" s="1"/>
  <c r="HL38" i="14" s="1"/>
  <c r="HM37" i="14" s="1"/>
  <c r="HM38" i="14" s="1"/>
  <c r="HN37" i="14" s="1"/>
  <c r="HN38" i="14" s="1"/>
  <c r="HO37" i="14" s="1"/>
  <c r="HO38" i="14" s="1"/>
  <c r="HP37" i="14" s="1"/>
  <c r="HP38" i="14" s="1"/>
  <c r="HQ37" i="14" s="1"/>
  <c r="HQ38" i="14" s="1"/>
  <c r="HR37" i="14" s="1"/>
  <c r="HR38" i="14" s="1"/>
  <c r="HS37" i="14" s="1"/>
  <c r="HS38" i="14" s="1"/>
  <c r="HT37" i="14" s="1"/>
  <c r="HT38" i="14" s="1"/>
  <c r="HU37" i="14" s="1"/>
  <c r="HU38" i="14" s="1"/>
  <c r="HV37" i="14" s="1"/>
  <c r="HV38" i="14" s="1"/>
  <c r="HW37" i="14" s="1"/>
  <c r="HW38" i="14" s="1"/>
  <c r="HX37" i="14" s="1"/>
  <c r="HX38" i="14" s="1"/>
  <c r="HY37" i="14" s="1"/>
  <c r="HY38" i="14" s="1"/>
  <c r="HZ37" i="14" s="1"/>
  <c r="HZ38" i="14" s="1"/>
  <c r="IA37" i="14" s="1"/>
  <c r="IA38" i="14" s="1"/>
  <c r="AE2" i="15"/>
  <c r="AF2" i="15"/>
  <c r="AG2" i="15"/>
  <c r="AH2" i="15"/>
  <c r="AI2" i="15"/>
  <c r="AJ2" i="15"/>
  <c r="AK2" i="15"/>
  <c r="AL2" i="15"/>
  <c r="AM2" i="15"/>
  <c r="AN2" i="15"/>
  <c r="AO2" i="15"/>
  <c r="AP2" i="15"/>
  <c r="AQ2" i="15"/>
  <c r="BK73" i="14"/>
  <c r="BJ73" i="14"/>
  <c r="BI73" i="14"/>
  <c r="BH73" i="14"/>
  <c r="BG73" i="14"/>
  <c r="BF73" i="14"/>
  <c r="BE73" i="14"/>
  <c r="BD73" i="14"/>
  <c r="BC73" i="14"/>
  <c r="BB73" i="14"/>
  <c r="BA73" i="14"/>
  <c r="AZ73" i="14"/>
  <c r="AY73" i="14"/>
  <c r="AX73" i="14"/>
  <c r="AW73" i="14"/>
  <c r="AV73" i="14"/>
  <c r="AU73" i="14"/>
  <c r="AT73" i="14"/>
  <c r="AS73" i="14"/>
  <c r="AR73" i="14"/>
  <c r="AQ73" i="14"/>
  <c r="AP73" i="14"/>
  <c r="AO73" i="14"/>
  <c r="AN73" i="14"/>
  <c r="AM73" i="14"/>
  <c r="AL73" i="14"/>
  <c r="AK73" i="14"/>
  <c r="AJ73" i="14"/>
  <c r="AI73" i="14"/>
  <c r="AH73" i="14"/>
  <c r="AG73" i="14"/>
  <c r="AF73" i="14"/>
  <c r="AE73" i="14"/>
  <c r="AD73" i="14"/>
  <c r="G25" i="8" l="1"/>
  <c r="H25" i="8" s="1"/>
  <c r="I25" i="8" s="1"/>
  <c r="J25" i="8" s="1"/>
  <c r="K25" i="8" s="1"/>
  <c r="L25" i="8" s="1"/>
  <c r="M25" i="8" s="1"/>
  <c r="N25" i="8" s="1"/>
  <c r="O25" i="8" s="1"/>
  <c r="P25" i="8" s="1"/>
  <c r="Q25" i="8" s="1"/>
  <c r="R25" i="8" s="1"/>
  <c r="S25" i="8" s="1"/>
  <c r="T25" i="8" s="1"/>
  <c r="U25" i="8" s="1"/>
  <c r="V25" i="8" s="1"/>
  <c r="W25" i="8" s="1"/>
  <c r="X25" i="8" s="1"/>
  <c r="Y25" i="8" s="1"/>
  <c r="Z25" i="8" s="1"/>
  <c r="AA25" i="8" s="1"/>
  <c r="AB25" i="8" s="1"/>
  <c r="AC25" i="8" s="1"/>
  <c r="AD25" i="8" s="1"/>
  <c r="AE25" i="8" s="1"/>
  <c r="AF25" i="8" s="1"/>
  <c r="C15" i="16"/>
  <c r="F24" i="8"/>
  <c r="G26" i="8"/>
  <c r="H26" i="8" s="1"/>
  <c r="I26" i="8" s="1"/>
  <c r="J26" i="8" s="1"/>
  <c r="K26" i="8" s="1"/>
  <c r="L26" i="8" s="1"/>
  <c r="M26" i="8" s="1"/>
  <c r="N26" i="8" s="1"/>
  <c r="O26" i="8" s="1"/>
  <c r="P26" i="8" s="1"/>
  <c r="Q26" i="8" s="1"/>
  <c r="R26" i="8" s="1"/>
  <c r="S26" i="8" s="1"/>
  <c r="T26" i="8" s="1"/>
  <c r="U26" i="8" s="1"/>
  <c r="V26" i="8" s="1"/>
  <c r="W26" i="8" s="1"/>
  <c r="X26" i="8" s="1"/>
  <c r="Y26" i="8" s="1"/>
  <c r="Z26" i="8" s="1"/>
  <c r="AA26" i="8" s="1"/>
  <c r="AB26" i="8" s="1"/>
  <c r="AC26" i="8" s="1"/>
  <c r="AD26" i="8" s="1"/>
  <c r="AE26" i="8" s="1"/>
  <c r="AF26" i="8" s="1"/>
  <c r="AG26" i="8" s="1"/>
  <c r="AH26" i="8" s="1"/>
  <c r="AI26" i="8" s="1"/>
  <c r="AJ26" i="8" s="1"/>
  <c r="AK26" i="8" s="1"/>
  <c r="AL26" i="8" s="1"/>
  <c r="AM26" i="8" s="1"/>
  <c r="AN26" i="8" s="1"/>
  <c r="AO26" i="8" s="1"/>
  <c r="AP26" i="8" s="1"/>
  <c r="AQ26" i="8" s="1"/>
  <c r="AR26" i="8" s="1"/>
  <c r="AS26" i="8" s="1"/>
  <c r="AT26" i="8" s="1"/>
  <c r="AU26" i="8" s="1"/>
  <c r="AV26" i="8" s="1"/>
  <c r="AW26" i="8" s="1"/>
  <c r="AX26" i="8" s="1"/>
  <c r="AY26" i="8" s="1"/>
  <c r="IE36" i="14"/>
  <c r="GL36" i="14"/>
  <c r="AG25" i="8" l="1"/>
  <c r="ID40" i="14"/>
  <c r="ID43" i="14" s="1"/>
  <c r="ID47" i="14" s="1"/>
  <c r="ID39" i="14" s="1"/>
  <c r="GK40" i="14"/>
  <c r="GK41" i="14" s="1"/>
  <c r="GK45" i="14" s="1"/>
  <c r="IB40" i="14"/>
  <c r="IC40" i="14"/>
  <c r="GJ40" i="14"/>
  <c r="GI40" i="14"/>
  <c r="IE40" i="14"/>
  <c r="IF36" i="14"/>
  <c r="GM36" i="14"/>
  <c r="GL40" i="14"/>
  <c r="C24" i="15"/>
  <c r="C30" i="15"/>
  <c r="T73" i="14" s="1"/>
  <c r="U2" i="15" s="1"/>
  <c r="C36" i="15"/>
  <c r="Z73" i="14" s="1"/>
  <c r="AA2" i="15" s="1"/>
  <c r="C22" i="15"/>
  <c r="C25" i="15"/>
  <c r="C32" i="15"/>
  <c r="V73" i="14" s="1"/>
  <c r="W2" i="15" s="1"/>
  <c r="C37" i="15"/>
  <c r="AA73" i="14" s="1"/>
  <c r="AB2" i="15" s="1"/>
  <c r="C23" i="15"/>
  <c r="C31" i="15"/>
  <c r="U73" i="14" s="1"/>
  <c r="V2" i="15" s="1"/>
  <c r="C21" i="15"/>
  <c r="C27" i="15"/>
  <c r="Q73" i="14" s="1"/>
  <c r="R2" i="15" s="1"/>
  <c r="C33" i="15"/>
  <c r="W73" i="14" s="1"/>
  <c r="X2" i="15" s="1"/>
  <c r="C28" i="15"/>
  <c r="R73" i="14" s="1"/>
  <c r="S2" i="15" s="1"/>
  <c r="C34" i="15"/>
  <c r="X73" i="14" s="1"/>
  <c r="Y2" i="15" s="1"/>
  <c r="C29" i="15"/>
  <c r="S73" i="14" s="1"/>
  <c r="T2" i="15" s="1"/>
  <c r="C35" i="15"/>
  <c r="Y73" i="14" s="1"/>
  <c r="Z2" i="15" s="1"/>
  <c r="C38" i="15"/>
  <c r="AB73" i="14" s="1"/>
  <c r="AC2" i="15" s="1"/>
  <c r="C20" i="15"/>
  <c r="C26" i="15"/>
  <c r="C39" i="15"/>
  <c r="AC73" i="14" s="1"/>
  <c r="AD2" i="15" s="1"/>
  <c r="AH25" i="8" l="1"/>
  <c r="ID41" i="14"/>
  <c r="ID45" i="14" s="1"/>
  <c r="GK43" i="14"/>
  <c r="GK47" i="14" s="1"/>
  <c r="GK39" i="14" s="1"/>
  <c r="GL41" i="14"/>
  <c r="GL45" i="14" s="1"/>
  <c r="GL43" i="14"/>
  <c r="GL47" i="14" s="1"/>
  <c r="GL39" i="14" s="1"/>
  <c r="GI43" i="14"/>
  <c r="GI41" i="14"/>
  <c r="IC43" i="14"/>
  <c r="IC47" i="14" s="1"/>
  <c r="IC39" i="14" s="1"/>
  <c r="IC41" i="14"/>
  <c r="IC45" i="14" s="1"/>
  <c r="IE43" i="14"/>
  <c r="IE41" i="14"/>
  <c r="GJ41" i="14"/>
  <c r="GJ45" i="14" s="1"/>
  <c r="GJ43" i="14"/>
  <c r="IB43" i="14"/>
  <c r="IB47" i="14" s="1"/>
  <c r="IB39" i="14" s="1"/>
  <c r="IB41" i="14"/>
  <c r="IB45" i="14" s="1"/>
  <c r="IF40" i="14"/>
  <c r="IG36" i="14"/>
  <c r="GM40" i="14"/>
  <c r="GN36" i="14"/>
  <c r="AI25" i="8" l="1"/>
  <c r="IF41" i="14"/>
  <c r="IF45" i="14" s="1"/>
  <c r="IF43" i="14"/>
  <c r="IF47" i="14" s="1"/>
  <c r="IF39" i="14" s="1"/>
  <c r="IE45" i="14"/>
  <c r="IE47" i="14"/>
  <c r="IE39" i="14" s="1"/>
  <c r="GI47" i="14"/>
  <c r="GI39" i="14" s="1"/>
  <c r="GI45" i="14"/>
  <c r="GM43" i="14"/>
  <c r="GM47" i="14" s="1"/>
  <c r="GM39" i="14" s="1"/>
  <c r="GM41" i="14"/>
  <c r="GM45" i="14" s="1"/>
  <c r="GJ47" i="14"/>
  <c r="GJ39" i="14" s="1"/>
  <c r="IG40" i="14"/>
  <c r="IH36" i="14"/>
  <c r="GO36" i="14"/>
  <c r="GN40" i="14"/>
  <c r="AJ25" i="8" l="1"/>
  <c r="GN43" i="14"/>
  <c r="GN47" i="14" s="1"/>
  <c r="GN39" i="14" s="1"/>
  <c r="GN41" i="14"/>
  <c r="GN45" i="14" s="1"/>
  <c r="IG43" i="14"/>
  <c r="IG41" i="14"/>
  <c r="II36" i="14"/>
  <c r="IH40" i="14"/>
  <c r="GP36" i="14"/>
  <c r="GO40" i="14"/>
  <c r="AK25" i="8" l="1"/>
  <c r="GO43" i="14"/>
  <c r="GO47" i="14" s="1"/>
  <c r="GO39" i="14" s="1"/>
  <c r="GO41" i="14"/>
  <c r="GO45" i="14" s="1"/>
  <c r="IH41" i="14"/>
  <c r="IH45" i="14" s="1"/>
  <c r="IH43" i="14"/>
  <c r="IH47" i="14" s="1"/>
  <c r="IH39" i="14" s="1"/>
  <c r="IG45" i="14"/>
  <c r="IG47" i="14"/>
  <c r="IG39" i="14" s="1"/>
  <c r="IJ36" i="14"/>
  <c r="II40" i="14"/>
  <c r="GP40" i="14"/>
  <c r="GQ36" i="14"/>
  <c r="AL25" i="8" l="1"/>
  <c r="GP43" i="14"/>
  <c r="GP41" i="14"/>
  <c r="II41" i="14"/>
  <c r="II43" i="14"/>
  <c r="IJ40" i="14"/>
  <c r="IK36" i="14"/>
  <c r="GR36" i="14"/>
  <c r="GQ40" i="14"/>
  <c r="AM25" i="8" l="1"/>
  <c r="II47" i="14"/>
  <c r="II39" i="14" s="1"/>
  <c r="GQ41" i="14"/>
  <c r="GQ45" i="14" s="1"/>
  <c r="GQ43" i="14"/>
  <c r="GQ47" i="14" s="1"/>
  <c r="GQ39" i="14" s="1"/>
  <c r="II45" i="14"/>
  <c r="IJ43" i="14"/>
  <c r="IJ47" i="14" s="1"/>
  <c r="IJ39" i="14" s="1"/>
  <c r="IJ41" i="14"/>
  <c r="IJ45" i="14" s="1"/>
  <c r="GP45" i="14"/>
  <c r="GP47" i="14"/>
  <c r="GP39" i="14" s="1"/>
  <c r="IK40" i="14"/>
  <c r="IL36" i="14"/>
  <c r="GR40" i="14"/>
  <c r="GS36" i="14"/>
  <c r="AN25" i="8" l="1"/>
  <c r="IK43" i="14"/>
  <c r="IK47" i="14" s="1"/>
  <c r="IK39" i="14" s="1"/>
  <c r="IK41" i="14"/>
  <c r="GR43" i="14"/>
  <c r="GR41" i="14"/>
  <c r="IM36" i="14"/>
  <c r="IL40" i="14"/>
  <c r="GS40" i="14"/>
  <c r="GT36" i="14"/>
  <c r="AO25" i="8" l="1"/>
  <c r="IL43" i="14"/>
  <c r="IL41" i="14"/>
  <c r="IL45" i="14" s="1"/>
  <c r="GR47" i="14"/>
  <c r="GR39" i="14" s="1"/>
  <c r="IK45" i="14"/>
  <c r="GS43" i="14"/>
  <c r="GS47" i="14" s="1"/>
  <c r="GS39" i="14" s="1"/>
  <c r="GS41" i="14"/>
  <c r="GS45" i="14" s="1"/>
  <c r="GR45" i="14"/>
  <c r="IM40" i="14"/>
  <c r="IN36" i="14"/>
  <c r="GT40" i="14"/>
  <c r="GU36" i="14"/>
  <c r="AP25" i="8" l="1"/>
  <c r="GT43" i="14"/>
  <c r="GT41" i="14"/>
  <c r="AA60" i="14"/>
  <c r="IM43" i="14"/>
  <c r="IM47" i="14" s="1"/>
  <c r="IM39" i="14" s="1"/>
  <c r="IM41" i="14"/>
  <c r="IL47" i="14"/>
  <c r="IL39" i="14" s="1"/>
  <c r="IO36" i="14"/>
  <c r="IN40" i="14"/>
  <c r="GU40" i="14"/>
  <c r="GV36" i="14"/>
  <c r="AQ25" i="8" l="1"/>
  <c r="IN41" i="14"/>
  <c r="IN45" i="14" s="1"/>
  <c r="IN43" i="14"/>
  <c r="IN47" i="14" s="1"/>
  <c r="IN39" i="14" s="1"/>
  <c r="IM45" i="14"/>
  <c r="GT45" i="14"/>
  <c r="AA61" i="14"/>
  <c r="GU43" i="14"/>
  <c r="GU41" i="14"/>
  <c r="GT47" i="14"/>
  <c r="GT39" i="14" s="1"/>
  <c r="AA63" i="14"/>
  <c r="IO40" i="14"/>
  <c r="IP36" i="14"/>
  <c r="GW36" i="14"/>
  <c r="GV40" i="14"/>
  <c r="AR25" i="8" l="1"/>
  <c r="GV43" i="14"/>
  <c r="GV47" i="14" s="1"/>
  <c r="GV39" i="14" s="1"/>
  <c r="GV41" i="14"/>
  <c r="GV45" i="14" s="1"/>
  <c r="GU47" i="14"/>
  <c r="GU39" i="14" s="1"/>
  <c r="IO41" i="14"/>
  <c r="IO45" i="14" s="1"/>
  <c r="IO43" i="14"/>
  <c r="IO47" i="14" s="1"/>
  <c r="IO39" i="14" s="1"/>
  <c r="GU45" i="14"/>
  <c r="IP40" i="14"/>
  <c r="GW40" i="14"/>
  <c r="GX36" i="14"/>
  <c r="AS25" i="8" l="1"/>
  <c r="IP41" i="14"/>
  <c r="IP43" i="14"/>
  <c r="AE60" i="14"/>
  <c r="GW43" i="14"/>
  <c r="GW41" i="14"/>
  <c r="GY36" i="14"/>
  <c r="GX40" i="14"/>
  <c r="AT25" i="8" l="1"/>
  <c r="GW45" i="14"/>
  <c r="GX43" i="14"/>
  <c r="GX47" i="14" s="1"/>
  <c r="GX39" i="14" s="1"/>
  <c r="GX41" i="14"/>
  <c r="GX45" i="14" s="1"/>
  <c r="GW47" i="14"/>
  <c r="GW39" i="14" s="1"/>
  <c r="IP47" i="14"/>
  <c r="IP39" i="14" s="1"/>
  <c r="AE63" i="14"/>
  <c r="IP45" i="14"/>
  <c r="AE61" i="14"/>
  <c r="GY40" i="14"/>
  <c r="GZ36" i="14"/>
  <c r="AU25" i="8" l="1"/>
  <c r="GY43" i="14"/>
  <c r="GY41" i="14"/>
  <c r="GY45" i="14" s="1"/>
  <c r="GZ40" i="14"/>
  <c r="HA36" i="14"/>
  <c r="AV25" i="8" l="1"/>
  <c r="GZ41" i="14"/>
  <c r="GZ43" i="14"/>
  <c r="GZ47" i="14" s="1"/>
  <c r="GZ39" i="14" s="1"/>
  <c r="GY47" i="14"/>
  <c r="GY39" i="14" s="1"/>
  <c r="HB36" i="14"/>
  <c r="HA40" i="14"/>
  <c r="AW25" i="8" l="1"/>
  <c r="HA41" i="14"/>
  <c r="HA45" i="14" s="1"/>
  <c r="HA43" i="14"/>
  <c r="GZ45" i="14"/>
  <c r="HC36" i="14"/>
  <c r="HB40" i="14"/>
  <c r="AX25" i="8" l="1"/>
  <c r="HB41" i="14"/>
  <c r="HB43" i="14"/>
  <c r="HB47" i="14" s="1"/>
  <c r="HB39" i="14" s="1"/>
  <c r="HA47" i="14"/>
  <c r="HA39" i="14" s="1"/>
  <c r="HC40" i="14"/>
  <c r="HD36" i="14"/>
  <c r="AY25" i="8" l="1"/>
  <c r="HC43" i="14"/>
  <c r="HC41" i="14"/>
  <c r="HC45" i="14" s="1"/>
  <c r="HB45" i="14"/>
  <c r="HD40" i="14"/>
  <c r="HE36" i="14"/>
  <c r="HD43" i="14" l="1"/>
  <c r="HD47" i="14" s="1"/>
  <c r="HD39" i="14" s="1"/>
  <c r="HD41" i="14"/>
  <c r="HD45" i="14" s="1"/>
  <c r="HC47" i="14"/>
  <c r="HC39" i="14" s="1"/>
  <c r="HE40" i="14"/>
  <c r="HF36" i="14"/>
  <c r="HE43" i="14" l="1"/>
  <c r="HE47" i="14" s="1"/>
  <c r="HE39" i="14" s="1"/>
  <c r="HE41" i="14"/>
  <c r="HE45" i="14" s="1"/>
  <c r="HF40" i="14"/>
  <c r="HG36" i="14"/>
  <c r="HF43" i="14" l="1"/>
  <c r="HF41" i="14"/>
  <c r="AB60" i="14"/>
  <c r="HG40" i="14"/>
  <c r="HH36" i="14"/>
  <c r="HG43" i="14" l="1"/>
  <c r="HG41" i="14"/>
  <c r="HF45" i="14"/>
  <c r="AB61" i="14"/>
  <c r="HF47" i="14"/>
  <c r="HF39" i="14" s="1"/>
  <c r="AB63" i="14"/>
  <c r="HH40" i="14"/>
  <c r="HI36" i="14"/>
  <c r="HH43" i="14" l="1"/>
  <c r="HH47" i="14" s="1"/>
  <c r="HH39" i="14" s="1"/>
  <c r="HH41" i="14"/>
  <c r="HH45" i="14" s="1"/>
  <c r="HG45" i="14"/>
  <c r="HG47" i="14"/>
  <c r="HG39" i="14" s="1"/>
  <c r="HI40" i="14"/>
  <c r="HJ36" i="14"/>
  <c r="HI43" i="14" l="1"/>
  <c r="HI41" i="14"/>
  <c r="HJ40" i="14"/>
  <c r="HK36" i="14"/>
  <c r="HI45" i="14" l="1"/>
  <c r="HJ43" i="14"/>
  <c r="HJ47" i="14" s="1"/>
  <c r="HJ39" i="14" s="1"/>
  <c r="HJ41" i="14"/>
  <c r="HJ45" i="14" s="1"/>
  <c r="HI47" i="14"/>
  <c r="HI39" i="14" s="1"/>
  <c r="HK40" i="14"/>
  <c r="HL36" i="14"/>
  <c r="HK43" i="14" l="1"/>
  <c r="HK41" i="14"/>
  <c r="HL40" i="14"/>
  <c r="HM36" i="14"/>
  <c r="HL43" i="14" l="1"/>
  <c r="HL47" i="14" s="1"/>
  <c r="HL39" i="14" s="1"/>
  <c r="HL41" i="14"/>
  <c r="HL45" i="14" s="1"/>
  <c r="HK45" i="14"/>
  <c r="HK47" i="14"/>
  <c r="HK39" i="14" s="1"/>
  <c r="HN36" i="14"/>
  <c r="HM40" i="14"/>
  <c r="HM43" i="14" l="1"/>
  <c r="HM41" i="14"/>
  <c r="HO36" i="14"/>
  <c r="HN40" i="14"/>
  <c r="HN43" i="14" l="1"/>
  <c r="HN47" i="14" s="1"/>
  <c r="HN39" i="14" s="1"/>
  <c r="HN41" i="14"/>
  <c r="HN45" i="14" s="1"/>
  <c r="HM45" i="14"/>
  <c r="HM47" i="14"/>
  <c r="HM39" i="14" s="1"/>
  <c r="HP36" i="14"/>
  <c r="HO40" i="14"/>
  <c r="HO41" i="14" l="1"/>
  <c r="HO43" i="14"/>
  <c r="HQ36" i="14"/>
  <c r="HP40" i="14"/>
  <c r="HO47" i="14" l="1"/>
  <c r="HO39" i="14" s="1"/>
  <c r="HP43" i="14"/>
  <c r="HP47" i="14" s="1"/>
  <c r="HP39" i="14" s="1"/>
  <c r="HP41" i="14"/>
  <c r="HP45" i="14" s="1"/>
  <c r="HO45" i="14"/>
  <c r="HR36" i="14"/>
  <c r="HQ40" i="14"/>
  <c r="HQ43" i="14" l="1"/>
  <c r="HQ47" i="14" s="1"/>
  <c r="HQ39" i="14" s="1"/>
  <c r="HQ41" i="14"/>
  <c r="HQ45" i="14" s="1"/>
  <c r="HR40" i="14"/>
  <c r="HS36" i="14"/>
  <c r="HR41" i="14" l="1"/>
  <c r="HR43" i="14"/>
  <c r="AC60" i="14"/>
  <c r="HS40" i="14"/>
  <c r="HT36" i="14"/>
  <c r="HR47" i="14" l="1"/>
  <c r="HR39" i="14" s="1"/>
  <c r="AC63" i="14"/>
  <c r="HS41" i="14"/>
  <c r="HS43" i="14"/>
  <c r="HR45" i="14"/>
  <c r="AC61" i="14"/>
  <c r="HU36" i="14"/>
  <c r="HT40" i="14"/>
  <c r="HT41" i="14" l="1"/>
  <c r="HT45" i="14" s="1"/>
  <c r="HT43" i="14"/>
  <c r="HT47" i="14" s="1"/>
  <c r="HT39" i="14" s="1"/>
  <c r="HS47" i="14"/>
  <c r="HS39" i="14" s="1"/>
  <c r="HS45" i="14"/>
  <c r="HV36" i="14"/>
  <c r="HU40" i="14"/>
  <c r="HU43" i="14" l="1"/>
  <c r="HU41" i="14"/>
  <c r="HW36" i="14"/>
  <c r="HV40" i="14"/>
  <c r="HV43" i="14" l="1"/>
  <c r="HV47" i="14" s="1"/>
  <c r="HV39" i="14" s="1"/>
  <c r="HV41" i="14"/>
  <c r="HV45" i="14" s="1"/>
  <c r="HU45" i="14"/>
  <c r="HU47" i="14"/>
  <c r="HU39" i="14" s="1"/>
  <c r="HX36" i="14"/>
  <c r="HW40" i="14"/>
  <c r="HW43" i="14" l="1"/>
  <c r="HW41" i="14"/>
  <c r="HY36" i="14"/>
  <c r="HX40" i="14"/>
  <c r="HW45" i="14" l="1"/>
  <c r="HX41" i="14"/>
  <c r="HX45" i="14" s="1"/>
  <c r="HX43" i="14"/>
  <c r="HX47" i="14" s="1"/>
  <c r="HX39" i="14" s="1"/>
  <c r="HW47" i="14"/>
  <c r="HW39" i="14" s="1"/>
  <c r="HZ36" i="14"/>
  <c r="HY40" i="14"/>
  <c r="HY41" i="14" l="1"/>
  <c r="HY45" i="14" s="1"/>
  <c r="HY43" i="14"/>
  <c r="IA36" i="14"/>
  <c r="IA40" i="14" s="1"/>
  <c r="HZ40" i="14"/>
  <c r="HZ41" i="14" l="1"/>
  <c r="HZ43" i="14"/>
  <c r="HZ47" i="14" s="1"/>
  <c r="HZ39" i="14" s="1"/>
  <c r="HY47" i="14"/>
  <c r="HY39" i="14" s="1"/>
  <c r="IA43" i="14"/>
  <c r="IA47" i="14" s="1"/>
  <c r="IA39" i="14" s="1"/>
  <c r="IA41" i="14"/>
  <c r="IA45" i="14" s="1"/>
  <c r="AD60" i="14"/>
  <c r="AD63" i="14" l="1"/>
  <c r="HZ45" i="14"/>
  <c r="AD61" i="14"/>
  <c r="L57" i="14" l="1"/>
  <c r="L56" i="14" s="1"/>
  <c r="K37" i="14"/>
  <c r="K59" i="14"/>
  <c r="BK59" i="14"/>
  <c r="BJ59" i="14"/>
  <c r="BI59" i="14"/>
  <c r="BH59" i="14"/>
  <c r="BG59" i="14"/>
  <c r="BF59" i="14"/>
  <c r="BE59" i="14"/>
  <c r="BD59" i="14"/>
  <c r="BC59" i="14"/>
  <c r="BB59" i="14"/>
  <c r="BA59" i="14"/>
  <c r="AZ59" i="14"/>
  <c r="AY59" i="14"/>
  <c r="AX59" i="14"/>
  <c r="AW59" i="14"/>
  <c r="AV59" i="14"/>
  <c r="AU59" i="14"/>
  <c r="AT59" i="14"/>
  <c r="AS59" i="14"/>
  <c r="AR59" i="14"/>
  <c r="AQ59" i="14"/>
  <c r="AP59" i="14"/>
  <c r="AO59" i="14"/>
  <c r="AN59" i="14"/>
  <c r="AM59" i="14"/>
  <c r="AL59" i="14"/>
  <c r="AK59" i="14"/>
  <c r="AJ59" i="14"/>
  <c r="AI59" i="14"/>
  <c r="AH59" i="14"/>
  <c r="AG59" i="14"/>
  <c r="AF59" i="14"/>
  <c r="AE59" i="14"/>
  <c r="AD59" i="14"/>
  <c r="AC59" i="14"/>
  <c r="AB59" i="14"/>
  <c r="AA59" i="14"/>
  <c r="Z59" i="14"/>
  <c r="Y59" i="14"/>
  <c r="X59" i="14"/>
  <c r="W59" i="14"/>
  <c r="V59" i="14"/>
  <c r="U59" i="14"/>
  <c r="T59" i="14"/>
  <c r="S59" i="14"/>
  <c r="R59" i="14"/>
  <c r="Q59" i="14"/>
  <c r="P59" i="14"/>
  <c r="O59" i="14"/>
  <c r="N59" i="14"/>
  <c r="M59" i="14"/>
  <c r="L59" i="14"/>
  <c r="L58" i="14" l="1"/>
  <c r="M57" i="14" s="1"/>
  <c r="M58" i="14" s="1"/>
  <c r="N57" i="14" s="1"/>
  <c r="N58" i="14" s="1"/>
  <c r="O57" i="14" s="1"/>
  <c r="O58" i="14" s="1"/>
  <c r="P57" i="14" s="1"/>
  <c r="M56" i="14"/>
  <c r="A10001" i="9"/>
  <c r="N3" i="15"/>
  <c r="O3" i="15" s="1"/>
  <c r="P3" i="15" s="1"/>
  <c r="Q3" i="15" s="1"/>
  <c r="R3" i="15" s="1"/>
  <c r="S3" i="15" s="1"/>
  <c r="T3" i="15" s="1"/>
  <c r="U3" i="15" s="1"/>
  <c r="V3" i="15" s="1"/>
  <c r="W3" i="15" s="1"/>
  <c r="X3" i="15" s="1"/>
  <c r="Y3" i="15" s="1"/>
  <c r="Z3" i="15" s="1"/>
  <c r="AA3" i="15" s="1"/>
  <c r="AB3" i="15" s="1"/>
  <c r="AC3" i="15" s="1"/>
  <c r="AD3" i="15" s="1"/>
  <c r="AE3" i="15" s="1"/>
  <c r="AF3" i="15" s="1"/>
  <c r="AG3" i="15" s="1"/>
  <c r="AH3" i="15" s="1"/>
  <c r="AI3" i="15" s="1"/>
  <c r="AJ3" i="15" s="1"/>
  <c r="AK3" i="15" s="1"/>
  <c r="AL3" i="15" s="1"/>
  <c r="AM3" i="15" s="1"/>
  <c r="AN3" i="15" s="1"/>
  <c r="AO3" i="15" s="1"/>
  <c r="AP3" i="15" s="1"/>
  <c r="AQ3" i="15" s="1"/>
  <c r="H11" i="9"/>
  <c r="R18" i="15"/>
  <c r="M12" i="8" s="1"/>
  <c r="S18" i="15"/>
  <c r="N12" i="8" s="1"/>
  <c r="T18" i="15"/>
  <c r="O12" i="8" s="1"/>
  <c r="U18" i="15"/>
  <c r="P12" i="8" s="1"/>
  <c r="V18" i="15"/>
  <c r="Q12" i="8" s="1"/>
  <c r="W18" i="15"/>
  <c r="R12" i="8" s="1"/>
  <c r="X18" i="15"/>
  <c r="S12" i="8" s="1"/>
  <c r="Y18" i="15"/>
  <c r="T12" i="8" s="1"/>
  <c r="Z18" i="15"/>
  <c r="U12" i="8" s="1"/>
  <c r="AA18" i="15"/>
  <c r="V12" i="8" s="1"/>
  <c r="W12" i="8"/>
  <c r="X12" i="8"/>
  <c r="Y12" i="8"/>
  <c r="Z12" i="8"/>
  <c r="AA12" i="8"/>
  <c r="AB12" i="8"/>
  <c r="AC12" i="8"/>
  <c r="AD12" i="8"/>
  <c r="AE12" i="8"/>
  <c r="AF12" i="8"/>
  <c r="AG12" i="8"/>
  <c r="AH12" i="8"/>
  <c r="AI12" i="8"/>
  <c r="AJ12" i="8"/>
  <c r="AK12" i="8"/>
  <c r="AL12" i="8"/>
  <c r="AM12" i="8"/>
  <c r="AN12" i="8"/>
  <c r="AO12" i="8"/>
  <c r="AP12" i="8"/>
  <c r="AQ12" i="8"/>
  <c r="AR12" i="8"/>
  <c r="AS12" i="8"/>
  <c r="AT12" i="8"/>
  <c r="AU12" i="8"/>
  <c r="AV12" i="8"/>
  <c r="AW12" i="8"/>
  <c r="AX12" i="8"/>
  <c r="AY12" i="8"/>
  <c r="AZ12" i="8"/>
  <c r="BA12" i="8"/>
  <c r="BB12" i="8"/>
  <c r="BC12" i="8"/>
  <c r="BD12" i="8"/>
  <c r="BE12"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W14" i="8"/>
  <c r="X14" i="8"/>
  <c r="Y14" i="8"/>
  <c r="Z14" i="8"/>
  <c r="AA14" i="8"/>
  <c r="AB14" i="8"/>
  <c r="AC14" i="8"/>
  <c r="AD14" i="8"/>
  <c r="AE14" i="8"/>
  <c r="AF14" i="8"/>
  <c r="AG14" i="8"/>
  <c r="AH14" i="8"/>
  <c r="AI14" i="8"/>
  <c r="AJ14" i="8"/>
  <c r="AK14" i="8"/>
  <c r="AL14" i="8"/>
  <c r="AM14" i="8"/>
  <c r="AN14" i="8"/>
  <c r="AO14" i="8"/>
  <c r="AP14" i="8"/>
  <c r="AQ14" i="8"/>
  <c r="AR14" i="8"/>
  <c r="AS14" i="8"/>
  <c r="AT14" i="8"/>
  <c r="AU14" i="8"/>
  <c r="AV14" i="8"/>
  <c r="AW14" i="8"/>
  <c r="AX14" i="8"/>
  <c r="AY14" i="8"/>
  <c r="AZ14" i="8"/>
  <c r="BA14" i="8"/>
  <c r="BB14" i="8"/>
  <c r="BC14" i="8"/>
  <c r="BD14" i="8"/>
  <c r="BE14" i="8"/>
  <c r="G15" i="8"/>
  <c r="H15" i="8"/>
  <c r="I15" i="8"/>
  <c r="J15" i="8"/>
  <c r="K15" i="8"/>
  <c r="L15" i="8"/>
  <c r="M15" i="8"/>
  <c r="N15" i="8"/>
  <c r="O15" i="8"/>
  <c r="P15" i="8"/>
  <c r="Q15" i="8"/>
  <c r="R15" i="8"/>
  <c r="S15" i="8"/>
  <c r="T15" i="8"/>
  <c r="U15" i="8"/>
  <c r="V15" i="8"/>
  <c r="W15" i="8"/>
  <c r="X15" i="8"/>
  <c r="Y15" i="8"/>
  <c r="Z15" i="8"/>
  <c r="AA15" i="8"/>
  <c r="AB15" i="8"/>
  <c r="AC15" i="8"/>
  <c r="AD15" i="8"/>
  <c r="AE15" i="8"/>
  <c r="AF15" i="8"/>
  <c r="AG15" i="8"/>
  <c r="AH15" i="8"/>
  <c r="AI15" i="8"/>
  <c r="AJ15" i="8"/>
  <c r="AK15" i="8"/>
  <c r="AL15" i="8"/>
  <c r="AM15" i="8"/>
  <c r="AN15" i="8"/>
  <c r="AO15" i="8"/>
  <c r="AP15" i="8"/>
  <c r="AQ15" i="8"/>
  <c r="AR15" i="8"/>
  <c r="AS15" i="8"/>
  <c r="AT15" i="8"/>
  <c r="AU15" i="8"/>
  <c r="AV15" i="8"/>
  <c r="AW15" i="8"/>
  <c r="AX15" i="8"/>
  <c r="AY15" i="8"/>
  <c r="AZ15" i="8"/>
  <c r="BA15" i="8"/>
  <c r="BB15" i="8"/>
  <c r="BC15" i="8"/>
  <c r="BD15" i="8"/>
  <c r="BE15" i="8"/>
  <c r="G16" i="8"/>
  <c r="H16" i="8"/>
  <c r="I16" i="8"/>
  <c r="J16" i="8"/>
  <c r="K16" i="8"/>
  <c r="L16" i="8"/>
  <c r="M16" i="8"/>
  <c r="N16" i="8"/>
  <c r="O16" i="8"/>
  <c r="P16" i="8"/>
  <c r="Q16" i="8"/>
  <c r="R16" i="8"/>
  <c r="S16" i="8"/>
  <c r="T16" i="8"/>
  <c r="U16" i="8"/>
  <c r="V16" i="8"/>
  <c r="W16" i="8"/>
  <c r="X16" i="8"/>
  <c r="Y16" i="8"/>
  <c r="Z16" i="8"/>
  <c r="AA16" i="8"/>
  <c r="AB16" i="8"/>
  <c r="AC16" i="8"/>
  <c r="AD16" i="8"/>
  <c r="AE16" i="8"/>
  <c r="AF16" i="8"/>
  <c r="AG16" i="8"/>
  <c r="AH16" i="8"/>
  <c r="AI16" i="8"/>
  <c r="AJ16" i="8"/>
  <c r="AK16" i="8"/>
  <c r="AL16" i="8"/>
  <c r="AM16" i="8"/>
  <c r="AN16" i="8"/>
  <c r="AO16" i="8"/>
  <c r="AP16" i="8"/>
  <c r="AQ16" i="8"/>
  <c r="AR16" i="8"/>
  <c r="AS16" i="8"/>
  <c r="AT16" i="8"/>
  <c r="AU16" i="8"/>
  <c r="AV16" i="8"/>
  <c r="AW16" i="8"/>
  <c r="AX16" i="8"/>
  <c r="AY16" i="8"/>
  <c r="AZ16" i="8"/>
  <c r="BA16" i="8"/>
  <c r="BB16" i="8"/>
  <c r="BC16" i="8"/>
  <c r="BD16" i="8"/>
  <c r="BE16" i="8"/>
  <c r="G17" i="8"/>
  <c r="H17" i="8"/>
  <c r="I17" i="8"/>
  <c r="J17" i="8"/>
  <c r="K17" i="8"/>
  <c r="L17" i="8"/>
  <c r="M17" i="8"/>
  <c r="N17" i="8"/>
  <c r="O17" i="8"/>
  <c r="P17" i="8"/>
  <c r="Q17" i="8"/>
  <c r="R17" i="8"/>
  <c r="S17" i="8"/>
  <c r="T17" i="8"/>
  <c r="U17" i="8"/>
  <c r="V17" i="8"/>
  <c r="W17" i="8"/>
  <c r="X17" i="8"/>
  <c r="Y17" i="8"/>
  <c r="Z17" i="8"/>
  <c r="AA17" i="8"/>
  <c r="AB17" i="8"/>
  <c r="AC17" i="8"/>
  <c r="AD17" i="8"/>
  <c r="AE17" i="8"/>
  <c r="AF17" i="8"/>
  <c r="AG17" i="8"/>
  <c r="AH17" i="8"/>
  <c r="AI17" i="8"/>
  <c r="AJ17" i="8"/>
  <c r="AK17" i="8"/>
  <c r="AL17" i="8"/>
  <c r="AM17" i="8"/>
  <c r="AN17" i="8"/>
  <c r="AO17" i="8"/>
  <c r="AP17" i="8"/>
  <c r="AQ17" i="8"/>
  <c r="AR17" i="8"/>
  <c r="AS17" i="8"/>
  <c r="AT17" i="8"/>
  <c r="AU17" i="8"/>
  <c r="AV17" i="8"/>
  <c r="AW17" i="8"/>
  <c r="AX17" i="8"/>
  <c r="AY17" i="8"/>
  <c r="AZ17" i="8"/>
  <c r="BA17" i="8"/>
  <c r="BB17" i="8"/>
  <c r="BC17" i="8"/>
  <c r="BD17" i="8"/>
  <c r="BE17" i="8"/>
  <c r="G18" i="8"/>
  <c r="H18" i="8"/>
  <c r="I18" i="8"/>
  <c r="J18" i="8"/>
  <c r="K18" i="8"/>
  <c r="L18" i="8"/>
  <c r="M18" i="8"/>
  <c r="N18" i="8"/>
  <c r="O18" i="8"/>
  <c r="P18" i="8"/>
  <c r="Q18" i="8"/>
  <c r="R18" i="8"/>
  <c r="S18" i="8"/>
  <c r="T18" i="8"/>
  <c r="U18" i="8"/>
  <c r="V18" i="8"/>
  <c r="W18" i="8"/>
  <c r="X18" i="8"/>
  <c r="Y18" i="8"/>
  <c r="Z18" i="8"/>
  <c r="AA18" i="8"/>
  <c r="AB18" i="8"/>
  <c r="AC18" i="8"/>
  <c r="AD18" i="8"/>
  <c r="AE18" i="8"/>
  <c r="AF18" i="8"/>
  <c r="AG18" i="8"/>
  <c r="AH18" i="8"/>
  <c r="AI18" i="8"/>
  <c r="AJ18" i="8"/>
  <c r="AK18" i="8"/>
  <c r="AL18" i="8"/>
  <c r="AM18" i="8"/>
  <c r="AN18" i="8"/>
  <c r="AO18" i="8"/>
  <c r="AP18" i="8"/>
  <c r="AQ18" i="8"/>
  <c r="AR18" i="8"/>
  <c r="AS18" i="8"/>
  <c r="AT18" i="8"/>
  <c r="AU18" i="8"/>
  <c r="AV18" i="8"/>
  <c r="AW18" i="8"/>
  <c r="AX18" i="8"/>
  <c r="AY18" i="8"/>
  <c r="AZ18" i="8"/>
  <c r="BA18" i="8"/>
  <c r="BB18" i="8"/>
  <c r="BC18" i="8"/>
  <c r="BD18" i="8"/>
  <c r="BE18" i="8"/>
  <c r="F15" i="8"/>
  <c r="F16" i="8"/>
  <c r="F17" i="8"/>
  <c r="F18" i="8"/>
  <c r="BJ25" i="15"/>
  <c r="BI25" i="15"/>
  <c r="BH25" i="15"/>
  <c r="BG25" i="15"/>
  <c r="BF25" i="15"/>
  <c r="BE25" i="15"/>
  <c r="BD25" i="15"/>
  <c r="BC25" i="15"/>
  <c r="BB25" i="15"/>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AB25" i="15"/>
  <c r="J24" i="15"/>
  <c r="J23" i="15"/>
  <c r="J22" i="15"/>
  <c r="J21" i="15"/>
  <c r="G11" i="9"/>
  <c r="AM5" i="8"/>
  <c r="AN5" i="8"/>
  <c r="AO5" i="8"/>
  <c r="AP5" i="8"/>
  <c r="AQ5" i="8"/>
  <c r="AR5" i="8"/>
  <c r="AS5" i="8"/>
  <c r="AT5" i="8"/>
  <c r="AU5" i="8"/>
  <c r="AV5" i="8"/>
  <c r="AW5" i="8"/>
  <c r="AX5" i="8"/>
  <c r="AY5" i="8"/>
  <c r="AZ5" i="8"/>
  <c r="BA5" i="8"/>
  <c r="BB5" i="8"/>
  <c r="BC5" i="8"/>
  <c r="BD5" i="8"/>
  <c r="BE5" i="8"/>
  <c r="AM6" i="8"/>
  <c r="AN6" i="8"/>
  <c r="AO6" i="8"/>
  <c r="AP6" i="8"/>
  <c r="AQ6" i="8"/>
  <c r="AR6" i="8"/>
  <c r="AS6" i="8"/>
  <c r="AT6" i="8"/>
  <c r="AU6" i="8"/>
  <c r="AV6" i="8"/>
  <c r="AW6" i="8"/>
  <c r="AX6" i="8"/>
  <c r="AY6" i="8"/>
  <c r="AZ6" i="8"/>
  <c r="BA6" i="8"/>
  <c r="BB6" i="8"/>
  <c r="BC6" i="8"/>
  <c r="BD6" i="8"/>
  <c r="BE6" i="8"/>
  <c r="AM7" i="8"/>
  <c r="AM35" i="8" s="1"/>
  <c r="AN7" i="8"/>
  <c r="AN35" i="8" s="1"/>
  <c r="AO7" i="8"/>
  <c r="AO35" i="8" s="1"/>
  <c r="AP7" i="8"/>
  <c r="AP35" i="8" s="1"/>
  <c r="AQ7" i="8"/>
  <c r="AQ35" i="8" s="1"/>
  <c r="AR7" i="8"/>
  <c r="AR35" i="8" s="1"/>
  <c r="AS7" i="8"/>
  <c r="AS35" i="8" s="1"/>
  <c r="AT7" i="8"/>
  <c r="AT35" i="8" s="1"/>
  <c r="AU7" i="8"/>
  <c r="AU35" i="8" s="1"/>
  <c r="AV7" i="8"/>
  <c r="AV35" i="8" s="1"/>
  <c r="AW7" i="8"/>
  <c r="AW35" i="8" s="1"/>
  <c r="AX7" i="8"/>
  <c r="AX35" i="8" s="1"/>
  <c r="AY7" i="8"/>
  <c r="AY35" i="8" s="1"/>
  <c r="AZ7" i="8"/>
  <c r="BA7" i="8"/>
  <c r="BB7" i="8"/>
  <c r="BC7" i="8"/>
  <c r="BD7" i="8"/>
  <c r="BE7" i="8"/>
  <c r="AM8" i="8"/>
  <c r="AM36" i="8" s="1"/>
  <c r="AN8" i="8"/>
  <c r="AN36" i="8" s="1"/>
  <c r="AO8" i="8"/>
  <c r="AO36" i="8" s="1"/>
  <c r="AP8" i="8"/>
  <c r="AP36" i="8" s="1"/>
  <c r="AQ8" i="8"/>
  <c r="AQ36" i="8" s="1"/>
  <c r="AR8" i="8"/>
  <c r="AR36" i="8" s="1"/>
  <c r="AS8" i="8"/>
  <c r="AS36" i="8" s="1"/>
  <c r="AT8" i="8"/>
  <c r="AT36" i="8" s="1"/>
  <c r="AU8" i="8"/>
  <c r="AU36" i="8" s="1"/>
  <c r="AV8" i="8"/>
  <c r="AV36" i="8" s="1"/>
  <c r="AW8" i="8"/>
  <c r="AW36" i="8" s="1"/>
  <c r="AX8" i="8"/>
  <c r="AX36" i="8" s="1"/>
  <c r="AY8" i="8"/>
  <c r="AY36" i="8" s="1"/>
  <c r="AZ8" i="8"/>
  <c r="BA8" i="8"/>
  <c r="BB8" i="8"/>
  <c r="BC8" i="8"/>
  <c r="BD8" i="8"/>
  <c r="BE8" i="8"/>
  <c r="AM9" i="8"/>
  <c r="AM37" i="8" s="1"/>
  <c r="AN9" i="8"/>
  <c r="AN37" i="8" s="1"/>
  <c r="AO9" i="8"/>
  <c r="AO37" i="8" s="1"/>
  <c r="AP9" i="8"/>
  <c r="AP37" i="8" s="1"/>
  <c r="AQ9" i="8"/>
  <c r="AQ37" i="8" s="1"/>
  <c r="AR9" i="8"/>
  <c r="AR37" i="8" s="1"/>
  <c r="AS9" i="8"/>
  <c r="AS37" i="8" s="1"/>
  <c r="AT9" i="8"/>
  <c r="AT37" i="8" s="1"/>
  <c r="AU9" i="8"/>
  <c r="AU37" i="8" s="1"/>
  <c r="AV9" i="8"/>
  <c r="AV37" i="8" s="1"/>
  <c r="AW9" i="8"/>
  <c r="AW37" i="8" s="1"/>
  <c r="AX9" i="8"/>
  <c r="AX37" i="8" s="1"/>
  <c r="AY9" i="8"/>
  <c r="AY37" i="8" s="1"/>
  <c r="AZ9" i="8"/>
  <c r="BA9" i="8"/>
  <c r="BB9" i="8"/>
  <c r="BC9" i="8"/>
  <c r="BD9" i="8"/>
  <c r="BE9" i="8"/>
  <c r="K38" i="14"/>
  <c r="L36" i="14"/>
  <c r="N56" i="14" l="1"/>
  <c r="O56" i="14"/>
  <c r="K40" i="14"/>
  <c r="K49" i="14" s="1"/>
  <c r="P58" i="14"/>
  <c r="P56" i="14"/>
  <c r="J73" i="14"/>
  <c r="K2" i="15" s="1"/>
  <c r="L37" i="14"/>
  <c r="M36" i="14"/>
  <c r="E16" i="8"/>
  <c r="E18" i="8"/>
  <c r="E17" i="8"/>
  <c r="E15" i="8"/>
  <c r="N4" i="15"/>
  <c r="N5" i="15" s="1"/>
  <c r="O4" i="15" s="1"/>
  <c r="K43" i="14" l="1"/>
  <c r="K42" i="14"/>
  <c r="K41" i="14"/>
  <c r="J74" i="14"/>
  <c r="Q57" i="14"/>
  <c r="C13" i="16"/>
  <c r="L38" i="14"/>
  <c r="N36" i="14"/>
  <c r="K73" i="14"/>
  <c r="L2" i="15" s="1"/>
  <c r="R20" i="15"/>
  <c r="M14" i="8" s="1"/>
  <c r="S20" i="15"/>
  <c r="N14" i="8" s="1"/>
  <c r="T20" i="15"/>
  <c r="O14" i="8" s="1"/>
  <c r="U20" i="15"/>
  <c r="P14" i="8" s="1"/>
  <c r="V20" i="15"/>
  <c r="Q14" i="8" s="1"/>
  <c r="W20" i="15"/>
  <c r="R14" i="8" s="1"/>
  <c r="X20" i="15"/>
  <c r="S14" i="8" s="1"/>
  <c r="Y20" i="15"/>
  <c r="T14" i="8" s="1"/>
  <c r="AA20" i="15"/>
  <c r="V14" i="8" s="1"/>
  <c r="Z20" i="15"/>
  <c r="U14" i="8" s="1"/>
  <c r="U19" i="15"/>
  <c r="V19" i="15"/>
  <c r="X19" i="15"/>
  <c r="Y19" i="15"/>
  <c r="Z19" i="15"/>
  <c r="AA19" i="15"/>
  <c r="R19" i="15"/>
  <c r="S19" i="15"/>
  <c r="T19" i="15"/>
  <c r="W19" i="15"/>
  <c r="P4" i="15"/>
  <c r="P5" i="15" s="1"/>
  <c r="L40" i="14"/>
  <c r="L49" i="14" s="1"/>
  <c r="F11" i="9"/>
  <c r="E11" i="9"/>
  <c r="L42" i="14" l="1"/>
  <c r="L43" i="14"/>
  <c r="L47" i="14" s="1"/>
  <c r="L41" i="14"/>
  <c r="L45" i="14" s="1"/>
  <c r="K46" i="14"/>
  <c r="K45" i="14"/>
  <c r="K47" i="14"/>
  <c r="K74" i="14"/>
  <c r="Q58" i="14"/>
  <c r="Q56" i="14"/>
  <c r="O36" i="14"/>
  <c r="O40" i="14" s="1"/>
  <c r="M37" i="14"/>
  <c r="L73" i="14"/>
  <c r="M2" i="15" s="1"/>
  <c r="K20" i="15"/>
  <c r="F14" i="8" s="1"/>
  <c r="K1" i="15"/>
  <c r="K18" i="15"/>
  <c r="K19" i="15"/>
  <c r="F13" i="8" s="1"/>
  <c r="N13" i="8"/>
  <c r="S25" i="15"/>
  <c r="M13" i="8"/>
  <c r="R25" i="15"/>
  <c r="U13" i="8"/>
  <c r="Z25" i="15"/>
  <c r="O13" i="8"/>
  <c r="T25" i="15"/>
  <c r="T13" i="8"/>
  <c r="Y25" i="15"/>
  <c r="R13" i="8"/>
  <c r="W25" i="15"/>
  <c r="X25" i="15"/>
  <c r="S13" i="8"/>
  <c r="Q13" i="8"/>
  <c r="V25" i="15"/>
  <c r="V13" i="8"/>
  <c r="AA25" i="15"/>
  <c r="U25" i="15"/>
  <c r="P13" i="8"/>
  <c r="Q4" i="15"/>
  <c r="N40" i="14"/>
  <c r="M40" i="14"/>
  <c r="M49" i="14" s="1"/>
  <c r="B11" i="9"/>
  <c r="C11" i="9"/>
  <c r="D11" i="9"/>
  <c r="A11" i="9"/>
  <c r="N49" i="14" l="1"/>
  <c r="O49" i="14" s="1"/>
  <c r="O43" i="14"/>
  <c r="O47" i="14" s="1"/>
  <c r="O41" i="14"/>
  <c r="O45" i="14" s="1"/>
  <c r="N43" i="14"/>
  <c r="N47" i="14" s="1"/>
  <c r="N41" i="14"/>
  <c r="N45" i="14" s="1"/>
  <c r="M43" i="14"/>
  <c r="M41" i="14"/>
  <c r="M42" i="14"/>
  <c r="L46" i="14"/>
  <c r="L74" i="14"/>
  <c r="R57" i="14"/>
  <c r="M38" i="14"/>
  <c r="P36" i="14"/>
  <c r="M18" i="15"/>
  <c r="M73" i="14"/>
  <c r="N2" i="15" s="1"/>
  <c r="C10" i="16"/>
  <c r="K25" i="15"/>
  <c r="F12" i="8"/>
  <c r="L1" i="15"/>
  <c r="F9" i="8"/>
  <c r="F37" i="8" s="1"/>
  <c r="L18" i="15"/>
  <c r="L19" i="15"/>
  <c r="L20" i="15"/>
  <c r="Q5" i="15"/>
  <c r="M45" i="14" l="1"/>
  <c r="N42" i="14"/>
  <c r="M46" i="14"/>
  <c r="M47" i="14"/>
  <c r="M74" i="14"/>
  <c r="L128" i="14"/>
  <c r="L241" i="14" s="1"/>
  <c r="L168" i="14"/>
  <c r="L281" i="14" s="1"/>
  <c r="L125" i="14"/>
  <c r="L238" i="14" s="1"/>
  <c r="L166" i="14"/>
  <c r="L279" i="14" s="1"/>
  <c r="L126" i="14"/>
  <c r="L239" i="14" s="1"/>
  <c r="L167" i="14"/>
  <c r="L280" i="14" s="1"/>
  <c r="L127" i="14"/>
  <c r="L240" i="14" s="1"/>
  <c r="L129" i="14"/>
  <c r="L242" i="14" s="1"/>
  <c r="L170" i="14"/>
  <c r="L283" i="14" s="1"/>
  <c r="L130" i="14"/>
  <c r="L243" i="14" s="1"/>
  <c r="L171" i="14"/>
  <c r="L284" i="14" s="1"/>
  <c r="L132" i="14"/>
  <c r="L245" i="14" s="1"/>
  <c r="L133" i="14"/>
  <c r="L246" i="14" s="1"/>
  <c r="L135" i="14"/>
  <c r="L248" i="14" s="1"/>
  <c r="L136" i="14"/>
  <c r="L249" i="14" s="1"/>
  <c r="L177" i="14"/>
  <c r="L290" i="14" s="1"/>
  <c r="L96" i="14"/>
  <c r="L137" i="14"/>
  <c r="L250" i="14" s="1"/>
  <c r="L178" i="14"/>
  <c r="L291" i="14" s="1"/>
  <c r="L97" i="14"/>
  <c r="L138" i="14"/>
  <c r="L251" i="14" s="1"/>
  <c r="L179" i="14"/>
  <c r="L292" i="14" s="1"/>
  <c r="L98" i="14"/>
  <c r="L139" i="14"/>
  <c r="L252" i="14" s="1"/>
  <c r="L81" i="14"/>
  <c r="L99" i="14"/>
  <c r="L140" i="14"/>
  <c r="L253" i="14" s="1"/>
  <c r="L82" i="14"/>
  <c r="L100" i="14"/>
  <c r="L101" i="14"/>
  <c r="L142" i="14"/>
  <c r="L255" i="14" s="1"/>
  <c r="L102" i="14"/>
  <c r="L143" i="14"/>
  <c r="L256" i="14" s="1"/>
  <c r="L85" i="14"/>
  <c r="L117" i="14"/>
  <c r="L230" i="14" s="1"/>
  <c r="L84" i="14"/>
  <c r="L118" i="14"/>
  <c r="L231" i="14" s="1"/>
  <c r="L86" i="14"/>
  <c r="L119" i="14"/>
  <c r="L232" i="14" s="1"/>
  <c r="L87" i="14"/>
  <c r="L83" i="14"/>
  <c r="L120" i="14"/>
  <c r="L233" i="14" s="1"/>
  <c r="L88" i="14"/>
  <c r="L121" i="14"/>
  <c r="L234" i="14" s="1"/>
  <c r="L89" i="14"/>
  <c r="L122" i="14"/>
  <c r="L235" i="14" s="1"/>
  <c r="L90" i="14"/>
  <c r="L152" i="14"/>
  <c r="L265" i="14" s="1"/>
  <c r="L123" i="14"/>
  <c r="L236" i="14" s="1"/>
  <c r="L91" i="14"/>
  <c r="L124" i="14"/>
  <c r="L237" i="14" s="1"/>
  <c r="L92" i="14"/>
  <c r="L151" i="14"/>
  <c r="L264" i="14" s="1"/>
  <c r="L157" i="14"/>
  <c r="L270" i="14" s="1"/>
  <c r="L131" i="14"/>
  <c r="L244" i="14" s="1"/>
  <c r="L93" i="14"/>
  <c r="L134" i="14"/>
  <c r="L247" i="14" s="1"/>
  <c r="L94" i="14"/>
  <c r="L141" i="14"/>
  <c r="L254" i="14" s="1"/>
  <c r="L95" i="14"/>
  <c r="L144" i="14"/>
  <c r="L257" i="14" s="1"/>
  <c r="L80" i="14"/>
  <c r="L145" i="14"/>
  <c r="L258" i="14" s="1"/>
  <c r="L149" i="14"/>
  <c r="L262" i="14" s="1"/>
  <c r="L116" i="14"/>
  <c r="L229" i="14" s="1"/>
  <c r="L176" i="14"/>
  <c r="L289" i="14" s="1"/>
  <c r="L146" i="14"/>
  <c r="L259" i="14" s="1"/>
  <c r="L147" i="14"/>
  <c r="L260" i="14" s="1"/>
  <c r="L148" i="14"/>
  <c r="L261" i="14" s="1"/>
  <c r="L150" i="14"/>
  <c r="L263" i="14" s="1"/>
  <c r="L153" i="14"/>
  <c r="L266" i="14" s="1"/>
  <c r="L154" i="14"/>
  <c r="L267" i="14" s="1"/>
  <c r="L155" i="14"/>
  <c r="L268" i="14" s="1"/>
  <c r="L156" i="14"/>
  <c r="L269" i="14" s="1"/>
  <c r="L158" i="14"/>
  <c r="L271" i="14" s="1"/>
  <c r="L103" i="14"/>
  <c r="L159" i="14"/>
  <c r="L272" i="14" s="1"/>
  <c r="L104" i="14"/>
  <c r="L160" i="14"/>
  <c r="L273" i="14" s="1"/>
  <c r="L105" i="14"/>
  <c r="L161" i="14"/>
  <c r="L274" i="14" s="1"/>
  <c r="L106" i="14"/>
  <c r="L162" i="14"/>
  <c r="L275" i="14" s="1"/>
  <c r="L107" i="14"/>
  <c r="L163" i="14"/>
  <c r="L276" i="14" s="1"/>
  <c r="L108" i="14"/>
  <c r="L164" i="14"/>
  <c r="L277" i="14" s="1"/>
  <c r="L109" i="14"/>
  <c r="L165" i="14"/>
  <c r="L278" i="14" s="1"/>
  <c r="L110" i="14"/>
  <c r="L223" i="14" s="1"/>
  <c r="L169" i="14"/>
  <c r="L282" i="14" s="1"/>
  <c r="L111" i="14"/>
  <c r="L224" i="14" s="1"/>
  <c r="L172" i="14"/>
  <c r="L285" i="14" s="1"/>
  <c r="L112" i="14"/>
  <c r="L225" i="14" s="1"/>
  <c r="L173" i="14"/>
  <c r="L286" i="14" s="1"/>
  <c r="L113" i="14"/>
  <c r="L226" i="14" s="1"/>
  <c r="L174" i="14"/>
  <c r="L287" i="14" s="1"/>
  <c r="L114" i="14"/>
  <c r="L227" i="14" s="1"/>
  <c r="L175" i="14"/>
  <c r="L288" i="14" s="1"/>
  <c r="L115" i="14"/>
  <c r="L228" i="14" s="1"/>
  <c r="R58" i="14"/>
  <c r="R56" i="14"/>
  <c r="Q36" i="14"/>
  <c r="P40" i="14"/>
  <c r="P49" i="14" s="1"/>
  <c r="N37" i="14"/>
  <c r="M19" i="15"/>
  <c r="H13" i="8" s="1"/>
  <c r="M20" i="15"/>
  <c r="H14" i="8" s="1"/>
  <c r="N73" i="14"/>
  <c r="O2" i="15" s="1"/>
  <c r="H12" i="8"/>
  <c r="G9" i="8"/>
  <c r="G37" i="8" s="1"/>
  <c r="M1" i="15"/>
  <c r="G14" i="8"/>
  <c r="G12" i="8"/>
  <c r="L25" i="15"/>
  <c r="C17" i="16" s="1"/>
  <c r="G13" i="8"/>
  <c r="R4" i="15"/>
  <c r="R5" i="15" s="1"/>
  <c r="P43" i="14" l="1"/>
  <c r="P41" i="14"/>
  <c r="O42" i="14"/>
  <c r="N46" i="14"/>
  <c r="N74" i="14"/>
  <c r="M90" i="14"/>
  <c r="M118" i="14"/>
  <c r="M111" i="14"/>
  <c r="M91" i="14"/>
  <c r="M106" i="14"/>
  <c r="M92" i="14"/>
  <c r="M107" i="14"/>
  <c r="M108" i="14"/>
  <c r="M93" i="14"/>
  <c r="M119" i="14"/>
  <c r="M159" i="14"/>
  <c r="M272" i="14" s="1"/>
  <c r="M94" i="14"/>
  <c r="M112" i="14"/>
  <c r="M100" i="14"/>
  <c r="M135" i="14"/>
  <c r="M248" i="14" s="1"/>
  <c r="M131" i="14"/>
  <c r="M244" i="14" s="1"/>
  <c r="M168" i="14"/>
  <c r="M281" i="14" s="1"/>
  <c r="M172" i="14"/>
  <c r="M285" i="14" s="1"/>
  <c r="M101" i="14"/>
  <c r="M127" i="14"/>
  <c r="M240" i="14" s="1"/>
  <c r="M123" i="14"/>
  <c r="M236" i="14" s="1"/>
  <c r="M102" i="14"/>
  <c r="M103" i="14"/>
  <c r="M148" i="14"/>
  <c r="M261" i="14" s="1"/>
  <c r="M144" i="14"/>
  <c r="M257" i="14" s="1"/>
  <c r="M140" i="14"/>
  <c r="M253" i="14" s="1"/>
  <c r="M104" i="14"/>
  <c r="M136" i="14"/>
  <c r="M249" i="14" s="1"/>
  <c r="M132" i="14"/>
  <c r="M245" i="14" s="1"/>
  <c r="M128" i="14"/>
  <c r="M241" i="14" s="1"/>
  <c r="M80" i="14"/>
  <c r="M105" i="14"/>
  <c r="M124" i="14"/>
  <c r="M237" i="14" s="1"/>
  <c r="M81" i="14"/>
  <c r="M82" i="14"/>
  <c r="M130" i="14"/>
  <c r="M243" i="14" s="1"/>
  <c r="M151" i="14"/>
  <c r="M264" i="14" s="1"/>
  <c r="M113" i="14"/>
  <c r="M150" i="14"/>
  <c r="M263" i="14" s="1"/>
  <c r="M152" i="14"/>
  <c r="M265" i="14" s="1"/>
  <c r="M153" i="14"/>
  <c r="M266" i="14" s="1"/>
  <c r="M125" i="14"/>
  <c r="M238" i="14" s="1"/>
  <c r="M166" i="14"/>
  <c r="M279" i="14" s="1"/>
  <c r="M179" i="14"/>
  <c r="M292" i="14" s="1"/>
  <c r="M139" i="14"/>
  <c r="M252" i="14" s="1"/>
  <c r="M149" i="14"/>
  <c r="M262" i="14" s="1"/>
  <c r="M175" i="14"/>
  <c r="M288" i="14" s="1"/>
  <c r="M134" i="14"/>
  <c r="M247" i="14" s="1"/>
  <c r="M171" i="14"/>
  <c r="M284" i="14" s="1"/>
  <c r="M154" i="14"/>
  <c r="M267" i="14" s="1"/>
  <c r="M129" i="14"/>
  <c r="M242" i="14" s="1"/>
  <c r="M138" i="14"/>
  <c r="M251" i="14" s="1"/>
  <c r="M162" i="14"/>
  <c r="M275" i="14" s="1"/>
  <c r="M155" i="14"/>
  <c r="M268" i="14" s="1"/>
  <c r="M133" i="14"/>
  <c r="M246" i="14" s="1"/>
  <c r="M143" i="14"/>
  <c r="M256" i="14" s="1"/>
  <c r="M167" i="14"/>
  <c r="M280" i="14" s="1"/>
  <c r="M156" i="14"/>
  <c r="M269" i="14" s="1"/>
  <c r="M176" i="14"/>
  <c r="M289" i="14" s="1"/>
  <c r="M83" i="14"/>
  <c r="M121" i="14"/>
  <c r="M234" i="14" s="1"/>
  <c r="M84" i="14"/>
  <c r="M116" i="14"/>
  <c r="M137" i="14"/>
  <c r="M250" i="14" s="1"/>
  <c r="M142" i="14"/>
  <c r="M255" i="14" s="1"/>
  <c r="M157" i="14"/>
  <c r="M270" i="14" s="1"/>
  <c r="M109" i="14"/>
  <c r="M85" i="14"/>
  <c r="M163" i="14"/>
  <c r="M276" i="14" s="1"/>
  <c r="M86" i="14"/>
  <c r="M87" i="14"/>
  <c r="M114" i="14"/>
  <c r="M88" i="14"/>
  <c r="M89" i="14"/>
  <c r="M95" i="14"/>
  <c r="M120" i="14"/>
  <c r="M233" i="14" s="1"/>
  <c r="M96" i="14"/>
  <c r="M97" i="14"/>
  <c r="M110" i="14"/>
  <c r="M98" i="14"/>
  <c r="M99" i="14"/>
  <c r="M115" i="14"/>
  <c r="M126" i="14"/>
  <c r="M239" i="14" s="1"/>
  <c r="M141" i="14"/>
  <c r="M254" i="14" s="1"/>
  <c r="M169" i="14"/>
  <c r="M282" i="14" s="1"/>
  <c r="M160" i="14"/>
  <c r="M273" i="14" s="1"/>
  <c r="M178" i="14"/>
  <c r="M291" i="14" s="1"/>
  <c r="M146" i="14"/>
  <c r="M259" i="14" s="1"/>
  <c r="M177" i="14"/>
  <c r="M290" i="14" s="1"/>
  <c r="M165" i="14"/>
  <c r="M278" i="14" s="1"/>
  <c r="M161" i="14"/>
  <c r="M274" i="14" s="1"/>
  <c r="M117" i="14"/>
  <c r="M174" i="14"/>
  <c r="M287" i="14" s="1"/>
  <c r="M122" i="14"/>
  <c r="M235" i="14" s="1"/>
  <c r="M164" i="14"/>
  <c r="M277" i="14" s="1"/>
  <c r="M173" i="14"/>
  <c r="M286" i="14" s="1"/>
  <c r="M158" i="14"/>
  <c r="M271" i="14" s="1"/>
  <c r="M147" i="14"/>
  <c r="M260" i="14" s="1"/>
  <c r="M145" i="14"/>
  <c r="M258" i="14" s="1"/>
  <c r="M170" i="14"/>
  <c r="M283" i="14" s="1"/>
  <c r="S57" i="14"/>
  <c r="N38" i="14"/>
  <c r="R36" i="14"/>
  <c r="Q40" i="14"/>
  <c r="Q49" i="14" s="1"/>
  <c r="M25" i="15"/>
  <c r="N18" i="15"/>
  <c r="N19" i="15"/>
  <c r="I13" i="8" s="1"/>
  <c r="N20" i="15"/>
  <c r="O73" i="14"/>
  <c r="P2" i="15" s="1"/>
  <c r="N1" i="15"/>
  <c r="S4" i="15"/>
  <c r="P42" i="14" l="1"/>
  <c r="O46" i="14"/>
  <c r="Q43" i="14"/>
  <c r="Q47" i="14" s="1"/>
  <c r="Q41" i="14"/>
  <c r="Q45" i="14" s="1"/>
  <c r="P45" i="14"/>
  <c r="P47" i="14"/>
  <c r="N99" i="14"/>
  <c r="N96" i="14"/>
  <c r="N93" i="14"/>
  <c r="O74" i="14"/>
  <c r="N105" i="14"/>
  <c r="N90" i="14"/>
  <c r="N118" i="14"/>
  <c r="N111" i="14"/>
  <c r="N91" i="14"/>
  <c r="N106" i="14"/>
  <c r="N92" i="14"/>
  <c r="N107" i="14"/>
  <c r="N108" i="14"/>
  <c r="N148" i="14"/>
  <c r="N261" i="14" s="1"/>
  <c r="N94" i="14"/>
  <c r="N112" i="14"/>
  <c r="N109" i="14"/>
  <c r="N113" i="14"/>
  <c r="N139" i="14"/>
  <c r="N252" i="14" s="1"/>
  <c r="N100" i="14"/>
  <c r="N135" i="14"/>
  <c r="N248" i="14" s="1"/>
  <c r="N131" i="14"/>
  <c r="N244" i="14" s="1"/>
  <c r="N101" i="14"/>
  <c r="N127" i="14"/>
  <c r="N123" i="14"/>
  <c r="N102" i="14"/>
  <c r="N152" i="14"/>
  <c r="N265" i="14" s="1"/>
  <c r="N103" i="14"/>
  <c r="N144" i="14"/>
  <c r="N257" i="14" s="1"/>
  <c r="N140" i="14"/>
  <c r="N253" i="14" s="1"/>
  <c r="N104" i="14"/>
  <c r="N136" i="14"/>
  <c r="N249" i="14" s="1"/>
  <c r="N132" i="14"/>
  <c r="N245" i="14" s="1"/>
  <c r="N128" i="14"/>
  <c r="N81" i="14"/>
  <c r="N117" i="14"/>
  <c r="N161" i="14"/>
  <c r="N274" i="14" s="1"/>
  <c r="N130" i="14"/>
  <c r="N243" i="14" s="1"/>
  <c r="N151" i="14"/>
  <c r="N264" i="14" s="1"/>
  <c r="N150" i="14"/>
  <c r="N263" i="14" s="1"/>
  <c r="N153" i="14"/>
  <c r="N266" i="14" s="1"/>
  <c r="N125" i="14"/>
  <c r="N166" i="14"/>
  <c r="N279" i="14" s="1"/>
  <c r="N179" i="14"/>
  <c r="N292" i="14" s="1"/>
  <c r="N149" i="14"/>
  <c r="N262" i="14" s="1"/>
  <c r="N175" i="14"/>
  <c r="N288" i="14" s="1"/>
  <c r="N119" i="14"/>
  <c r="N134" i="14"/>
  <c r="N247" i="14" s="1"/>
  <c r="N171" i="14"/>
  <c r="N284" i="14" s="1"/>
  <c r="N154" i="14"/>
  <c r="N267" i="14" s="1"/>
  <c r="N129" i="14"/>
  <c r="N124" i="14"/>
  <c r="N138" i="14"/>
  <c r="N251" i="14" s="1"/>
  <c r="N162" i="14"/>
  <c r="N275" i="14" s="1"/>
  <c r="N155" i="14"/>
  <c r="N268" i="14" s="1"/>
  <c r="N133" i="14"/>
  <c r="N246" i="14" s="1"/>
  <c r="N143" i="14"/>
  <c r="N256" i="14" s="1"/>
  <c r="N167" i="14"/>
  <c r="N280" i="14" s="1"/>
  <c r="N82" i="14"/>
  <c r="N156" i="14"/>
  <c r="N269" i="14" s="1"/>
  <c r="N176" i="14"/>
  <c r="N289" i="14" s="1"/>
  <c r="N121" i="14"/>
  <c r="N172" i="14"/>
  <c r="N285" i="14" s="1"/>
  <c r="N84" i="14"/>
  <c r="N116" i="14"/>
  <c r="N137" i="14"/>
  <c r="N250" i="14" s="1"/>
  <c r="N142" i="14"/>
  <c r="N255" i="14" s="1"/>
  <c r="N157" i="14"/>
  <c r="N270" i="14" s="1"/>
  <c r="N163" i="14"/>
  <c r="N276" i="14" s="1"/>
  <c r="N87" i="14"/>
  <c r="N114" i="14"/>
  <c r="N88" i="14"/>
  <c r="N89" i="14"/>
  <c r="N95" i="14"/>
  <c r="N120" i="14"/>
  <c r="N97" i="14"/>
  <c r="N110" i="14"/>
  <c r="N98" i="14"/>
  <c r="N115" i="14"/>
  <c r="N141" i="14"/>
  <c r="N254" i="14" s="1"/>
  <c r="N169" i="14"/>
  <c r="N282" i="14" s="1"/>
  <c r="N160" i="14"/>
  <c r="N273" i="14" s="1"/>
  <c r="N145" i="14"/>
  <c r="N258" i="14" s="1"/>
  <c r="N177" i="14"/>
  <c r="N290" i="14" s="1"/>
  <c r="N170" i="14"/>
  <c r="N283" i="14" s="1"/>
  <c r="N178" i="14"/>
  <c r="N291" i="14" s="1"/>
  <c r="N146" i="14"/>
  <c r="N259" i="14" s="1"/>
  <c r="N168" i="14"/>
  <c r="N281" i="14" s="1"/>
  <c r="N159" i="14"/>
  <c r="N272" i="14" s="1"/>
  <c r="N165" i="14"/>
  <c r="N278" i="14" s="1"/>
  <c r="N174" i="14"/>
  <c r="N287" i="14" s="1"/>
  <c r="N122" i="14"/>
  <c r="N164" i="14"/>
  <c r="N277" i="14" s="1"/>
  <c r="N173" i="14"/>
  <c r="N286" i="14" s="1"/>
  <c r="N158" i="14"/>
  <c r="N271" i="14" s="1"/>
  <c r="N126" i="14"/>
  <c r="N147" i="14"/>
  <c r="N260" i="14" s="1"/>
  <c r="N80" i="14"/>
  <c r="N85" i="14"/>
  <c r="N86" i="14"/>
  <c r="N83" i="14"/>
  <c r="S58" i="14"/>
  <c r="S56" i="14"/>
  <c r="S36" i="14"/>
  <c r="R40" i="14"/>
  <c r="R49" i="14" s="1"/>
  <c r="O37" i="14"/>
  <c r="O18" i="15"/>
  <c r="O20" i="15"/>
  <c r="J14" i="8" s="1"/>
  <c r="O19" i="15"/>
  <c r="I14" i="8"/>
  <c r="P73" i="14"/>
  <c r="Q2" i="15" s="1"/>
  <c r="I12" i="8"/>
  <c r="N25" i="15"/>
  <c r="O1" i="15"/>
  <c r="F8" i="8"/>
  <c r="F36" i="8" s="1"/>
  <c r="F7" i="8"/>
  <c r="F35" i="8" s="1"/>
  <c r="F6" i="8"/>
  <c r="F34" i="8" s="1"/>
  <c r="F5" i="8"/>
  <c r="S5" i="15"/>
  <c r="F33" i="8" l="1"/>
  <c r="R43" i="14"/>
  <c r="R41" i="14"/>
  <c r="Q42" i="14"/>
  <c r="P46" i="14"/>
  <c r="O82" i="14"/>
  <c r="P74" i="14"/>
  <c r="O105" i="14"/>
  <c r="O90" i="14"/>
  <c r="O111" i="14"/>
  <c r="O91" i="14"/>
  <c r="O106" i="14"/>
  <c r="O92" i="14"/>
  <c r="O107" i="14"/>
  <c r="O137" i="14"/>
  <c r="O108" i="14"/>
  <c r="O119" i="14"/>
  <c r="O94" i="14"/>
  <c r="O143" i="14"/>
  <c r="O256" i="14" s="1"/>
  <c r="O109" i="14"/>
  <c r="O113" i="14"/>
  <c r="O139" i="14"/>
  <c r="O135" i="14"/>
  <c r="O131" i="14"/>
  <c r="O101" i="14"/>
  <c r="O127" i="14"/>
  <c r="O123" i="14"/>
  <c r="O112" i="14"/>
  <c r="O148" i="14"/>
  <c r="O261" i="14" s="1"/>
  <c r="O103" i="14"/>
  <c r="O144" i="14"/>
  <c r="O257" i="14" s="1"/>
  <c r="O140" i="14"/>
  <c r="O253" i="14" s="1"/>
  <c r="O104" i="14"/>
  <c r="O136" i="14"/>
  <c r="O132" i="14"/>
  <c r="O124" i="14"/>
  <c r="O81" i="14"/>
  <c r="O122" i="14"/>
  <c r="O117" i="14"/>
  <c r="O161" i="14"/>
  <c r="O274" i="14" s="1"/>
  <c r="O130" i="14"/>
  <c r="O151" i="14"/>
  <c r="O264" i="14" s="1"/>
  <c r="O152" i="14"/>
  <c r="O265" i="14" s="1"/>
  <c r="O150" i="14"/>
  <c r="O263" i="14" s="1"/>
  <c r="O153" i="14"/>
  <c r="O266" i="14" s="1"/>
  <c r="O125" i="14"/>
  <c r="O166" i="14"/>
  <c r="O279" i="14" s="1"/>
  <c r="O179" i="14"/>
  <c r="O292" i="14" s="1"/>
  <c r="O149" i="14"/>
  <c r="O262" i="14" s="1"/>
  <c r="O175" i="14"/>
  <c r="O288" i="14" s="1"/>
  <c r="O134" i="14"/>
  <c r="O171" i="14"/>
  <c r="O284" i="14" s="1"/>
  <c r="O154" i="14"/>
  <c r="O267" i="14" s="1"/>
  <c r="O129" i="14"/>
  <c r="O138" i="14"/>
  <c r="O162" i="14"/>
  <c r="O275" i="14" s="1"/>
  <c r="O155" i="14"/>
  <c r="O268" i="14" s="1"/>
  <c r="O133" i="14"/>
  <c r="O167" i="14"/>
  <c r="O280" i="14" s="1"/>
  <c r="O156" i="14"/>
  <c r="O269" i="14" s="1"/>
  <c r="O128" i="14"/>
  <c r="O176" i="14"/>
  <c r="O289" i="14" s="1"/>
  <c r="O121" i="14"/>
  <c r="O172" i="14"/>
  <c r="O285" i="14" s="1"/>
  <c r="O116" i="14"/>
  <c r="O142" i="14"/>
  <c r="O255" i="14" s="1"/>
  <c r="O157" i="14"/>
  <c r="O270" i="14" s="1"/>
  <c r="O87" i="14"/>
  <c r="O114" i="14"/>
  <c r="O118" i="14"/>
  <c r="O89" i="14"/>
  <c r="O120" i="14"/>
  <c r="O110" i="14"/>
  <c r="O115" i="14"/>
  <c r="O141" i="14"/>
  <c r="O254" i="14" s="1"/>
  <c r="O168" i="14"/>
  <c r="O281" i="14" s="1"/>
  <c r="O163" i="14"/>
  <c r="O276" i="14" s="1"/>
  <c r="O169" i="14"/>
  <c r="O282" i="14" s="1"/>
  <c r="O160" i="14"/>
  <c r="O273" i="14" s="1"/>
  <c r="O178" i="14"/>
  <c r="O291" i="14" s="1"/>
  <c r="O177" i="14"/>
  <c r="O290" i="14" s="1"/>
  <c r="O146" i="14"/>
  <c r="O259" i="14" s="1"/>
  <c r="O159" i="14"/>
  <c r="O272" i="14" s="1"/>
  <c r="O170" i="14"/>
  <c r="O283" i="14" s="1"/>
  <c r="O165" i="14"/>
  <c r="O278" i="14" s="1"/>
  <c r="O174" i="14"/>
  <c r="O287" i="14" s="1"/>
  <c r="O145" i="14"/>
  <c r="O258" i="14" s="1"/>
  <c r="O164" i="14"/>
  <c r="O277" i="14" s="1"/>
  <c r="O173" i="14"/>
  <c r="O286" i="14" s="1"/>
  <c r="O158" i="14"/>
  <c r="O271" i="14" s="1"/>
  <c r="O126" i="14"/>
  <c r="O147" i="14"/>
  <c r="O260" i="14" s="1"/>
  <c r="O100" i="14"/>
  <c r="O93" i="14"/>
  <c r="O85" i="14"/>
  <c r="O96" i="14"/>
  <c r="O84" i="14"/>
  <c r="O80" i="14"/>
  <c r="O99" i="14"/>
  <c r="O102" i="14"/>
  <c r="O83" i="14"/>
  <c r="O97" i="14"/>
  <c r="O98" i="14"/>
  <c r="O95" i="14"/>
  <c r="O86" i="14"/>
  <c r="O88" i="14"/>
  <c r="T57" i="14"/>
  <c r="T36" i="14"/>
  <c r="S40" i="14"/>
  <c r="S49" i="14" s="1"/>
  <c r="O38" i="14"/>
  <c r="Q19" i="15"/>
  <c r="L13" i="8" s="1"/>
  <c r="C14" i="16"/>
  <c r="J13" i="8"/>
  <c r="P18" i="15"/>
  <c r="P19" i="15"/>
  <c r="K13" i="8" s="1"/>
  <c r="P20" i="15"/>
  <c r="J12" i="8"/>
  <c r="O25" i="15"/>
  <c r="P1" i="15"/>
  <c r="K6" i="15"/>
  <c r="T4" i="15"/>
  <c r="S43" i="14" l="1"/>
  <c r="S47" i="14" s="1"/>
  <c r="S41" i="14"/>
  <c r="S45" i="14" s="1"/>
  <c r="R42" i="14"/>
  <c r="Q46" i="14"/>
  <c r="R45" i="14"/>
  <c r="R47" i="14"/>
  <c r="P99" i="14"/>
  <c r="P85" i="14"/>
  <c r="P103" i="14"/>
  <c r="P96" i="14"/>
  <c r="P97" i="14"/>
  <c r="P84" i="14"/>
  <c r="P93" i="14"/>
  <c r="P107" i="14"/>
  <c r="P100" i="14"/>
  <c r="P80" i="14"/>
  <c r="P106" i="14"/>
  <c r="P91" i="14"/>
  <c r="P104" i="14"/>
  <c r="P101" i="14"/>
  <c r="Q74" i="14"/>
  <c r="P105" i="14"/>
  <c r="P90" i="14"/>
  <c r="P118" i="14"/>
  <c r="P111" i="14"/>
  <c r="P92" i="14"/>
  <c r="P115" i="14"/>
  <c r="P126" i="14"/>
  <c r="P166" i="14"/>
  <c r="P279" i="14" s="1"/>
  <c r="P108" i="14"/>
  <c r="P119" i="14"/>
  <c r="P94" i="14"/>
  <c r="P112" i="14"/>
  <c r="P122" i="14"/>
  <c r="P147" i="14"/>
  <c r="P143" i="14"/>
  <c r="P179" i="14"/>
  <c r="P292" i="14" s="1"/>
  <c r="P109" i="14"/>
  <c r="P113" i="14"/>
  <c r="P139" i="14"/>
  <c r="P135" i="14"/>
  <c r="P131" i="14"/>
  <c r="P127" i="14"/>
  <c r="P123" i="14"/>
  <c r="P152" i="14"/>
  <c r="P265" i="14" s="1"/>
  <c r="P148" i="14"/>
  <c r="P144" i="14"/>
  <c r="P140" i="14"/>
  <c r="P136" i="14"/>
  <c r="P128" i="14"/>
  <c r="P117" i="14"/>
  <c r="P161" i="14"/>
  <c r="P274" i="14" s="1"/>
  <c r="P130" i="14"/>
  <c r="P151" i="14"/>
  <c r="P264" i="14" s="1"/>
  <c r="P150" i="14"/>
  <c r="P263" i="14" s="1"/>
  <c r="P153" i="14"/>
  <c r="P266" i="14" s="1"/>
  <c r="P125" i="14"/>
  <c r="P149" i="14"/>
  <c r="P175" i="14"/>
  <c r="P288" i="14" s="1"/>
  <c r="P134" i="14"/>
  <c r="P171" i="14"/>
  <c r="P284" i="14" s="1"/>
  <c r="P154" i="14"/>
  <c r="P267" i="14" s="1"/>
  <c r="P129" i="14"/>
  <c r="P124" i="14"/>
  <c r="P138" i="14"/>
  <c r="P162" i="14"/>
  <c r="P275" i="14" s="1"/>
  <c r="P155" i="14"/>
  <c r="P268" i="14" s="1"/>
  <c r="P133" i="14"/>
  <c r="P167" i="14"/>
  <c r="P280" i="14" s="1"/>
  <c r="P156" i="14"/>
  <c r="P269" i="14" s="1"/>
  <c r="P176" i="14"/>
  <c r="P289" i="14" s="1"/>
  <c r="P121" i="14"/>
  <c r="P137" i="14"/>
  <c r="P172" i="14"/>
  <c r="P285" i="14" s="1"/>
  <c r="P116" i="14"/>
  <c r="P142" i="14"/>
  <c r="P157" i="14"/>
  <c r="P270" i="14" s="1"/>
  <c r="P114" i="14"/>
  <c r="P120" i="14"/>
  <c r="P110" i="14"/>
  <c r="P145" i="14"/>
  <c r="P170" i="14"/>
  <c r="P283" i="14" s="1"/>
  <c r="P141" i="14"/>
  <c r="P163" i="14"/>
  <c r="P276" i="14" s="1"/>
  <c r="P132" i="14"/>
  <c r="P169" i="14"/>
  <c r="P282" i="14" s="1"/>
  <c r="P160" i="14"/>
  <c r="P273" i="14" s="1"/>
  <c r="P178" i="14"/>
  <c r="P291" i="14" s="1"/>
  <c r="P146" i="14"/>
  <c r="P168" i="14"/>
  <c r="P281" i="14" s="1"/>
  <c r="P159" i="14"/>
  <c r="P272" i="14" s="1"/>
  <c r="P177" i="14"/>
  <c r="P290" i="14" s="1"/>
  <c r="P165" i="14"/>
  <c r="P278" i="14" s="1"/>
  <c r="P174" i="14"/>
  <c r="P287" i="14" s="1"/>
  <c r="P164" i="14"/>
  <c r="P277" i="14" s="1"/>
  <c r="P173" i="14"/>
  <c r="P286" i="14" s="1"/>
  <c r="P158" i="14"/>
  <c r="P271" i="14" s="1"/>
  <c r="P81" i="14"/>
  <c r="P86" i="14"/>
  <c r="P82" i="14"/>
  <c r="P89" i="14"/>
  <c r="P88" i="14"/>
  <c r="P83" i="14"/>
  <c r="P87" i="14"/>
  <c r="P95" i="14"/>
  <c r="P98" i="14"/>
  <c r="P102" i="14"/>
  <c r="T58" i="14"/>
  <c r="T56" i="14"/>
  <c r="P37" i="14"/>
  <c r="U36" i="14"/>
  <c r="T40" i="14"/>
  <c r="T49" i="14" s="1"/>
  <c r="Q20" i="15"/>
  <c r="L14" i="8" s="1"/>
  <c r="Q18" i="15"/>
  <c r="L12" i="8" s="1"/>
  <c r="K14" i="8"/>
  <c r="J19" i="15"/>
  <c r="E13" i="8"/>
  <c r="K12" i="8"/>
  <c r="P25" i="15"/>
  <c r="Q1" i="15"/>
  <c r="T5" i="15"/>
  <c r="AM4" i="8"/>
  <c r="AN4" i="8"/>
  <c r="AO4" i="8"/>
  <c r="AP4" i="8"/>
  <c r="AQ4" i="8"/>
  <c r="AR4" i="8"/>
  <c r="AS4" i="8"/>
  <c r="AT4" i="8"/>
  <c r="AU4" i="8"/>
  <c r="AV4" i="8"/>
  <c r="AW4" i="8"/>
  <c r="AX4" i="8"/>
  <c r="AY4" i="8"/>
  <c r="AZ4" i="8"/>
  <c r="BA4" i="8"/>
  <c r="BB4" i="8"/>
  <c r="BC4" i="8"/>
  <c r="BD4" i="8"/>
  <c r="BE4" i="8"/>
  <c r="F4" i="8"/>
  <c r="E12" i="8" l="1"/>
  <c r="T43" i="14"/>
  <c r="T41" i="14"/>
  <c r="S42" i="14"/>
  <c r="R46" i="14"/>
  <c r="Q93" i="14"/>
  <c r="Q102" i="14"/>
  <c r="Q91" i="14"/>
  <c r="Q107" i="14"/>
  <c r="Q84" i="14"/>
  <c r="Q92" i="14"/>
  <c r="Q97" i="14"/>
  <c r="Q104" i="14"/>
  <c r="Q89" i="14"/>
  <c r="Q90" i="14"/>
  <c r="Q96" i="14"/>
  <c r="Q95" i="14"/>
  <c r="R74" i="14"/>
  <c r="Q114" i="14"/>
  <c r="Q105" i="14"/>
  <c r="Q111" i="14"/>
  <c r="Q115" i="14"/>
  <c r="Q155" i="14"/>
  <c r="Q108" i="14"/>
  <c r="Q94" i="14"/>
  <c r="Q122" i="14"/>
  <c r="Q147" i="14"/>
  <c r="Q143" i="14"/>
  <c r="Q109" i="14"/>
  <c r="Q113" i="14"/>
  <c r="Q139" i="14"/>
  <c r="Q135" i="14"/>
  <c r="Q131" i="14"/>
  <c r="Q127" i="14"/>
  <c r="Q123" i="14"/>
  <c r="Q112" i="14"/>
  <c r="Q156" i="14"/>
  <c r="Q152" i="14"/>
  <c r="Q148" i="14"/>
  <c r="Q140" i="14"/>
  <c r="Q132" i="14"/>
  <c r="Q126" i="14"/>
  <c r="Q117" i="14"/>
  <c r="Q161" i="14"/>
  <c r="Q274" i="14" s="1"/>
  <c r="Q130" i="14"/>
  <c r="Q151" i="14"/>
  <c r="Q150" i="14"/>
  <c r="Q153" i="14"/>
  <c r="Q166" i="14"/>
  <c r="Q279" i="14" s="1"/>
  <c r="Q179" i="14"/>
  <c r="Q292" i="14" s="1"/>
  <c r="Q119" i="14"/>
  <c r="Q125" i="14"/>
  <c r="Q149" i="14"/>
  <c r="Q175" i="14"/>
  <c r="Q288" i="14" s="1"/>
  <c r="Q134" i="14"/>
  <c r="Q171" i="14"/>
  <c r="Q284" i="14" s="1"/>
  <c r="Q154" i="14"/>
  <c r="Q129" i="14"/>
  <c r="Q124" i="14"/>
  <c r="Q138" i="14"/>
  <c r="Q162" i="14"/>
  <c r="Q275" i="14" s="1"/>
  <c r="Q133" i="14"/>
  <c r="Q167" i="14"/>
  <c r="Q280" i="14" s="1"/>
  <c r="Q128" i="14"/>
  <c r="Q176" i="14"/>
  <c r="Q289" i="14" s="1"/>
  <c r="Q121" i="14"/>
  <c r="Q137" i="14"/>
  <c r="Q172" i="14"/>
  <c r="Q285" i="14" s="1"/>
  <c r="Q116" i="14"/>
  <c r="Q118" i="14"/>
  <c r="Q120" i="14"/>
  <c r="Q110" i="14"/>
  <c r="Q145" i="14"/>
  <c r="Q170" i="14"/>
  <c r="Q283" i="14" s="1"/>
  <c r="Q141" i="14"/>
  <c r="Q136" i="14"/>
  <c r="Q163" i="14"/>
  <c r="Q276" i="14" s="1"/>
  <c r="Q178" i="14"/>
  <c r="Q291" i="14" s="1"/>
  <c r="Q157" i="14"/>
  <c r="Q169" i="14"/>
  <c r="Q282" i="14" s="1"/>
  <c r="Q160" i="14"/>
  <c r="Q273" i="14" s="1"/>
  <c r="Q158" i="14"/>
  <c r="Q146" i="14"/>
  <c r="Q168" i="14"/>
  <c r="Q281" i="14" s="1"/>
  <c r="Q142" i="14"/>
  <c r="Q144" i="14"/>
  <c r="Q159" i="14"/>
  <c r="Q177" i="14"/>
  <c r="Q290" i="14" s="1"/>
  <c r="Q165" i="14"/>
  <c r="Q278" i="14" s="1"/>
  <c r="Q174" i="14"/>
  <c r="Q287" i="14" s="1"/>
  <c r="Q164" i="14"/>
  <c r="Q277" i="14" s="1"/>
  <c r="Q173" i="14"/>
  <c r="Q286" i="14" s="1"/>
  <c r="Q86" i="14"/>
  <c r="Q103" i="14"/>
  <c r="Q81" i="14"/>
  <c r="Q106" i="14"/>
  <c r="Q88" i="14"/>
  <c r="Q82" i="14"/>
  <c r="Q85" i="14"/>
  <c r="Q87" i="14"/>
  <c r="Q100" i="14"/>
  <c r="Q98" i="14"/>
  <c r="Q80" i="14"/>
  <c r="Q101" i="14"/>
  <c r="Q99" i="14"/>
  <c r="Q83" i="14"/>
  <c r="U57" i="14"/>
  <c r="P38" i="14"/>
  <c r="V36" i="14"/>
  <c r="U40" i="14"/>
  <c r="U49" i="14" s="1"/>
  <c r="J18" i="15"/>
  <c r="Q25" i="15"/>
  <c r="E14" i="8"/>
  <c r="J20" i="15"/>
  <c r="R1" i="15"/>
  <c r="U4" i="15"/>
  <c r="U41" i="14" l="1"/>
  <c r="U45" i="14" s="1"/>
  <c r="U43" i="14"/>
  <c r="U47" i="14" s="1"/>
  <c r="T42" i="14"/>
  <c r="S46" i="14"/>
  <c r="T45" i="14"/>
  <c r="T47" i="14"/>
  <c r="R99" i="14"/>
  <c r="R80" i="14"/>
  <c r="R96" i="14"/>
  <c r="R87" i="14"/>
  <c r="R83" i="14"/>
  <c r="R92" i="14"/>
  <c r="R95" i="14"/>
  <c r="R84" i="14"/>
  <c r="R104" i="14"/>
  <c r="R107" i="14"/>
  <c r="R97" i="14"/>
  <c r="R101" i="14"/>
  <c r="R91" i="14"/>
  <c r="R90" i="14"/>
  <c r="R106" i="14"/>
  <c r="R102" i="14"/>
  <c r="R88" i="14"/>
  <c r="R81" i="14"/>
  <c r="S74" i="14"/>
  <c r="R114" i="14"/>
  <c r="R111" i="14"/>
  <c r="R144" i="14"/>
  <c r="R115" i="14"/>
  <c r="R108" i="14"/>
  <c r="R94" i="14"/>
  <c r="R121" i="14"/>
  <c r="R151" i="14"/>
  <c r="R122" i="14"/>
  <c r="R147" i="14"/>
  <c r="R143" i="14"/>
  <c r="R109" i="14"/>
  <c r="R113" i="14"/>
  <c r="R139" i="14"/>
  <c r="R135" i="14"/>
  <c r="R131" i="14"/>
  <c r="R127" i="14"/>
  <c r="R123" i="14"/>
  <c r="R112" i="14"/>
  <c r="R156" i="14"/>
  <c r="R148" i="14"/>
  <c r="R136" i="14"/>
  <c r="R170" i="14"/>
  <c r="R283" i="14" s="1"/>
  <c r="R126" i="14"/>
  <c r="R152" i="14"/>
  <c r="R117" i="14"/>
  <c r="R161" i="14"/>
  <c r="R130" i="14"/>
  <c r="R150" i="14"/>
  <c r="R153" i="14"/>
  <c r="R166" i="14"/>
  <c r="R179" i="14"/>
  <c r="R292" i="14" s="1"/>
  <c r="R119" i="14"/>
  <c r="R125" i="14"/>
  <c r="R149" i="14"/>
  <c r="R175" i="14"/>
  <c r="R288" i="14" s="1"/>
  <c r="R134" i="14"/>
  <c r="R171" i="14"/>
  <c r="R284" i="14" s="1"/>
  <c r="R154" i="14"/>
  <c r="R129" i="14"/>
  <c r="R124" i="14"/>
  <c r="R138" i="14"/>
  <c r="R155" i="14"/>
  <c r="R162" i="14"/>
  <c r="R133" i="14"/>
  <c r="R167" i="14"/>
  <c r="R128" i="14"/>
  <c r="R176" i="14"/>
  <c r="R289" i="14" s="1"/>
  <c r="R116" i="14"/>
  <c r="R118" i="14"/>
  <c r="R120" i="14"/>
  <c r="R110" i="14"/>
  <c r="R145" i="14"/>
  <c r="R141" i="14"/>
  <c r="R172" i="14"/>
  <c r="R285" i="14" s="1"/>
  <c r="R163" i="14"/>
  <c r="R132" i="14"/>
  <c r="R178" i="14"/>
  <c r="R291" i="14" s="1"/>
  <c r="R157" i="14"/>
  <c r="R169" i="14"/>
  <c r="R173" i="14"/>
  <c r="R286" i="14" s="1"/>
  <c r="R160" i="14"/>
  <c r="R137" i="14"/>
  <c r="R158" i="14"/>
  <c r="R146" i="14"/>
  <c r="R168" i="14"/>
  <c r="R142" i="14"/>
  <c r="R159" i="14"/>
  <c r="R177" i="14"/>
  <c r="R290" i="14" s="1"/>
  <c r="R165" i="14"/>
  <c r="R140" i="14"/>
  <c r="R174" i="14"/>
  <c r="R287" i="14" s="1"/>
  <c r="R164" i="14"/>
  <c r="R93" i="14"/>
  <c r="R86" i="14"/>
  <c r="R89" i="14"/>
  <c r="R98" i="14"/>
  <c r="R100" i="14"/>
  <c r="R85" i="14"/>
  <c r="R82" i="14"/>
  <c r="R105" i="14"/>
  <c r="R103" i="14"/>
  <c r="U58" i="14"/>
  <c r="V57" i="14" s="1"/>
  <c r="U56" i="14"/>
  <c r="W36" i="14"/>
  <c r="V40" i="14"/>
  <c r="V49" i="14" s="1"/>
  <c r="Q37" i="14"/>
  <c r="J25" i="15"/>
  <c r="C18" i="16" s="1"/>
  <c r="S1" i="15"/>
  <c r="U5" i="15"/>
  <c r="BE19" i="8"/>
  <c r="BD19" i="8"/>
  <c r="BC19" i="8"/>
  <c r="BB19" i="8"/>
  <c r="BA19" i="8"/>
  <c r="AZ19" i="8"/>
  <c r="AY19"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F39" i="8" s="1"/>
  <c r="F43" i="8" l="1"/>
  <c r="F42" i="8"/>
  <c r="V43" i="14"/>
  <c r="V41" i="14"/>
  <c r="L60" i="14"/>
  <c r="U42" i="14"/>
  <c r="T46" i="14"/>
  <c r="S103" i="14"/>
  <c r="S94" i="14"/>
  <c r="S107" i="14"/>
  <c r="S81" i="14"/>
  <c r="S95" i="14"/>
  <c r="S104" i="14"/>
  <c r="S85" i="14"/>
  <c r="S100" i="14"/>
  <c r="S88" i="14"/>
  <c r="S84" i="14"/>
  <c r="S92" i="14"/>
  <c r="S102" i="14"/>
  <c r="S97" i="14"/>
  <c r="S82" i="14"/>
  <c r="T74" i="14"/>
  <c r="S80" i="14"/>
  <c r="S111" i="14"/>
  <c r="S122" i="14"/>
  <c r="S133" i="14"/>
  <c r="S115" i="14"/>
  <c r="S108" i="14"/>
  <c r="S119" i="14"/>
  <c r="S121" i="14"/>
  <c r="S151" i="14"/>
  <c r="S147" i="14"/>
  <c r="S143" i="14"/>
  <c r="S109" i="14"/>
  <c r="S113" i="14"/>
  <c r="S139" i="14"/>
  <c r="S135" i="14"/>
  <c r="S131" i="14"/>
  <c r="S127" i="14"/>
  <c r="S123" i="14"/>
  <c r="S112" i="14"/>
  <c r="S144" i="14"/>
  <c r="S140" i="14"/>
  <c r="S170" i="14"/>
  <c r="S126" i="14"/>
  <c r="S152" i="14"/>
  <c r="S117" i="14"/>
  <c r="S161" i="14"/>
  <c r="S130" i="14"/>
  <c r="S150" i="14"/>
  <c r="S153" i="14"/>
  <c r="S166" i="14"/>
  <c r="S179" i="14"/>
  <c r="S125" i="14"/>
  <c r="S149" i="14"/>
  <c r="S175" i="14"/>
  <c r="S134" i="14"/>
  <c r="S171" i="14"/>
  <c r="S154" i="14"/>
  <c r="S129" i="14"/>
  <c r="S124" i="14"/>
  <c r="S148" i="14"/>
  <c r="S138" i="14"/>
  <c r="S155" i="14"/>
  <c r="S162" i="14"/>
  <c r="S156" i="14"/>
  <c r="S167" i="14"/>
  <c r="S128" i="14"/>
  <c r="S116" i="14"/>
  <c r="S114" i="14"/>
  <c r="S118" i="14"/>
  <c r="S120" i="14"/>
  <c r="S110" i="14"/>
  <c r="S158" i="14"/>
  <c r="S173" i="14"/>
  <c r="S145" i="14"/>
  <c r="S141" i="14"/>
  <c r="S172" i="14"/>
  <c r="S163" i="14"/>
  <c r="S132" i="14"/>
  <c r="S169" i="14"/>
  <c r="S157" i="14"/>
  <c r="S136" i="14"/>
  <c r="S160" i="14"/>
  <c r="S137" i="14"/>
  <c r="S178" i="14"/>
  <c r="S146" i="14"/>
  <c r="S168" i="14"/>
  <c r="S164" i="14"/>
  <c r="S142" i="14"/>
  <c r="S159" i="14"/>
  <c r="S177" i="14"/>
  <c r="S165" i="14"/>
  <c r="S174" i="14"/>
  <c r="S176" i="14"/>
  <c r="S83" i="14"/>
  <c r="S106" i="14"/>
  <c r="S87" i="14"/>
  <c r="S101" i="14"/>
  <c r="S90" i="14"/>
  <c r="S96" i="14"/>
  <c r="S98" i="14"/>
  <c r="S86" i="14"/>
  <c r="S91" i="14"/>
  <c r="S89" i="14"/>
  <c r="S93" i="14"/>
  <c r="S99" i="14"/>
  <c r="S105" i="14"/>
  <c r="V58" i="14"/>
  <c r="W57" i="14" s="1"/>
  <c r="V56" i="14"/>
  <c r="Q38" i="14"/>
  <c r="X36" i="14"/>
  <c r="W40" i="14"/>
  <c r="W49" i="14" s="1"/>
  <c r="T1" i="15"/>
  <c r="V4" i="15"/>
  <c r="E19" i="8"/>
  <c r="W41" i="14" l="1"/>
  <c r="W43" i="14"/>
  <c r="V42" i="14"/>
  <c r="U46" i="14"/>
  <c r="V45" i="14"/>
  <c r="L61" i="14"/>
  <c r="V47" i="14"/>
  <c r="L63" i="14"/>
  <c r="T87" i="14"/>
  <c r="T106" i="14"/>
  <c r="T86" i="14"/>
  <c r="T97" i="14"/>
  <c r="T93" i="14"/>
  <c r="T89" i="14"/>
  <c r="T100" i="14"/>
  <c r="T104" i="14"/>
  <c r="U74" i="14"/>
  <c r="T121" i="14"/>
  <c r="T114" i="14"/>
  <c r="T111" i="14"/>
  <c r="T122" i="14"/>
  <c r="T162" i="14"/>
  <c r="T115" i="14"/>
  <c r="T108" i="14"/>
  <c r="T155" i="14"/>
  <c r="T175" i="14"/>
  <c r="T147" i="14"/>
  <c r="T143" i="14"/>
  <c r="T109" i="14"/>
  <c r="T113" i="14"/>
  <c r="T139" i="14"/>
  <c r="T135" i="14"/>
  <c r="T131" i="14"/>
  <c r="T127" i="14"/>
  <c r="T123" i="14"/>
  <c r="T112" i="14"/>
  <c r="T148" i="14"/>
  <c r="T165" i="14"/>
  <c r="T174" i="14"/>
  <c r="T170" i="14"/>
  <c r="T126" i="14"/>
  <c r="T151" i="14"/>
  <c r="T152" i="14"/>
  <c r="T117" i="14"/>
  <c r="T161" i="14"/>
  <c r="T130" i="14"/>
  <c r="T119" i="14"/>
  <c r="T150" i="14"/>
  <c r="T153" i="14"/>
  <c r="T166" i="14"/>
  <c r="T179" i="14"/>
  <c r="T125" i="14"/>
  <c r="T149" i="14"/>
  <c r="T134" i="14"/>
  <c r="T171" i="14"/>
  <c r="T154" i="14"/>
  <c r="T129" i="14"/>
  <c r="T124" i="14"/>
  <c r="T138" i="14"/>
  <c r="T133" i="14"/>
  <c r="T156" i="14"/>
  <c r="T167" i="14"/>
  <c r="T128" i="14"/>
  <c r="T116" i="14"/>
  <c r="T118" i="14"/>
  <c r="T120" i="14"/>
  <c r="T110" i="14"/>
  <c r="T136" i="14"/>
  <c r="T173" i="14"/>
  <c r="T158" i="14"/>
  <c r="T145" i="14"/>
  <c r="T141" i="14"/>
  <c r="T172" i="14"/>
  <c r="T163" i="14"/>
  <c r="T132" i="14"/>
  <c r="T157" i="14"/>
  <c r="T169" i="14"/>
  <c r="T160" i="14"/>
  <c r="T137" i="14"/>
  <c r="T178" i="14"/>
  <c r="T146" i="14"/>
  <c r="T168" i="14"/>
  <c r="T142" i="14"/>
  <c r="T144" i="14"/>
  <c r="T159" i="14"/>
  <c r="T177" i="14"/>
  <c r="T140" i="14"/>
  <c r="T164" i="14"/>
  <c r="T176" i="14"/>
  <c r="T95" i="14"/>
  <c r="T83" i="14"/>
  <c r="T84" i="14"/>
  <c r="T80" i="14"/>
  <c r="T81" i="14"/>
  <c r="T82" i="14"/>
  <c r="T99" i="14"/>
  <c r="T107" i="14"/>
  <c r="T90" i="14"/>
  <c r="T105" i="14"/>
  <c r="T94" i="14"/>
  <c r="T102" i="14"/>
  <c r="T101" i="14"/>
  <c r="T91" i="14"/>
  <c r="T103" i="14"/>
  <c r="T92" i="14"/>
  <c r="T96" i="14"/>
  <c r="T88" i="14"/>
  <c r="T85" i="14"/>
  <c r="T98" i="14"/>
  <c r="W58" i="14"/>
  <c r="X57" i="14" s="1"/>
  <c r="W56" i="14"/>
  <c r="Y36" i="14"/>
  <c r="X40" i="14"/>
  <c r="X49" i="14" s="1"/>
  <c r="R37" i="14"/>
  <c r="G6" i="8"/>
  <c r="U1" i="15"/>
  <c r="G8" i="8"/>
  <c r="G36" i="8" s="1"/>
  <c r="G5" i="8"/>
  <c r="G7" i="8"/>
  <c r="G35" i="8" s="1"/>
  <c r="V5" i="15"/>
  <c r="G23" i="8"/>
  <c r="G24" i="8" s="1"/>
  <c r="G34" i="8" l="1"/>
  <c r="X43" i="14"/>
  <c r="X47" i="14" s="1"/>
  <c r="X39" i="14" s="1"/>
  <c r="X41" i="14"/>
  <c r="X45" i="14" s="1"/>
  <c r="W42" i="14"/>
  <c r="V46" i="14"/>
  <c r="L62" i="14"/>
  <c r="W47" i="14"/>
  <c r="W39" i="14" s="1"/>
  <c r="W45" i="14"/>
  <c r="U100" i="14"/>
  <c r="U85" i="14"/>
  <c r="U89" i="14"/>
  <c r="U82" i="14"/>
  <c r="U103" i="14"/>
  <c r="U93" i="14"/>
  <c r="U107" i="14"/>
  <c r="U98" i="14"/>
  <c r="U96" i="14"/>
  <c r="U92" i="14"/>
  <c r="U84" i="14"/>
  <c r="U97" i="14"/>
  <c r="U90" i="14"/>
  <c r="U88" i="14"/>
  <c r="U80" i="14"/>
  <c r="V74" i="14"/>
  <c r="U110" i="14"/>
  <c r="U121" i="14"/>
  <c r="U114" i="14"/>
  <c r="U111" i="14"/>
  <c r="U151" i="14"/>
  <c r="U126" i="14"/>
  <c r="U159" i="14"/>
  <c r="U155" i="14"/>
  <c r="U122" i="14"/>
  <c r="U147" i="14"/>
  <c r="U143" i="14"/>
  <c r="U109" i="14"/>
  <c r="U113" i="14"/>
  <c r="U139" i="14"/>
  <c r="U135" i="14"/>
  <c r="U131" i="14"/>
  <c r="U127" i="14"/>
  <c r="U123" i="14"/>
  <c r="U112" i="14"/>
  <c r="U152" i="14"/>
  <c r="U108" i="14"/>
  <c r="U144" i="14"/>
  <c r="U178" i="14"/>
  <c r="U165" i="14"/>
  <c r="U174" i="14"/>
  <c r="U170" i="14"/>
  <c r="U117" i="14"/>
  <c r="U161" i="14"/>
  <c r="U130" i="14"/>
  <c r="U119" i="14"/>
  <c r="U150" i="14"/>
  <c r="U153" i="14"/>
  <c r="U166" i="14"/>
  <c r="U179" i="14"/>
  <c r="U125" i="14"/>
  <c r="U175" i="14"/>
  <c r="U149" i="14"/>
  <c r="U171" i="14"/>
  <c r="U134" i="14"/>
  <c r="U154" i="14"/>
  <c r="U129" i="14"/>
  <c r="U148" i="14"/>
  <c r="U124" i="14"/>
  <c r="U162" i="14"/>
  <c r="U138" i="14"/>
  <c r="U133" i="14"/>
  <c r="U156" i="14"/>
  <c r="U128" i="14"/>
  <c r="U116" i="14"/>
  <c r="U118" i="14"/>
  <c r="U120" i="14"/>
  <c r="U164" i="14"/>
  <c r="U136" i="14"/>
  <c r="U173" i="14"/>
  <c r="U158" i="14"/>
  <c r="U145" i="14"/>
  <c r="U141" i="14"/>
  <c r="U172" i="14"/>
  <c r="U163" i="14"/>
  <c r="U132" i="14"/>
  <c r="U176" i="14"/>
  <c r="U157" i="14"/>
  <c r="U169" i="14"/>
  <c r="U160" i="14"/>
  <c r="U137" i="14"/>
  <c r="U115" i="14"/>
  <c r="U146" i="14"/>
  <c r="U168" i="14"/>
  <c r="U142" i="14"/>
  <c r="U177" i="14"/>
  <c r="U140" i="14"/>
  <c r="U167" i="14"/>
  <c r="U99" i="14"/>
  <c r="U95" i="14"/>
  <c r="U83" i="14"/>
  <c r="U81" i="14"/>
  <c r="U104" i="14"/>
  <c r="U86" i="14"/>
  <c r="U102" i="14"/>
  <c r="U106" i="14"/>
  <c r="U91" i="14"/>
  <c r="U101" i="14"/>
  <c r="U94" i="14"/>
  <c r="U105" i="14"/>
  <c r="U87" i="14"/>
  <c r="X58" i="14"/>
  <c r="Y57" i="14" s="1"/>
  <c r="X56" i="14"/>
  <c r="Z36" i="14"/>
  <c r="Y40" i="14"/>
  <c r="Y49" i="14" s="1"/>
  <c r="R38" i="14"/>
  <c r="V1" i="15"/>
  <c r="G4" i="8"/>
  <c r="L6" i="15"/>
  <c r="W4" i="15"/>
  <c r="H23" i="8"/>
  <c r="H24" i="8" s="1"/>
  <c r="I23" i="8" l="1"/>
  <c r="I24" i="8" s="1"/>
  <c r="G33" i="8"/>
  <c r="G39" i="8" s="1"/>
  <c r="X42" i="14"/>
  <c r="W46" i="14"/>
  <c r="Y43" i="14"/>
  <c r="Y41" i="14"/>
  <c r="V93" i="14"/>
  <c r="V97" i="14"/>
  <c r="V106" i="14"/>
  <c r="V103" i="14"/>
  <c r="V98" i="14"/>
  <c r="V105" i="14"/>
  <c r="V84" i="14"/>
  <c r="V91" i="14"/>
  <c r="V82" i="14"/>
  <c r="V96" i="14"/>
  <c r="V94" i="14"/>
  <c r="V101" i="14"/>
  <c r="V89" i="14"/>
  <c r="V107" i="14"/>
  <c r="V83" i="14"/>
  <c r="V87" i="14"/>
  <c r="V95" i="14"/>
  <c r="V80" i="14"/>
  <c r="V85" i="14"/>
  <c r="V102" i="14"/>
  <c r="V99" i="14"/>
  <c r="V88" i="14"/>
  <c r="V90" i="14"/>
  <c r="V86" i="14"/>
  <c r="V104" i="14"/>
  <c r="V81" i="14"/>
  <c r="W74" i="14"/>
  <c r="V110" i="14"/>
  <c r="V114" i="14"/>
  <c r="V140" i="14"/>
  <c r="V111" i="14"/>
  <c r="V120" i="14"/>
  <c r="V130" i="14"/>
  <c r="V126" i="14"/>
  <c r="V163" i="14"/>
  <c r="V121" i="14"/>
  <c r="V122" i="14"/>
  <c r="V147" i="14"/>
  <c r="V143" i="14"/>
  <c r="V109" i="14"/>
  <c r="V113" i="14"/>
  <c r="V139" i="14"/>
  <c r="V135" i="14"/>
  <c r="V131" i="14"/>
  <c r="V127" i="14"/>
  <c r="V123" i="14"/>
  <c r="V112" i="14"/>
  <c r="V156" i="14"/>
  <c r="V108" i="14"/>
  <c r="V144" i="14"/>
  <c r="V178" i="14"/>
  <c r="V165" i="14"/>
  <c r="V174" i="14"/>
  <c r="V170" i="14"/>
  <c r="V151" i="14"/>
  <c r="V152" i="14"/>
  <c r="V117" i="14"/>
  <c r="V161" i="14"/>
  <c r="V119" i="14"/>
  <c r="V150" i="14"/>
  <c r="V153" i="14"/>
  <c r="V166" i="14"/>
  <c r="V179" i="14"/>
  <c r="V125" i="14"/>
  <c r="V175" i="14"/>
  <c r="V149" i="14"/>
  <c r="V134" i="14"/>
  <c r="V171" i="14"/>
  <c r="V154" i="14"/>
  <c r="V129" i="14"/>
  <c r="V148" i="14"/>
  <c r="V155" i="14"/>
  <c r="V124" i="14"/>
  <c r="V162" i="14"/>
  <c r="V138" i="14"/>
  <c r="V128" i="14"/>
  <c r="V116" i="14"/>
  <c r="V118" i="14"/>
  <c r="V164" i="14"/>
  <c r="V173" i="14"/>
  <c r="V136" i="14"/>
  <c r="V158" i="14"/>
  <c r="V145" i="14"/>
  <c r="V141" i="14"/>
  <c r="V172" i="14"/>
  <c r="V132" i="14"/>
  <c r="V169" i="14"/>
  <c r="V157" i="14"/>
  <c r="V160" i="14"/>
  <c r="V137" i="14"/>
  <c r="V115" i="14"/>
  <c r="V146" i="14"/>
  <c r="V168" i="14"/>
  <c r="V142" i="14"/>
  <c r="V176" i="14"/>
  <c r="V133" i="14"/>
  <c r="V159" i="14"/>
  <c r="V177" i="14"/>
  <c r="V167" i="14"/>
  <c r="V92" i="14"/>
  <c r="V100" i="14"/>
  <c r="Y58" i="14"/>
  <c r="Z57" i="14" s="1"/>
  <c r="Y56" i="14"/>
  <c r="S37" i="14"/>
  <c r="AA36" i="14"/>
  <c r="Z40" i="14"/>
  <c r="Z49" i="14" s="1"/>
  <c r="W1" i="15"/>
  <c r="W5" i="15"/>
  <c r="G42" i="8" l="1"/>
  <c r="G43" i="8"/>
  <c r="J23" i="8"/>
  <c r="J24" i="8" s="1"/>
  <c r="Z41" i="14"/>
  <c r="Z45" i="14" s="1"/>
  <c r="Z43" i="14"/>
  <c r="Z47" i="14" s="1"/>
  <c r="Z39" i="14" s="1"/>
  <c r="Y45" i="14"/>
  <c r="Y47" i="14"/>
  <c r="Y39" i="14" s="1"/>
  <c r="Y42" i="14"/>
  <c r="X46" i="14"/>
  <c r="W84" i="14"/>
  <c r="W85" i="14"/>
  <c r="W86" i="14"/>
  <c r="W99" i="14"/>
  <c r="W94" i="14"/>
  <c r="W101" i="14"/>
  <c r="W81" i="14"/>
  <c r="W95" i="14"/>
  <c r="W105" i="14"/>
  <c r="W102" i="14"/>
  <c r="W96" i="14"/>
  <c r="W92" i="14"/>
  <c r="W91" i="14"/>
  <c r="W88" i="14"/>
  <c r="W87" i="14"/>
  <c r="W98" i="14"/>
  <c r="X74" i="14"/>
  <c r="W110" i="14"/>
  <c r="W121" i="14"/>
  <c r="W118" i="14"/>
  <c r="W129" i="14"/>
  <c r="W169" i="14"/>
  <c r="W111" i="14"/>
  <c r="W115" i="14"/>
  <c r="W134" i="14"/>
  <c r="W120" i="14"/>
  <c r="W130" i="14"/>
  <c r="W167" i="14"/>
  <c r="W126" i="14"/>
  <c r="W122" i="14"/>
  <c r="W147" i="14"/>
  <c r="W143" i="14"/>
  <c r="W109" i="14"/>
  <c r="W113" i="14"/>
  <c r="W139" i="14"/>
  <c r="W135" i="14"/>
  <c r="W131" i="14"/>
  <c r="W127" i="14"/>
  <c r="W123" i="14"/>
  <c r="W112" i="14"/>
  <c r="W108" i="14"/>
  <c r="W160" i="14"/>
  <c r="W144" i="14"/>
  <c r="W178" i="14"/>
  <c r="W165" i="14"/>
  <c r="W174" i="14"/>
  <c r="W170" i="14"/>
  <c r="W151" i="14"/>
  <c r="W152" i="14"/>
  <c r="W117" i="14"/>
  <c r="W161" i="14"/>
  <c r="W119" i="14"/>
  <c r="W150" i="14"/>
  <c r="W153" i="14"/>
  <c r="W166" i="14"/>
  <c r="W179" i="14"/>
  <c r="W125" i="14"/>
  <c r="W175" i="14"/>
  <c r="W149" i="14"/>
  <c r="W171" i="14"/>
  <c r="W154" i="14"/>
  <c r="W148" i="14"/>
  <c r="W155" i="14"/>
  <c r="W124" i="14"/>
  <c r="W162" i="14"/>
  <c r="W128" i="14"/>
  <c r="W114" i="14"/>
  <c r="W116" i="14"/>
  <c r="W176" i="14"/>
  <c r="W164" i="14"/>
  <c r="W136" i="14"/>
  <c r="W173" i="14"/>
  <c r="W158" i="14"/>
  <c r="W145" i="14"/>
  <c r="W141" i="14"/>
  <c r="W163" i="14"/>
  <c r="W172" i="14"/>
  <c r="W132" i="14"/>
  <c r="W157" i="14"/>
  <c r="W137" i="14"/>
  <c r="W146" i="14"/>
  <c r="W168" i="14"/>
  <c r="W142" i="14"/>
  <c r="W156" i="14"/>
  <c r="W133" i="14"/>
  <c r="W159" i="14"/>
  <c r="W140" i="14"/>
  <c r="W177" i="14"/>
  <c r="W138" i="14"/>
  <c r="W100" i="14"/>
  <c r="W83" i="14"/>
  <c r="W103" i="14"/>
  <c r="W104" i="14"/>
  <c r="W107" i="14"/>
  <c r="W106" i="14"/>
  <c r="W90" i="14"/>
  <c r="W82" i="14"/>
  <c r="W80" i="14"/>
  <c r="W97" i="14"/>
  <c r="W89" i="14"/>
  <c r="W93" i="14"/>
  <c r="Z58" i="14"/>
  <c r="AA57" i="14" s="1"/>
  <c r="Z56" i="14"/>
  <c r="AB36" i="14"/>
  <c r="AA40" i="14"/>
  <c r="AA49" i="14" s="1"/>
  <c r="S38" i="14"/>
  <c r="X1" i="15"/>
  <c r="R9" i="8"/>
  <c r="R37" i="8" s="1"/>
  <c r="X4" i="15"/>
  <c r="K23" i="8" l="1"/>
  <c r="K24" i="8" s="1"/>
  <c r="AA41" i="14"/>
  <c r="AA43" i="14"/>
  <c r="Z42" i="14"/>
  <c r="Y46" i="14"/>
  <c r="X88" i="14"/>
  <c r="X100" i="14"/>
  <c r="X93" i="14"/>
  <c r="X89" i="14"/>
  <c r="X101" i="14"/>
  <c r="X102" i="14"/>
  <c r="X92" i="14"/>
  <c r="X91" i="14"/>
  <c r="X81" i="14"/>
  <c r="X94" i="14"/>
  <c r="X96" i="14"/>
  <c r="X99" i="14"/>
  <c r="X97" i="14"/>
  <c r="X105" i="14"/>
  <c r="Y74" i="14"/>
  <c r="X117" i="14"/>
  <c r="X110" i="14"/>
  <c r="X118" i="14"/>
  <c r="X158" i="14"/>
  <c r="X111" i="14"/>
  <c r="X114" i="14"/>
  <c r="X138" i="14"/>
  <c r="X134" i="14"/>
  <c r="X171" i="14"/>
  <c r="X120" i="14"/>
  <c r="X130" i="14"/>
  <c r="X121" i="14"/>
  <c r="X126" i="14"/>
  <c r="X122" i="14"/>
  <c r="X151" i="14"/>
  <c r="X147" i="14"/>
  <c r="X143" i="14"/>
  <c r="X109" i="14"/>
  <c r="X113" i="14"/>
  <c r="X139" i="14"/>
  <c r="X135" i="14"/>
  <c r="X131" i="14"/>
  <c r="X127" i="14"/>
  <c r="X112" i="14"/>
  <c r="X108" i="14"/>
  <c r="X115" i="14"/>
  <c r="X145" i="14"/>
  <c r="X160" i="14"/>
  <c r="X144" i="14"/>
  <c r="X178" i="14"/>
  <c r="X165" i="14"/>
  <c r="X174" i="14"/>
  <c r="X170" i="14"/>
  <c r="X152" i="14"/>
  <c r="X161" i="14"/>
  <c r="X119" i="14"/>
  <c r="X150" i="14"/>
  <c r="X153" i="14"/>
  <c r="X166" i="14"/>
  <c r="X179" i="14"/>
  <c r="X125" i="14"/>
  <c r="X175" i="14"/>
  <c r="X149" i="14"/>
  <c r="X129" i="14"/>
  <c r="X154" i="14"/>
  <c r="X148" i="14"/>
  <c r="X155" i="14"/>
  <c r="X124" i="14"/>
  <c r="X128" i="14"/>
  <c r="X123" i="14"/>
  <c r="X116" i="14"/>
  <c r="X176" i="14"/>
  <c r="X164" i="14"/>
  <c r="X136" i="14"/>
  <c r="X173" i="14"/>
  <c r="X141" i="14"/>
  <c r="X163" i="14"/>
  <c r="X172" i="14"/>
  <c r="X132" i="14"/>
  <c r="X157" i="14"/>
  <c r="X169" i="14"/>
  <c r="X137" i="14"/>
  <c r="X162" i="14"/>
  <c r="X146" i="14"/>
  <c r="X168" i="14"/>
  <c r="X142" i="14"/>
  <c r="X156" i="14"/>
  <c r="X133" i="14"/>
  <c r="X159" i="14"/>
  <c r="X140" i="14"/>
  <c r="X177" i="14"/>
  <c r="X167" i="14"/>
  <c r="X86" i="14"/>
  <c r="X95" i="14"/>
  <c r="X107" i="14"/>
  <c r="X103" i="14"/>
  <c r="X98" i="14"/>
  <c r="X82" i="14"/>
  <c r="X85" i="14"/>
  <c r="X80" i="14"/>
  <c r="X90" i="14"/>
  <c r="X83" i="14"/>
  <c r="X87" i="14"/>
  <c r="X106" i="14"/>
  <c r="X104" i="14"/>
  <c r="X84" i="14"/>
  <c r="AA58" i="14"/>
  <c r="AB57" i="14" s="1"/>
  <c r="AA56" i="14"/>
  <c r="AC36" i="14"/>
  <c r="AB40" i="14"/>
  <c r="AB49" i="14" s="1"/>
  <c r="T37" i="14"/>
  <c r="S9" i="8"/>
  <c r="S37" i="8" s="1"/>
  <c r="Y1" i="15"/>
  <c r="X5" i="15"/>
  <c r="L23" i="8" l="1"/>
  <c r="L24" i="8" s="1"/>
  <c r="AB43" i="14"/>
  <c r="AB47" i="14" s="1"/>
  <c r="AB39" i="14" s="1"/>
  <c r="AB41" i="14"/>
  <c r="AB45" i="14" s="1"/>
  <c r="AA42" i="14"/>
  <c r="Z46" i="14"/>
  <c r="AA47" i="14"/>
  <c r="AA39" i="14" s="1"/>
  <c r="AA45" i="14"/>
  <c r="Y94" i="14"/>
  <c r="Y104" i="14"/>
  <c r="Y87" i="14"/>
  <c r="Y83" i="14"/>
  <c r="Y85" i="14"/>
  <c r="Y97" i="14"/>
  <c r="Y84" i="14"/>
  <c r="Y92" i="14"/>
  <c r="Y80" i="14"/>
  <c r="Y99" i="14"/>
  <c r="Y91" i="14"/>
  <c r="Y102" i="14"/>
  <c r="Y96" i="14"/>
  <c r="Y101" i="14"/>
  <c r="Z74" i="14"/>
  <c r="Y117" i="14"/>
  <c r="Y110" i="14"/>
  <c r="Y147" i="14"/>
  <c r="Y111" i="14"/>
  <c r="Y142" i="14"/>
  <c r="Y114" i="14"/>
  <c r="Y138" i="14"/>
  <c r="Y134" i="14"/>
  <c r="Y120" i="14"/>
  <c r="Y130" i="14"/>
  <c r="Y121" i="14"/>
  <c r="Y126" i="14"/>
  <c r="Y122" i="14"/>
  <c r="Y143" i="14"/>
  <c r="Y109" i="14"/>
  <c r="Y113" i="14"/>
  <c r="Y139" i="14"/>
  <c r="Y135" i="14"/>
  <c r="Y131" i="14"/>
  <c r="Y123" i="14"/>
  <c r="Y112" i="14"/>
  <c r="Y115" i="14"/>
  <c r="Y145" i="14"/>
  <c r="Y160" i="14"/>
  <c r="Y144" i="14"/>
  <c r="Y178" i="14"/>
  <c r="Y165" i="14"/>
  <c r="Y174" i="14"/>
  <c r="Y170" i="14"/>
  <c r="Y151" i="14"/>
  <c r="Y152" i="14"/>
  <c r="Y161" i="14"/>
  <c r="Y119" i="14"/>
  <c r="Y150" i="14"/>
  <c r="Y153" i="14"/>
  <c r="Y166" i="14"/>
  <c r="Y179" i="14"/>
  <c r="Y125" i="14"/>
  <c r="Y175" i="14"/>
  <c r="Y149" i="14"/>
  <c r="Y171" i="14"/>
  <c r="Y129" i="14"/>
  <c r="Y154" i="14"/>
  <c r="Y124" i="14"/>
  <c r="Y128" i="14"/>
  <c r="Y116" i="14"/>
  <c r="Y127" i="14"/>
  <c r="Y118" i="14"/>
  <c r="Y108" i="14"/>
  <c r="Y169" i="14"/>
  <c r="Y176" i="14"/>
  <c r="Y164" i="14"/>
  <c r="Y136" i="14"/>
  <c r="Y158" i="14"/>
  <c r="Y173" i="14"/>
  <c r="Y155" i="14"/>
  <c r="Y141" i="14"/>
  <c r="Y148" i="14"/>
  <c r="Y163" i="14"/>
  <c r="Y172" i="14"/>
  <c r="Y132" i="14"/>
  <c r="Y157" i="14"/>
  <c r="Y137" i="14"/>
  <c r="Y162" i="14"/>
  <c r="Y146" i="14"/>
  <c r="Y168" i="14"/>
  <c r="Y156" i="14"/>
  <c r="Y133" i="14"/>
  <c r="Y159" i="14"/>
  <c r="Y140" i="14"/>
  <c r="Y177" i="14"/>
  <c r="Y167" i="14"/>
  <c r="Y82" i="14"/>
  <c r="Y89" i="14"/>
  <c r="Y106" i="14"/>
  <c r="Y98" i="14"/>
  <c r="Y107" i="14"/>
  <c r="Y105" i="14"/>
  <c r="Y93" i="14"/>
  <c r="Y103" i="14"/>
  <c r="Y90" i="14"/>
  <c r="Y95" i="14"/>
  <c r="Y100" i="14"/>
  <c r="Y81" i="14"/>
  <c r="Y86" i="14"/>
  <c r="Y88" i="14"/>
  <c r="AB58" i="14"/>
  <c r="AC57" i="14" s="1"/>
  <c r="AB56" i="14"/>
  <c r="AD36" i="14"/>
  <c r="AC40" i="14"/>
  <c r="AC49" i="14" s="1"/>
  <c r="T38" i="14"/>
  <c r="T9" i="8"/>
  <c r="T37" i="8" s="1"/>
  <c r="Z1" i="15"/>
  <c r="Y4" i="15"/>
  <c r="M23" i="8" l="1"/>
  <c r="M24" i="8" s="1"/>
  <c r="AC43" i="14"/>
  <c r="AC41" i="14"/>
  <c r="AB42" i="14"/>
  <c r="AA46" i="14"/>
  <c r="Z90" i="14"/>
  <c r="Z84" i="14"/>
  <c r="Z96" i="14"/>
  <c r="Z80" i="14"/>
  <c r="Z97" i="14"/>
  <c r="Z95" i="14"/>
  <c r="Z102" i="14"/>
  <c r="Z99" i="14"/>
  <c r="Z85" i="14"/>
  <c r="Z83" i="14"/>
  <c r="Z101" i="14"/>
  <c r="Z88" i="14"/>
  <c r="Z87" i="14"/>
  <c r="Z92" i="14"/>
  <c r="Z98" i="14"/>
  <c r="Z104" i="14"/>
  <c r="Z103" i="14"/>
  <c r="Z89" i="14"/>
  <c r="Z106" i="14"/>
  <c r="AA74" i="14"/>
  <c r="Z110" i="14"/>
  <c r="Z136" i="14"/>
  <c r="Z118" i="14"/>
  <c r="Z122" i="14"/>
  <c r="Z117" i="14"/>
  <c r="Z119" i="14"/>
  <c r="Z146" i="14"/>
  <c r="Z142" i="14"/>
  <c r="Z114" i="14"/>
  <c r="Z138" i="14"/>
  <c r="Z134" i="14"/>
  <c r="Z120" i="14"/>
  <c r="Z130" i="14"/>
  <c r="Z121" i="14"/>
  <c r="Z126" i="14"/>
  <c r="Z151" i="14"/>
  <c r="Z147" i="14"/>
  <c r="Z143" i="14"/>
  <c r="Z109" i="14"/>
  <c r="Z113" i="14"/>
  <c r="Z139" i="14"/>
  <c r="Z135" i="14"/>
  <c r="Z127" i="14"/>
  <c r="Z112" i="14"/>
  <c r="Z115" i="14"/>
  <c r="Z145" i="14"/>
  <c r="Z111" i="14"/>
  <c r="Z160" i="14"/>
  <c r="Z144" i="14"/>
  <c r="Z178" i="14"/>
  <c r="Z165" i="14"/>
  <c r="Z174" i="14"/>
  <c r="Z170" i="14"/>
  <c r="Z152" i="14"/>
  <c r="Z161" i="14"/>
  <c r="Z150" i="14"/>
  <c r="Z153" i="14"/>
  <c r="Z166" i="14"/>
  <c r="Z179" i="14"/>
  <c r="Z125" i="14"/>
  <c r="Z175" i="14"/>
  <c r="Z149" i="14"/>
  <c r="Z171" i="14"/>
  <c r="Z129" i="14"/>
  <c r="Z124" i="14"/>
  <c r="Z128" i="14"/>
  <c r="Z123" i="14"/>
  <c r="Z116" i="14"/>
  <c r="Z108" i="14"/>
  <c r="Z131" i="14"/>
  <c r="Z176" i="14"/>
  <c r="Z164" i="14"/>
  <c r="Z158" i="14"/>
  <c r="Z173" i="14"/>
  <c r="Z155" i="14"/>
  <c r="Z141" i="14"/>
  <c r="Z148" i="14"/>
  <c r="Z163" i="14"/>
  <c r="Z172" i="14"/>
  <c r="Z167" i="14"/>
  <c r="Z132" i="14"/>
  <c r="Z157" i="14"/>
  <c r="Z169" i="14"/>
  <c r="Z137" i="14"/>
  <c r="Z154" i="14"/>
  <c r="Z162" i="14"/>
  <c r="Z168" i="14"/>
  <c r="Z156" i="14"/>
  <c r="Z133" i="14"/>
  <c r="Z159" i="14"/>
  <c r="Z140" i="14"/>
  <c r="Z177" i="14"/>
  <c r="Z94" i="14"/>
  <c r="Z91" i="14"/>
  <c r="Z82" i="14"/>
  <c r="Z86" i="14"/>
  <c r="Z100" i="14"/>
  <c r="Z81" i="14"/>
  <c r="Z93" i="14"/>
  <c r="Z105" i="14"/>
  <c r="Z107" i="14"/>
  <c r="AC58" i="14"/>
  <c r="AD57" i="14" s="1"/>
  <c r="AC56" i="14"/>
  <c r="U37" i="14"/>
  <c r="AD40" i="14"/>
  <c r="AD49" i="14" s="1"/>
  <c r="AE36" i="14"/>
  <c r="U9" i="8"/>
  <c r="U37" i="8" s="1"/>
  <c r="AA1" i="15"/>
  <c r="Y5" i="15"/>
  <c r="N23" i="8" l="1"/>
  <c r="N24" i="8" s="1"/>
  <c r="AD43" i="14"/>
  <c r="AD47" i="14" s="1"/>
  <c r="AD39" i="14" s="1"/>
  <c r="AD41" i="14"/>
  <c r="AD45" i="14" s="1"/>
  <c r="AC42" i="14"/>
  <c r="AB46" i="14"/>
  <c r="AC45" i="14"/>
  <c r="AC47" i="14"/>
  <c r="AC39" i="14" s="1"/>
  <c r="AA99" i="14"/>
  <c r="AA102" i="14"/>
  <c r="AA98" i="14"/>
  <c r="AA83" i="14"/>
  <c r="AA106" i="14"/>
  <c r="AA95" i="14"/>
  <c r="AA87" i="14"/>
  <c r="AA101" i="14"/>
  <c r="AA81" i="14"/>
  <c r="AA97" i="14"/>
  <c r="AA107" i="14"/>
  <c r="AA105" i="14"/>
  <c r="AA86" i="14"/>
  <c r="AB74" i="14"/>
  <c r="AA117" i="14"/>
  <c r="AA110" i="14"/>
  <c r="AA114" i="14"/>
  <c r="AA125" i="14"/>
  <c r="AA165" i="14"/>
  <c r="AA118" i="14"/>
  <c r="AA111" i="14"/>
  <c r="AA116" i="14"/>
  <c r="AA119" i="14"/>
  <c r="AA146" i="14"/>
  <c r="AA178" i="14"/>
  <c r="AA142" i="14"/>
  <c r="AA138" i="14"/>
  <c r="AA134" i="14"/>
  <c r="AA120" i="14"/>
  <c r="AA130" i="14"/>
  <c r="AA121" i="14"/>
  <c r="AA126" i="14"/>
  <c r="AA122" i="14"/>
  <c r="AA155" i="14"/>
  <c r="AA151" i="14"/>
  <c r="AA147" i="14"/>
  <c r="AA143" i="14"/>
  <c r="AA109" i="14"/>
  <c r="AA113" i="14"/>
  <c r="AA139" i="14"/>
  <c r="AA131" i="14"/>
  <c r="AA169" i="14"/>
  <c r="AA115" i="14"/>
  <c r="AA145" i="14"/>
  <c r="AA160" i="14"/>
  <c r="AA144" i="14"/>
  <c r="AA174" i="14"/>
  <c r="AA170" i="14"/>
  <c r="AA152" i="14"/>
  <c r="AA161" i="14"/>
  <c r="AA150" i="14"/>
  <c r="AA153" i="14"/>
  <c r="AA166" i="14"/>
  <c r="AA179" i="14"/>
  <c r="AA175" i="14"/>
  <c r="AA149" i="14"/>
  <c r="AA171" i="14"/>
  <c r="AA129" i="14"/>
  <c r="AA112" i="14"/>
  <c r="AA124" i="14"/>
  <c r="AA128" i="14"/>
  <c r="AA123" i="14"/>
  <c r="AA127" i="14"/>
  <c r="AA108" i="14"/>
  <c r="AA176" i="14"/>
  <c r="AA136" i="14"/>
  <c r="AA164" i="14"/>
  <c r="AA158" i="14"/>
  <c r="AA173" i="14"/>
  <c r="AA141" i="14"/>
  <c r="AA148" i="14"/>
  <c r="AA163" i="14"/>
  <c r="AA172" i="14"/>
  <c r="AA132" i="14"/>
  <c r="AA157" i="14"/>
  <c r="AA137" i="14"/>
  <c r="AA154" i="14"/>
  <c r="AA162" i="14"/>
  <c r="AA168" i="14"/>
  <c r="AA135" i="14"/>
  <c r="AA156" i="14"/>
  <c r="AA167" i="14"/>
  <c r="AA133" i="14"/>
  <c r="AA159" i="14"/>
  <c r="AA140" i="14"/>
  <c r="AA177" i="14"/>
  <c r="AA88" i="14"/>
  <c r="AA80" i="14"/>
  <c r="AA89" i="14"/>
  <c r="AA100" i="14"/>
  <c r="AA96" i="14"/>
  <c r="AA92" i="14"/>
  <c r="AA93" i="14"/>
  <c r="AA103" i="14"/>
  <c r="AA84" i="14"/>
  <c r="AA85" i="14"/>
  <c r="AA104" i="14"/>
  <c r="AA82" i="14"/>
  <c r="AA91" i="14"/>
  <c r="AA94" i="14"/>
  <c r="AA90" i="14"/>
  <c r="AD58" i="14"/>
  <c r="AE57" i="14" s="1"/>
  <c r="AD56" i="14"/>
  <c r="U38" i="14"/>
  <c r="AF36" i="14"/>
  <c r="AE40" i="14"/>
  <c r="AE49" i="14" s="1"/>
  <c r="AB1" i="15"/>
  <c r="Z4" i="15"/>
  <c r="O23" i="8" l="1"/>
  <c r="O24" i="8" s="1"/>
  <c r="AE43" i="14"/>
  <c r="AE41" i="14"/>
  <c r="AD42" i="14"/>
  <c r="AC46" i="14"/>
  <c r="AB86" i="14"/>
  <c r="AA199" i="14"/>
  <c r="AB107" i="14"/>
  <c r="AB104" i="14"/>
  <c r="AB105" i="14"/>
  <c r="AB94" i="14"/>
  <c r="AB88" i="14"/>
  <c r="AA201" i="14"/>
  <c r="AB82" i="14"/>
  <c r="AA195" i="14"/>
  <c r="AB85" i="14"/>
  <c r="AA198" i="14"/>
  <c r="AB103" i="14"/>
  <c r="AB95" i="14"/>
  <c r="AB106" i="14"/>
  <c r="AB93" i="14"/>
  <c r="AB89" i="14"/>
  <c r="AA202" i="14"/>
  <c r="AB83" i="14"/>
  <c r="AA196" i="14"/>
  <c r="AB90" i="14"/>
  <c r="AA203" i="14"/>
  <c r="AB97" i="14"/>
  <c r="AB92" i="14"/>
  <c r="AB98" i="14"/>
  <c r="AB87" i="14"/>
  <c r="AA200" i="14"/>
  <c r="AB84" i="14"/>
  <c r="AA197" i="14"/>
  <c r="AB96" i="14"/>
  <c r="AB102" i="14"/>
  <c r="AC74" i="14"/>
  <c r="AB113" i="14"/>
  <c r="AB110" i="14"/>
  <c r="AB114" i="14"/>
  <c r="AB154" i="14"/>
  <c r="AB118" i="14"/>
  <c r="AB116" i="14"/>
  <c r="AB117" i="14"/>
  <c r="AB150" i="14"/>
  <c r="AB119" i="14"/>
  <c r="AB146" i="14"/>
  <c r="AB142" i="14"/>
  <c r="AB138" i="14"/>
  <c r="AB134" i="14"/>
  <c r="AB120" i="14"/>
  <c r="AB130" i="14"/>
  <c r="AB121" i="14"/>
  <c r="AB126" i="14"/>
  <c r="AB159" i="14"/>
  <c r="AB122" i="14"/>
  <c r="AB155" i="14"/>
  <c r="AB147" i="14"/>
  <c r="AB143" i="14"/>
  <c r="AB109" i="14"/>
  <c r="AB135" i="14"/>
  <c r="AB169" i="14"/>
  <c r="AB111" i="14"/>
  <c r="AB115" i="14"/>
  <c r="AB139" i="14"/>
  <c r="AB145" i="14"/>
  <c r="AB160" i="14"/>
  <c r="AB178" i="14"/>
  <c r="AB144" i="14"/>
  <c r="AB165" i="14"/>
  <c r="AB174" i="14"/>
  <c r="AB151" i="14"/>
  <c r="AB170" i="14"/>
  <c r="AB152" i="14"/>
  <c r="AB161" i="14"/>
  <c r="AB125" i="14"/>
  <c r="AB153" i="14"/>
  <c r="AB166" i="14"/>
  <c r="AB179" i="14"/>
  <c r="AB175" i="14"/>
  <c r="AB112" i="14"/>
  <c r="AB124" i="14"/>
  <c r="AB123" i="14"/>
  <c r="AB127" i="14"/>
  <c r="AB108" i="14"/>
  <c r="AB128" i="14"/>
  <c r="AB167" i="14"/>
  <c r="AB131" i="14"/>
  <c r="AB129" i="14"/>
  <c r="AB176" i="14"/>
  <c r="AB136" i="14"/>
  <c r="AB164" i="14"/>
  <c r="AB158" i="14"/>
  <c r="AB173" i="14"/>
  <c r="AB172" i="14"/>
  <c r="AB141" i="14"/>
  <c r="AB148" i="14"/>
  <c r="AB163" i="14"/>
  <c r="AB132" i="14"/>
  <c r="AB157" i="14"/>
  <c r="AB137" i="14"/>
  <c r="AB171" i="14"/>
  <c r="AB162" i="14"/>
  <c r="AB168" i="14"/>
  <c r="AB156" i="14"/>
  <c r="AB133" i="14"/>
  <c r="AB149" i="14"/>
  <c r="AB140" i="14"/>
  <c r="AB177" i="14"/>
  <c r="AB80" i="14"/>
  <c r="AA193" i="14"/>
  <c r="AB101" i="14"/>
  <c r="AB81" i="14"/>
  <c r="AA194" i="14"/>
  <c r="AB100" i="14"/>
  <c r="AB99" i="14"/>
  <c r="AB91" i="14"/>
  <c r="AA204" i="14"/>
  <c r="AE58" i="14"/>
  <c r="AF57" i="14" s="1"/>
  <c r="AE56" i="14"/>
  <c r="AG36" i="14"/>
  <c r="AF40" i="14"/>
  <c r="AF49" i="14" s="1"/>
  <c r="V37" i="14"/>
  <c r="W9" i="8"/>
  <c r="W37" i="8" s="1"/>
  <c r="V9" i="8"/>
  <c r="V37" i="8" s="1"/>
  <c r="AC1" i="15"/>
  <c r="Z5" i="15"/>
  <c r="P23" i="8" l="1"/>
  <c r="P24" i="8" s="1"/>
  <c r="AF41" i="14"/>
  <c r="AF45" i="14" s="1"/>
  <c r="AF43" i="14"/>
  <c r="AF47" i="14" s="1"/>
  <c r="AF39" i="14" s="1"/>
  <c r="AE42" i="14"/>
  <c r="AD46" i="14"/>
  <c r="AE45" i="14"/>
  <c r="AE47" i="14"/>
  <c r="AE39" i="14" s="1"/>
  <c r="AC88" i="14"/>
  <c r="AB201" i="14"/>
  <c r="AC106" i="14"/>
  <c r="AC99" i="14"/>
  <c r="AC100" i="14"/>
  <c r="AC96" i="14"/>
  <c r="AC94" i="14"/>
  <c r="AB207" i="14"/>
  <c r="AC84" i="14"/>
  <c r="AB197" i="14"/>
  <c r="AC105" i="14"/>
  <c r="AC101" i="14"/>
  <c r="AC90" i="14"/>
  <c r="AB203" i="14"/>
  <c r="AC93" i="14"/>
  <c r="AB206" i="14"/>
  <c r="AC87" i="14"/>
  <c r="AB200" i="14"/>
  <c r="AC104" i="14"/>
  <c r="AC89" i="14"/>
  <c r="AB202" i="14"/>
  <c r="AC83" i="14"/>
  <c r="AB196" i="14"/>
  <c r="AC85" i="14"/>
  <c r="AB198" i="14"/>
  <c r="AC98" i="14"/>
  <c r="AC95" i="14"/>
  <c r="AB208" i="14"/>
  <c r="AC103" i="14"/>
  <c r="AC81" i="14"/>
  <c r="AB194" i="14"/>
  <c r="AC92" i="14"/>
  <c r="AB205" i="14"/>
  <c r="AC91" i="14"/>
  <c r="AB204" i="14"/>
  <c r="AC107" i="14"/>
  <c r="AD74" i="14"/>
  <c r="AC113" i="14"/>
  <c r="AC110" i="14"/>
  <c r="AC143" i="14"/>
  <c r="AC114" i="14"/>
  <c r="AC118" i="14"/>
  <c r="AC116" i="14"/>
  <c r="AC117" i="14"/>
  <c r="AC150" i="14"/>
  <c r="AC119" i="14"/>
  <c r="AC146" i="14"/>
  <c r="AC142" i="14"/>
  <c r="AC138" i="14"/>
  <c r="AC134" i="14"/>
  <c r="AC120" i="14"/>
  <c r="AC130" i="14"/>
  <c r="AC121" i="14"/>
  <c r="AC126" i="14"/>
  <c r="AC159" i="14"/>
  <c r="AC122" i="14"/>
  <c r="AC109" i="14"/>
  <c r="AC139" i="14"/>
  <c r="AC135" i="14"/>
  <c r="AC164" i="14"/>
  <c r="AC169" i="14"/>
  <c r="AC111" i="14"/>
  <c r="AC115" i="14"/>
  <c r="AC145" i="14"/>
  <c r="AC160" i="14"/>
  <c r="AC178" i="14"/>
  <c r="AC144" i="14"/>
  <c r="AC165" i="14"/>
  <c r="AC174" i="14"/>
  <c r="AC151" i="14"/>
  <c r="AC170" i="14"/>
  <c r="AC152" i="14"/>
  <c r="AC161" i="14"/>
  <c r="AC125" i="14"/>
  <c r="AC153" i="14"/>
  <c r="AC166" i="14"/>
  <c r="AC179" i="14"/>
  <c r="AC112" i="14"/>
  <c r="AC124" i="14"/>
  <c r="AC123" i="14"/>
  <c r="AC127" i="14"/>
  <c r="AC128" i="14"/>
  <c r="AC167" i="14"/>
  <c r="AC140" i="14"/>
  <c r="AC131" i="14"/>
  <c r="AC177" i="14"/>
  <c r="AC129" i="14"/>
  <c r="AC176" i="14"/>
  <c r="AC136" i="14"/>
  <c r="AC155" i="14"/>
  <c r="AC158" i="14"/>
  <c r="AC173" i="14"/>
  <c r="AC175" i="14"/>
  <c r="AC108" i="14"/>
  <c r="AC141" i="14"/>
  <c r="AC148" i="14"/>
  <c r="AC163" i="14"/>
  <c r="AC172" i="14"/>
  <c r="AC132" i="14"/>
  <c r="AC157" i="14"/>
  <c r="AC137" i="14"/>
  <c r="AC171" i="14"/>
  <c r="AC154" i="14"/>
  <c r="AC162" i="14"/>
  <c r="AC168" i="14"/>
  <c r="AC156" i="14"/>
  <c r="AC147" i="14"/>
  <c r="AC133" i="14"/>
  <c r="AC149" i="14"/>
  <c r="AC82" i="14"/>
  <c r="AB195" i="14"/>
  <c r="AC80" i="14"/>
  <c r="AB193" i="14"/>
  <c r="AC97" i="14"/>
  <c r="AC102" i="14"/>
  <c r="AC86" i="14"/>
  <c r="AB199" i="14"/>
  <c r="AF58" i="14"/>
  <c r="AG57" i="14" s="1"/>
  <c r="AF56" i="14"/>
  <c r="V38" i="14"/>
  <c r="AH36" i="14"/>
  <c r="AG40" i="14"/>
  <c r="AG49" i="14" s="1"/>
  <c r="X9" i="8"/>
  <c r="X37" i="8" s="1"/>
  <c r="AD1" i="15"/>
  <c r="AA4" i="15"/>
  <c r="Q23" i="8" l="1"/>
  <c r="Q24" i="8" s="1"/>
  <c r="AG41" i="14"/>
  <c r="AG45" i="14" s="1"/>
  <c r="AG43" i="14"/>
  <c r="AG47" i="14" s="1"/>
  <c r="AG39" i="14" s="1"/>
  <c r="AF42" i="14"/>
  <c r="AE46" i="14"/>
  <c r="AD86" i="14"/>
  <c r="AC199" i="14"/>
  <c r="AD102" i="14"/>
  <c r="AD90" i="14"/>
  <c r="AC203" i="14"/>
  <c r="AD81" i="14"/>
  <c r="AC194" i="14"/>
  <c r="AD94" i="14"/>
  <c r="AC207" i="14"/>
  <c r="AD97" i="14"/>
  <c r="AC210" i="14"/>
  <c r="AE74" i="14"/>
  <c r="AD110" i="14"/>
  <c r="AD121" i="14"/>
  <c r="AD132" i="14"/>
  <c r="AD114" i="14"/>
  <c r="AD118" i="14"/>
  <c r="AD115" i="14"/>
  <c r="AD154" i="14"/>
  <c r="AD116" i="14"/>
  <c r="AD117" i="14"/>
  <c r="AD150" i="14"/>
  <c r="AD119" i="14"/>
  <c r="AD146" i="14"/>
  <c r="AD142" i="14"/>
  <c r="AD138" i="14"/>
  <c r="AD134" i="14"/>
  <c r="AD120" i="14"/>
  <c r="AD130" i="14"/>
  <c r="AD126" i="14"/>
  <c r="AD122" i="14"/>
  <c r="AD147" i="14"/>
  <c r="AD113" i="14"/>
  <c r="AD109" i="14"/>
  <c r="AD173" i="14"/>
  <c r="AD135" i="14"/>
  <c r="AD164" i="14"/>
  <c r="AD169" i="14"/>
  <c r="AD139" i="14"/>
  <c r="AD111" i="14"/>
  <c r="AD145" i="14"/>
  <c r="AD160" i="14"/>
  <c r="AD178" i="14"/>
  <c r="AD144" i="14"/>
  <c r="AD165" i="14"/>
  <c r="AD174" i="14"/>
  <c r="AD151" i="14"/>
  <c r="AD143" i="14"/>
  <c r="AD170" i="14"/>
  <c r="AD152" i="14"/>
  <c r="AD161" i="14"/>
  <c r="AD125" i="14"/>
  <c r="AD112" i="14"/>
  <c r="AD124" i="14"/>
  <c r="AD128" i="14"/>
  <c r="AD123" i="14"/>
  <c r="AD127" i="14"/>
  <c r="AD153" i="14"/>
  <c r="AD167" i="14"/>
  <c r="AD131" i="14"/>
  <c r="AD179" i="14"/>
  <c r="AD129" i="14"/>
  <c r="AD176" i="14"/>
  <c r="AD177" i="14"/>
  <c r="AD136" i="14"/>
  <c r="AD155" i="14"/>
  <c r="AD158" i="14"/>
  <c r="AD166" i="14"/>
  <c r="AD172" i="14"/>
  <c r="AD140" i="14"/>
  <c r="AD175" i="14"/>
  <c r="AD108" i="14"/>
  <c r="AD141" i="14"/>
  <c r="AD148" i="14"/>
  <c r="AD163" i="14"/>
  <c r="AD157" i="14"/>
  <c r="AD137" i="14"/>
  <c r="AD171" i="14"/>
  <c r="AD162" i="14"/>
  <c r="AD168" i="14"/>
  <c r="AD156" i="14"/>
  <c r="AD159" i="14"/>
  <c r="AD133" i="14"/>
  <c r="AD149" i="14"/>
  <c r="AD103" i="14"/>
  <c r="AD96" i="14"/>
  <c r="AC209" i="14"/>
  <c r="AD93" i="14"/>
  <c r="AC206" i="14"/>
  <c r="AD105" i="14"/>
  <c r="AD107" i="14"/>
  <c r="AD100" i="14"/>
  <c r="AD99" i="14"/>
  <c r="AC212" i="14"/>
  <c r="AD95" i="14"/>
  <c r="AC208" i="14"/>
  <c r="AD101" i="14"/>
  <c r="AD106" i="14"/>
  <c r="AD87" i="14"/>
  <c r="AC200" i="14"/>
  <c r="AD84" i="14"/>
  <c r="AC197" i="14"/>
  <c r="AD98" i="14"/>
  <c r="AC211" i="14"/>
  <c r="AD89" i="14"/>
  <c r="AC202" i="14"/>
  <c r="AD85" i="14"/>
  <c r="AC198" i="14"/>
  <c r="AD88" i="14"/>
  <c r="AC201" i="14"/>
  <c r="AD104" i="14"/>
  <c r="AD91" i="14"/>
  <c r="AC204" i="14"/>
  <c r="AD82" i="14"/>
  <c r="AC195" i="14"/>
  <c r="AD80" i="14"/>
  <c r="AC193" i="14"/>
  <c r="AD92" i="14"/>
  <c r="AC205" i="14"/>
  <c r="AD83" i="14"/>
  <c r="AC196" i="14"/>
  <c r="AG58" i="14"/>
  <c r="AH57" i="14" s="1"/>
  <c r="AG56" i="14"/>
  <c r="AH40" i="14"/>
  <c r="AH49" i="14" s="1"/>
  <c r="AI36" i="14"/>
  <c r="W37" i="14"/>
  <c r="Y9" i="8"/>
  <c r="Y37" i="8" s="1"/>
  <c r="AE1" i="15"/>
  <c r="AA5" i="15"/>
  <c r="R23" i="8" l="1"/>
  <c r="R24" i="8" s="1"/>
  <c r="AH43" i="14"/>
  <c r="AH41" i="14"/>
  <c r="M60" i="14"/>
  <c r="AG42" i="14"/>
  <c r="AF46" i="14"/>
  <c r="S286" i="14"/>
  <c r="S285" i="14"/>
  <c r="S284" i="14"/>
  <c r="S289" i="14"/>
  <c r="S287" i="14"/>
  <c r="S291" i="14"/>
  <c r="S288" i="14"/>
  <c r="S290" i="14"/>
  <c r="S283" i="14"/>
  <c r="S292" i="14"/>
  <c r="Q271" i="14"/>
  <c r="Q267" i="14"/>
  <c r="Q265" i="14"/>
  <c r="Q268" i="14"/>
  <c r="Q270" i="14"/>
  <c r="Q269" i="14"/>
  <c r="Q266" i="14"/>
  <c r="Q272" i="14"/>
  <c r="R280" i="14"/>
  <c r="R275" i="14"/>
  <c r="R278" i="14"/>
  <c r="R281" i="14"/>
  <c r="R274" i="14"/>
  <c r="R276" i="14"/>
  <c r="R277" i="14"/>
  <c r="R282" i="14"/>
  <c r="R279" i="14"/>
  <c r="Q263" i="14"/>
  <c r="Q264" i="14"/>
  <c r="R273" i="14"/>
  <c r="L222" i="14"/>
  <c r="L221" i="14"/>
  <c r="L220" i="14"/>
  <c r="M229" i="14"/>
  <c r="M230" i="14"/>
  <c r="M232" i="14"/>
  <c r="M231" i="14"/>
  <c r="N240" i="14"/>
  <c r="N238" i="14"/>
  <c r="N241" i="14"/>
  <c r="N239" i="14"/>
  <c r="N242" i="14"/>
  <c r="O252" i="14"/>
  <c r="O249" i="14"/>
  <c r="O251" i="14"/>
  <c r="O248" i="14"/>
  <c r="O250" i="14"/>
  <c r="O247" i="14"/>
  <c r="P256" i="14"/>
  <c r="P261" i="14"/>
  <c r="P262" i="14"/>
  <c r="P259" i="14"/>
  <c r="P258" i="14"/>
  <c r="P257" i="14"/>
  <c r="P260" i="14"/>
  <c r="L214" i="14"/>
  <c r="L215" i="14"/>
  <c r="L216" i="14"/>
  <c r="L219" i="14"/>
  <c r="L218" i="14"/>
  <c r="L217" i="14"/>
  <c r="M224" i="14"/>
  <c r="M228" i="14"/>
  <c r="M226" i="14"/>
  <c r="M225" i="14"/>
  <c r="M223" i="14"/>
  <c r="M227" i="14"/>
  <c r="N234" i="14"/>
  <c r="N236" i="14"/>
  <c r="N237" i="14"/>
  <c r="N235" i="14"/>
  <c r="N233" i="14"/>
  <c r="O245" i="14"/>
  <c r="O246" i="14"/>
  <c r="O244" i="14"/>
  <c r="O243" i="14"/>
  <c r="P255" i="14"/>
  <c r="P254" i="14"/>
  <c r="P253" i="14"/>
  <c r="AE87" i="14"/>
  <c r="AD200" i="14"/>
  <c r="AE83" i="14"/>
  <c r="AD196" i="14"/>
  <c r="AF74" i="14"/>
  <c r="AE120" i="14"/>
  <c r="AE113" i="14"/>
  <c r="AE110" i="14"/>
  <c r="AE121" i="14"/>
  <c r="AE161" i="14"/>
  <c r="AE114" i="14"/>
  <c r="AE125" i="14"/>
  <c r="AE115" i="14"/>
  <c r="AE158" i="14"/>
  <c r="AE174" i="14"/>
  <c r="AE118" i="14"/>
  <c r="AE154" i="14"/>
  <c r="AE116" i="14"/>
  <c r="AE117" i="14"/>
  <c r="AE150" i="14"/>
  <c r="AE119" i="14"/>
  <c r="AE146" i="14"/>
  <c r="AE142" i="14"/>
  <c r="AE138" i="14"/>
  <c r="AE134" i="14"/>
  <c r="AE130" i="14"/>
  <c r="AE126" i="14"/>
  <c r="AE122" i="14"/>
  <c r="AE151" i="14"/>
  <c r="AE109" i="14"/>
  <c r="AE108" i="14"/>
  <c r="AE140" i="14"/>
  <c r="AE159" i="14"/>
  <c r="AE177" i="14"/>
  <c r="AE173" i="14"/>
  <c r="AE135" i="14"/>
  <c r="AE164" i="14"/>
  <c r="AE169" i="14"/>
  <c r="AE139" i="14"/>
  <c r="AE111" i="14"/>
  <c r="AE145" i="14"/>
  <c r="AE160" i="14"/>
  <c r="AE178" i="14"/>
  <c r="AE144" i="14"/>
  <c r="AE165" i="14"/>
  <c r="AE143" i="14"/>
  <c r="AE170" i="14"/>
  <c r="AE152" i="14"/>
  <c r="AE112" i="14"/>
  <c r="AE124" i="14"/>
  <c r="AE128" i="14"/>
  <c r="AE123" i="14"/>
  <c r="AE127" i="14"/>
  <c r="AE153" i="14"/>
  <c r="AE167" i="14"/>
  <c r="AE131" i="14"/>
  <c r="AE179" i="14"/>
  <c r="AE129" i="14"/>
  <c r="AE176" i="14"/>
  <c r="AE136" i="14"/>
  <c r="AE155" i="14"/>
  <c r="AE175" i="14"/>
  <c r="AE166" i="14"/>
  <c r="AE141" i="14"/>
  <c r="AE148" i="14"/>
  <c r="AE163" i="14"/>
  <c r="AE172" i="14"/>
  <c r="AE132" i="14"/>
  <c r="AE157" i="14"/>
  <c r="AE147" i="14"/>
  <c r="AE137" i="14"/>
  <c r="AE171" i="14"/>
  <c r="AE162" i="14"/>
  <c r="AE168" i="14"/>
  <c r="AE156" i="14"/>
  <c r="AE133" i="14"/>
  <c r="AE149" i="14"/>
  <c r="AE92" i="14"/>
  <c r="AD205" i="14"/>
  <c r="AE84" i="14"/>
  <c r="AD197" i="14"/>
  <c r="AE97" i="14"/>
  <c r="AD210" i="14"/>
  <c r="AE104" i="14"/>
  <c r="AE88" i="14"/>
  <c r="AD201" i="14"/>
  <c r="AE85" i="14"/>
  <c r="AD198" i="14"/>
  <c r="L193" i="14"/>
  <c r="L200" i="14"/>
  <c r="L212" i="14"/>
  <c r="L208" i="14"/>
  <c r="L197" i="14"/>
  <c r="L198" i="14"/>
  <c r="L199" i="14"/>
  <c r="L211" i="14"/>
  <c r="L207" i="14"/>
  <c r="L205" i="14"/>
  <c r="L210" i="14"/>
  <c r="L194" i="14"/>
  <c r="L213" i="14"/>
  <c r="L202" i="14"/>
  <c r="L195" i="14"/>
  <c r="L204" i="14"/>
  <c r="L196" i="14"/>
  <c r="L206" i="14"/>
  <c r="L203" i="14"/>
  <c r="L201" i="14"/>
  <c r="L209" i="14"/>
  <c r="AE82" i="14"/>
  <c r="AD195" i="14"/>
  <c r="AE91" i="14"/>
  <c r="AD204" i="14"/>
  <c r="AE103" i="14"/>
  <c r="AD216" i="14"/>
  <c r="AE94" i="14"/>
  <c r="AD207" i="14"/>
  <c r="AE101" i="14"/>
  <c r="AD214" i="14"/>
  <c r="AE106" i="14"/>
  <c r="AE93" i="14"/>
  <c r="AD206" i="14"/>
  <c r="AE81" i="14"/>
  <c r="AD194" i="14"/>
  <c r="AE95" i="14"/>
  <c r="AD208" i="14"/>
  <c r="AE90" i="14"/>
  <c r="AD203" i="14"/>
  <c r="AE99" i="14"/>
  <c r="AD212" i="14"/>
  <c r="AE100" i="14"/>
  <c r="AD213" i="14"/>
  <c r="AE107" i="14"/>
  <c r="AE102" i="14"/>
  <c r="AD215" i="14"/>
  <c r="AE80" i="14"/>
  <c r="AD193" i="14"/>
  <c r="AE105" i="14"/>
  <c r="AE98" i="14"/>
  <c r="AD211" i="14"/>
  <c r="AE89" i="14"/>
  <c r="AD202" i="14"/>
  <c r="AE86" i="14"/>
  <c r="AD199" i="14"/>
  <c r="AE96" i="14"/>
  <c r="AD209" i="14"/>
  <c r="AH58" i="14"/>
  <c r="AI57" i="14" s="1"/>
  <c r="AH56" i="14"/>
  <c r="AI40" i="14"/>
  <c r="AI49" i="14" s="1"/>
  <c r="AJ36" i="14"/>
  <c r="W38" i="14"/>
  <c r="Z9" i="8"/>
  <c r="Z37" i="8" s="1"/>
  <c r="AF1" i="15"/>
  <c r="AB4" i="15"/>
  <c r="S23" i="8"/>
  <c r="S24" i="8" s="1"/>
  <c r="AH42" i="14" l="1"/>
  <c r="AG46" i="14"/>
  <c r="AI43" i="14"/>
  <c r="AI41" i="14"/>
  <c r="AH45" i="14"/>
  <c r="M61" i="14"/>
  <c r="AH47" i="14"/>
  <c r="AH39" i="14" s="1"/>
  <c r="M63" i="14"/>
  <c r="AF81" i="14"/>
  <c r="AE194" i="14"/>
  <c r="AF86" i="14"/>
  <c r="AE199" i="14"/>
  <c r="AF82" i="14"/>
  <c r="AE195" i="14"/>
  <c r="AF96" i="14"/>
  <c r="AE209" i="14"/>
  <c r="AF85" i="14"/>
  <c r="AE198" i="14"/>
  <c r="AF91" i="14"/>
  <c r="AE204" i="14"/>
  <c r="AF89" i="14"/>
  <c r="AE202" i="14"/>
  <c r="AF102" i="14"/>
  <c r="AE215" i="14"/>
  <c r="AF88" i="14"/>
  <c r="AE201" i="14"/>
  <c r="AF106" i="14"/>
  <c r="AE219" i="14"/>
  <c r="AF101" i="14"/>
  <c r="AE214" i="14"/>
  <c r="AF95" i="14"/>
  <c r="AE208" i="14"/>
  <c r="AF103" i="14"/>
  <c r="AE216" i="14"/>
  <c r="AF98" i="14"/>
  <c r="AE211" i="14"/>
  <c r="AF104" i="14"/>
  <c r="AE217" i="14"/>
  <c r="AF94" i="14"/>
  <c r="AE207" i="14"/>
  <c r="AG74" i="14"/>
  <c r="AF109" i="14"/>
  <c r="AF222" i="14" s="1"/>
  <c r="AF120" i="14"/>
  <c r="AF113" i="14"/>
  <c r="AF110" i="14"/>
  <c r="AF223" i="14" s="1"/>
  <c r="AF150" i="14"/>
  <c r="AF114" i="14"/>
  <c r="AF129" i="14"/>
  <c r="AF125" i="14"/>
  <c r="AF162" i="14"/>
  <c r="AF115" i="14"/>
  <c r="AF118" i="14"/>
  <c r="AF116" i="14"/>
  <c r="AF117" i="14"/>
  <c r="AF119" i="14"/>
  <c r="AF146" i="14"/>
  <c r="AF142" i="14"/>
  <c r="AF138" i="14"/>
  <c r="AF121" i="14"/>
  <c r="AF134" i="14"/>
  <c r="AF130" i="14"/>
  <c r="AF126" i="14"/>
  <c r="AF122" i="14"/>
  <c r="AF155" i="14"/>
  <c r="AF108" i="14"/>
  <c r="AF221" i="14" s="1"/>
  <c r="AF140" i="14"/>
  <c r="AF159" i="14"/>
  <c r="AF177" i="14"/>
  <c r="AF173" i="14"/>
  <c r="AF135" i="14"/>
  <c r="AF164" i="14"/>
  <c r="AF169" i="14"/>
  <c r="AF139" i="14"/>
  <c r="AF111" i="14"/>
  <c r="AF224" i="14" s="1"/>
  <c r="AF145" i="14"/>
  <c r="AF160" i="14"/>
  <c r="AF178" i="14"/>
  <c r="AF144" i="14"/>
  <c r="AF165" i="14"/>
  <c r="AF174" i="14"/>
  <c r="AF151" i="14"/>
  <c r="AF143" i="14"/>
  <c r="AF170" i="14"/>
  <c r="AF152" i="14"/>
  <c r="AF161" i="14"/>
  <c r="AF112" i="14"/>
  <c r="AF124" i="14"/>
  <c r="AF128" i="14"/>
  <c r="AF123" i="14"/>
  <c r="AF127" i="14"/>
  <c r="AF147" i="14"/>
  <c r="AF153" i="14"/>
  <c r="AF167" i="14"/>
  <c r="AF131" i="14"/>
  <c r="AF179" i="14"/>
  <c r="AF133" i="14"/>
  <c r="AF149" i="14"/>
  <c r="AF176" i="14"/>
  <c r="AF136" i="14"/>
  <c r="AF158" i="14"/>
  <c r="AF166" i="14"/>
  <c r="AF175" i="14"/>
  <c r="AF141" i="14"/>
  <c r="AF148" i="14"/>
  <c r="AF163" i="14"/>
  <c r="AF172" i="14"/>
  <c r="AF132" i="14"/>
  <c r="AF157" i="14"/>
  <c r="AF154" i="14"/>
  <c r="AF137" i="14"/>
  <c r="AF171" i="14"/>
  <c r="AF168" i="14"/>
  <c r="AF156" i="14"/>
  <c r="AF97" i="14"/>
  <c r="AE210" i="14"/>
  <c r="AF93" i="14"/>
  <c r="AE206" i="14"/>
  <c r="AF84" i="14"/>
  <c r="AE197" i="14"/>
  <c r="AF83" i="14"/>
  <c r="AE196" i="14"/>
  <c r="L192" i="14"/>
  <c r="M7" i="15" s="1"/>
  <c r="AF99" i="14"/>
  <c r="AE212" i="14"/>
  <c r="AF90" i="14"/>
  <c r="AE203" i="14"/>
  <c r="AF80" i="14"/>
  <c r="AE193" i="14"/>
  <c r="AF107" i="14"/>
  <c r="AE220" i="14"/>
  <c r="AF87" i="14"/>
  <c r="AE200" i="14"/>
  <c r="AF105" i="14"/>
  <c r="AE218" i="14"/>
  <c r="AF100" i="14"/>
  <c r="AE213" i="14"/>
  <c r="AF92" i="14"/>
  <c r="AE205" i="14"/>
  <c r="AI58" i="14"/>
  <c r="AJ57" i="14" s="1"/>
  <c r="AI56" i="14"/>
  <c r="AK36" i="14"/>
  <c r="AJ40" i="14"/>
  <c r="AJ49" i="14" s="1"/>
  <c r="X37" i="14"/>
  <c r="AA9" i="8"/>
  <c r="AA37" i="8" s="1"/>
  <c r="AG1" i="15"/>
  <c r="AB5" i="15"/>
  <c r="T23" i="8"/>
  <c r="T24" i="8" s="1"/>
  <c r="M8" i="15" l="1"/>
  <c r="B7" i="19"/>
  <c r="AI45" i="14"/>
  <c r="AI47" i="14"/>
  <c r="AI39" i="14" s="1"/>
  <c r="AJ43" i="14"/>
  <c r="AJ47" i="14" s="1"/>
  <c r="AJ39" i="14" s="1"/>
  <c r="AJ41" i="14"/>
  <c r="AJ45" i="14" s="1"/>
  <c r="AI42" i="14"/>
  <c r="AH46" i="14"/>
  <c r="M62" i="14"/>
  <c r="AG106" i="14"/>
  <c r="AF219" i="14"/>
  <c r="AG103" i="14"/>
  <c r="AF216" i="14"/>
  <c r="AG88" i="14"/>
  <c r="AF201" i="14"/>
  <c r="AG93" i="14"/>
  <c r="AF206" i="14"/>
  <c r="AG102" i="14"/>
  <c r="AF215" i="14"/>
  <c r="AH74" i="14"/>
  <c r="AG109" i="14"/>
  <c r="AG222" i="14" s="1"/>
  <c r="AG113" i="14"/>
  <c r="AG226" i="14" s="1"/>
  <c r="AG139" i="14"/>
  <c r="AG110" i="14"/>
  <c r="AG223" i="14" s="1"/>
  <c r="AG121" i="14"/>
  <c r="AG234" i="14" s="1"/>
  <c r="AG133" i="14"/>
  <c r="AG246" i="14" s="1"/>
  <c r="AG129" i="14"/>
  <c r="AG166" i="14"/>
  <c r="AG125" i="14"/>
  <c r="AG114" i="14"/>
  <c r="AG227" i="14" s="1"/>
  <c r="AG115" i="14"/>
  <c r="AG228" i="14" s="1"/>
  <c r="AG118" i="14"/>
  <c r="AG150" i="14"/>
  <c r="AG263" i="14" s="1"/>
  <c r="AG116" i="14"/>
  <c r="AG117" i="14"/>
  <c r="AG119" i="14"/>
  <c r="AG146" i="14"/>
  <c r="AG142" i="14"/>
  <c r="AG255" i="14" s="1"/>
  <c r="AG120" i="14"/>
  <c r="AG233" i="14" s="1"/>
  <c r="AG138" i="14"/>
  <c r="AG134" i="14"/>
  <c r="AG130" i="14"/>
  <c r="AG243" i="14" s="1"/>
  <c r="AG126" i="14"/>
  <c r="AG159" i="14"/>
  <c r="AG122" i="14"/>
  <c r="AG235" i="14" s="1"/>
  <c r="AG131" i="14"/>
  <c r="AG244" i="14" s="1"/>
  <c r="AG108" i="14"/>
  <c r="AG221" i="14" s="1"/>
  <c r="AG140" i="14"/>
  <c r="AG253" i="14" s="1"/>
  <c r="AG177" i="14"/>
  <c r="AG173" i="14"/>
  <c r="AG135" i="14"/>
  <c r="AG164" i="14"/>
  <c r="AG169" i="14"/>
  <c r="AG111" i="14"/>
  <c r="AG224" i="14" s="1"/>
  <c r="AG145" i="14"/>
  <c r="AG160" i="14"/>
  <c r="AG273" i="14" s="1"/>
  <c r="AG178" i="14"/>
  <c r="AG144" i="14"/>
  <c r="AG165" i="14"/>
  <c r="AG174" i="14"/>
  <c r="AG151" i="14"/>
  <c r="AG264" i="14" s="1"/>
  <c r="AG143" i="14"/>
  <c r="AG170" i="14"/>
  <c r="AG152" i="14"/>
  <c r="AG112" i="14"/>
  <c r="AG225" i="14" s="1"/>
  <c r="AG124" i="14"/>
  <c r="AG237" i="14" s="1"/>
  <c r="AG128" i="14"/>
  <c r="AG123" i="14"/>
  <c r="AG236" i="14" s="1"/>
  <c r="AG127" i="14"/>
  <c r="AG161" i="14"/>
  <c r="AG147" i="14"/>
  <c r="AG175" i="14"/>
  <c r="AG153" i="14"/>
  <c r="AG167" i="14"/>
  <c r="AG179" i="14"/>
  <c r="AG149" i="14"/>
  <c r="AG176" i="14"/>
  <c r="AG155" i="14"/>
  <c r="AG136" i="14"/>
  <c r="AG158" i="14"/>
  <c r="AG141" i="14"/>
  <c r="AG254" i="14" s="1"/>
  <c r="AG148" i="14"/>
  <c r="AG163" i="14"/>
  <c r="AG172" i="14"/>
  <c r="AG132" i="14"/>
  <c r="AG245" i="14" s="1"/>
  <c r="AG157" i="14"/>
  <c r="AG154" i="14"/>
  <c r="AG137" i="14"/>
  <c r="AG171" i="14"/>
  <c r="AG162" i="14"/>
  <c r="AG156" i="14"/>
  <c r="AG168" i="14"/>
  <c r="AG94" i="14"/>
  <c r="AF207" i="14"/>
  <c r="AG89" i="14"/>
  <c r="AF202" i="14"/>
  <c r="AG83" i="14"/>
  <c r="AF196" i="14"/>
  <c r="AG101" i="14"/>
  <c r="AF214" i="14"/>
  <c r="AG104" i="14"/>
  <c r="AF217" i="14"/>
  <c r="AG91" i="14"/>
  <c r="AF204" i="14"/>
  <c r="AG105" i="14"/>
  <c r="AF218" i="14"/>
  <c r="AG95" i="14"/>
  <c r="AF208" i="14"/>
  <c r="AG85" i="14"/>
  <c r="AF198" i="14"/>
  <c r="AG87" i="14"/>
  <c r="AF200" i="14"/>
  <c r="AG96" i="14"/>
  <c r="AF209" i="14"/>
  <c r="AG100" i="14"/>
  <c r="AF213" i="14"/>
  <c r="AG82" i="14"/>
  <c r="AF195" i="14"/>
  <c r="AG84" i="14"/>
  <c r="AF197" i="14"/>
  <c r="AG97" i="14"/>
  <c r="AF210" i="14"/>
  <c r="AG92" i="14"/>
  <c r="AF205" i="14"/>
  <c r="AG107" i="14"/>
  <c r="AF220" i="14"/>
  <c r="AG80" i="14"/>
  <c r="AF193" i="14"/>
  <c r="AG98" i="14"/>
  <c r="AF211" i="14"/>
  <c r="AG86" i="14"/>
  <c r="AF199" i="14"/>
  <c r="AG99" i="14"/>
  <c r="AF212" i="14"/>
  <c r="AG90" i="14"/>
  <c r="AF203" i="14"/>
  <c r="AG81" i="14"/>
  <c r="AF194" i="14"/>
  <c r="AJ58" i="14"/>
  <c r="AK57" i="14" s="1"/>
  <c r="AJ56" i="14"/>
  <c r="AK40" i="14"/>
  <c r="AK49" i="14" s="1"/>
  <c r="AL36" i="14"/>
  <c r="X38" i="14"/>
  <c r="AB9" i="8"/>
  <c r="AB37" i="8" s="1"/>
  <c r="AH1" i="15"/>
  <c r="AC4" i="15"/>
  <c r="U23" i="8"/>
  <c r="U24" i="8" s="1"/>
  <c r="AK43" i="14" l="1"/>
  <c r="AK47" i="14" s="1"/>
  <c r="AK39" i="14" s="1"/>
  <c r="AK41" i="14"/>
  <c r="AK45" i="14" s="1"/>
  <c r="AJ42" i="14"/>
  <c r="AI46" i="14"/>
  <c r="AH82" i="14"/>
  <c r="AG195" i="14"/>
  <c r="AH91" i="14"/>
  <c r="AG204" i="14"/>
  <c r="AH107" i="14"/>
  <c r="AG220" i="14"/>
  <c r="AI74" i="14"/>
  <c r="AH109" i="14"/>
  <c r="AH222" i="14" s="1"/>
  <c r="AH120" i="14"/>
  <c r="AH233" i="14" s="1"/>
  <c r="AH113" i="14"/>
  <c r="AH226" i="14" s="1"/>
  <c r="AH117" i="14"/>
  <c r="AH230" i="14" s="1"/>
  <c r="AH128" i="14"/>
  <c r="AH241" i="14" s="1"/>
  <c r="AH168" i="14"/>
  <c r="AH281" i="14" s="1"/>
  <c r="AH110" i="14"/>
  <c r="AH223" i="14" s="1"/>
  <c r="AH114" i="14"/>
  <c r="AH227" i="14" s="1"/>
  <c r="AH137" i="14"/>
  <c r="AH250" i="14" s="1"/>
  <c r="AH133" i="14"/>
  <c r="AH246" i="14" s="1"/>
  <c r="AH170" i="14"/>
  <c r="AH283" i="14" s="1"/>
  <c r="AH129" i="14"/>
  <c r="AH242" i="14" s="1"/>
  <c r="AH125" i="14"/>
  <c r="AH238" i="14" s="1"/>
  <c r="AH115" i="14"/>
  <c r="AH228" i="14" s="1"/>
  <c r="AH118" i="14"/>
  <c r="AH231" i="14" s="1"/>
  <c r="AH150" i="14"/>
  <c r="AH263" i="14" s="1"/>
  <c r="AH116" i="14"/>
  <c r="AH229" i="14" s="1"/>
  <c r="AH119" i="14"/>
  <c r="AH232" i="14" s="1"/>
  <c r="AH146" i="14"/>
  <c r="AH259" i="14" s="1"/>
  <c r="AH142" i="14"/>
  <c r="AH255" i="14" s="1"/>
  <c r="AH121" i="14"/>
  <c r="AH234" i="14" s="1"/>
  <c r="AH138" i="14"/>
  <c r="AH251" i="14" s="1"/>
  <c r="AH134" i="14"/>
  <c r="AH247" i="14" s="1"/>
  <c r="AH130" i="14"/>
  <c r="AH243" i="14" s="1"/>
  <c r="AH126" i="14"/>
  <c r="AH239" i="14" s="1"/>
  <c r="AH122" i="14"/>
  <c r="AH235" i="14" s="1"/>
  <c r="AH131" i="14"/>
  <c r="AH244" i="14" s="1"/>
  <c r="AH159" i="14"/>
  <c r="AH272" i="14" s="1"/>
  <c r="AH108" i="14"/>
  <c r="AH221" i="14" s="1"/>
  <c r="AH140" i="14"/>
  <c r="AH253" i="14" s="1"/>
  <c r="AH177" i="14"/>
  <c r="AH290" i="14" s="1"/>
  <c r="AH173" i="14"/>
  <c r="AH286" i="14" s="1"/>
  <c r="AH135" i="14"/>
  <c r="AH248" i="14" s="1"/>
  <c r="AH164" i="14"/>
  <c r="AH277" i="14" s="1"/>
  <c r="AH169" i="14"/>
  <c r="AH282" i="14" s="1"/>
  <c r="AH139" i="14"/>
  <c r="AH252" i="14" s="1"/>
  <c r="AH111" i="14"/>
  <c r="AH224" i="14" s="1"/>
  <c r="AH145" i="14"/>
  <c r="AH258" i="14" s="1"/>
  <c r="AH160" i="14"/>
  <c r="AH273" i="14" s="1"/>
  <c r="AH178" i="14"/>
  <c r="AH291" i="14" s="1"/>
  <c r="AH144" i="14"/>
  <c r="AH257" i="14" s="1"/>
  <c r="AH165" i="14"/>
  <c r="AH278" i="14" s="1"/>
  <c r="AH174" i="14"/>
  <c r="AH287" i="14" s="1"/>
  <c r="AH151" i="14"/>
  <c r="AH264" i="14" s="1"/>
  <c r="AH143" i="14"/>
  <c r="AH256" i="14" s="1"/>
  <c r="AH112" i="14"/>
  <c r="AH225" i="14" s="1"/>
  <c r="AH124" i="14"/>
  <c r="AH237" i="14" s="1"/>
  <c r="AH123" i="14"/>
  <c r="AH236" i="14" s="1"/>
  <c r="AH127" i="14"/>
  <c r="AH240" i="14" s="1"/>
  <c r="AH149" i="14"/>
  <c r="AH262" i="14" s="1"/>
  <c r="AH161" i="14"/>
  <c r="AH274" i="14" s="1"/>
  <c r="AH175" i="14"/>
  <c r="AH288" i="14" s="1"/>
  <c r="AH147" i="14"/>
  <c r="AH260" i="14" s="1"/>
  <c r="AH156" i="14"/>
  <c r="AH269" i="14" s="1"/>
  <c r="AH153" i="14"/>
  <c r="AH266" i="14" s="1"/>
  <c r="AH167" i="14"/>
  <c r="AH280" i="14" s="1"/>
  <c r="AH179" i="14"/>
  <c r="AH292" i="14" s="1"/>
  <c r="AH176" i="14"/>
  <c r="AH289" i="14" s="1"/>
  <c r="AH155" i="14"/>
  <c r="AH268" i="14" s="1"/>
  <c r="AH136" i="14"/>
  <c r="AH249" i="14" s="1"/>
  <c r="AH158" i="14"/>
  <c r="AH271" i="14" s="1"/>
  <c r="AH166" i="14"/>
  <c r="AH279" i="14" s="1"/>
  <c r="AH152" i="14"/>
  <c r="AH265" i="14" s="1"/>
  <c r="AH141" i="14"/>
  <c r="AH254" i="14" s="1"/>
  <c r="AH148" i="14"/>
  <c r="AH261" i="14" s="1"/>
  <c r="AH163" i="14"/>
  <c r="AH276" i="14" s="1"/>
  <c r="AH172" i="14"/>
  <c r="AH285" i="14" s="1"/>
  <c r="AH132" i="14"/>
  <c r="AH245" i="14" s="1"/>
  <c r="AH157" i="14"/>
  <c r="AH270" i="14" s="1"/>
  <c r="AH154" i="14"/>
  <c r="AH267" i="14" s="1"/>
  <c r="AH171" i="14"/>
  <c r="AH284" i="14" s="1"/>
  <c r="AH162" i="14"/>
  <c r="AH275" i="14" s="1"/>
  <c r="AH102" i="14"/>
  <c r="AG215" i="14"/>
  <c r="AH97" i="14"/>
  <c r="AG210" i="14"/>
  <c r="AH83" i="14"/>
  <c r="AG196" i="14"/>
  <c r="AH93" i="14"/>
  <c r="AG206" i="14"/>
  <c r="AH100" i="14"/>
  <c r="AG213" i="14"/>
  <c r="AH104" i="14"/>
  <c r="AG217" i="14"/>
  <c r="AH89" i="14"/>
  <c r="AG202" i="14"/>
  <c r="AH96" i="14"/>
  <c r="AG209" i="14"/>
  <c r="AH101" i="14"/>
  <c r="AG214" i="14"/>
  <c r="AH86" i="14"/>
  <c r="AG199" i="14"/>
  <c r="AH88" i="14"/>
  <c r="AG201" i="14"/>
  <c r="AH99" i="14"/>
  <c r="AG212" i="14"/>
  <c r="AH94" i="14"/>
  <c r="AG207" i="14"/>
  <c r="AH98" i="14"/>
  <c r="AG211" i="14"/>
  <c r="AH103" i="14"/>
  <c r="AG216" i="14"/>
  <c r="AH95" i="14"/>
  <c r="AG208" i="14"/>
  <c r="AH105" i="14"/>
  <c r="AG218" i="14"/>
  <c r="AH92" i="14"/>
  <c r="AG205" i="14"/>
  <c r="AH84" i="14"/>
  <c r="AG197" i="14"/>
  <c r="AH87" i="14"/>
  <c r="AG200" i="14"/>
  <c r="AH85" i="14"/>
  <c r="AG198" i="14"/>
  <c r="AH81" i="14"/>
  <c r="AG194" i="14"/>
  <c r="AH90" i="14"/>
  <c r="AG203" i="14"/>
  <c r="AH80" i="14"/>
  <c r="AG193" i="14"/>
  <c r="AH106" i="14"/>
  <c r="AG219" i="14"/>
  <c r="AK58" i="14"/>
  <c r="AL57" i="14" s="1"/>
  <c r="AK56" i="14"/>
  <c r="Y37" i="14"/>
  <c r="AM36" i="14"/>
  <c r="AL40" i="14"/>
  <c r="AL49" i="14" s="1"/>
  <c r="C11" i="16"/>
  <c r="H5" i="8"/>
  <c r="M9" i="15"/>
  <c r="H7" i="8" s="1"/>
  <c r="H35" i="8" s="1"/>
  <c r="M10" i="15"/>
  <c r="H8" i="8" s="1"/>
  <c r="H36" i="8" s="1"/>
  <c r="AC9" i="8"/>
  <c r="AC37" i="8" s="1"/>
  <c r="AI1" i="15"/>
  <c r="AC5" i="15"/>
  <c r="V23" i="8"/>
  <c r="V24" i="8" s="1"/>
  <c r="AL43" i="14" l="1"/>
  <c r="AL41" i="14"/>
  <c r="AL45" i="14" s="1"/>
  <c r="AK42" i="14"/>
  <c r="AJ46" i="14"/>
  <c r="AI99" i="14"/>
  <c r="AH212" i="14"/>
  <c r="AI98" i="14"/>
  <c r="AH211" i="14"/>
  <c r="AI88" i="14"/>
  <c r="AH201" i="14"/>
  <c r="AI106" i="14"/>
  <c r="AH219" i="14"/>
  <c r="AI94" i="14"/>
  <c r="AH207" i="14"/>
  <c r="AI95" i="14"/>
  <c r="AH208" i="14"/>
  <c r="AI86" i="14"/>
  <c r="AH199" i="14"/>
  <c r="AI89" i="14"/>
  <c r="AH202" i="14"/>
  <c r="AI101" i="14"/>
  <c r="AH214" i="14"/>
  <c r="AI103" i="14"/>
  <c r="AH216" i="14"/>
  <c r="AJ74" i="14"/>
  <c r="AI116" i="14"/>
  <c r="AI229" i="14" s="1"/>
  <c r="AI109" i="14"/>
  <c r="AI222" i="14" s="1"/>
  <c r="AI113" i="14"/>
  <c r="AI226" i="14" s="1"/>
  <c r="AI117" i="14"/>
  <c r="AI230" i="14" s="1"/>
  <c r="AI157" i="14"/>
  <c r="AI270" i="14" s="1"/>
  <c r="AI110" i="14"/>
  <c r="AI223" i="14" s="1"/>
  <c r="AI141" i="14"/>
  <c r="AI254" i="14" s="1"/>
  <c r="AI137" i="14"/>
  <c r="AI250" i="14" s="1"/>
  <c r="AI133" i="14"/>
  <c r="AI246" i="14" s="1"/>
  <c r="AI129" i="14"/>
  <c r="AI242" i="14" s="1"/>
  <c r="AI114" i="14"/>
  <c r="AI227" i="14" s="1"/>
  <c r="AI125" i="14"/>
  <c r="AI238" i="14" s="1"/>
  <c r="AI115" i="14"/>
  <c r="AI228" i="14" s="1"/>
  <c r="AI118" i="14"/>
  <c r="AI231" i="14" s="1"/>
  <c r="AI154" i="14"/>
  <c r="AI267" i="14" s="1"/>
  <c r="AI150" i="14"/>
  <c r="AI263" i="14" s="1"/>
  <c r="AI119" i="14"/>
  <c r="AI232" i="14" s="1"/>
  <c r="AI146" i="14"/>
  <c r="AI259" i="14" s="1"/>
  <c r="AI120" i="14"/>
  <c r="AI233" i="14" s="1"/>
  <c r="AI142" i="14"/>
  <c r="AI255" i="14" s="1"/>
  <c r="AI121" i="14"/>
  <c r="AI234" i="14" s="1"/>
  <c r="AI138" i="14"/>
  <c r="AI251" i="14" s="1"/>
  <c r="AI134" i="14"/>
  <c r="AI247" i="14" s="1"/>
  <c r="AI130" i="14"/>
  <c r="AI243" i="14" s="1"/>
  <c r="AI122" i="14"/>
  <c r="AI235" i="14" s="1"/>
  <c r="AI136" i="14"/>
  <c r="AI249" i="14" s="1"/>
  <c r="AI158" i="14"/>
  <c r="AI271" i="14" s="1"/>
  <c r="AI131" i="14"/>
  <c r="AI244" i="14" s="1"/>
  <c r="AI159" i="14"/>
  <c r="AI272" i="14" s="1"/>
  <c r="AI108" i="14"/>
  <c r="AI221" i="14" s="1"/>
  <c r="AI126" i="14"/>
  <c r="AI239" i="14" s="1"/>
  <c r="AI140" i="14"/>
  <c r="AI253" i="14" s="1"/>
  <c r="AI177" i="14"/>
  <c r="AI290" i="14" s="1"/>
  <c r="AI173" i="14"/>
  <c r="AI286" i="14" s="1"/>
  <c r="AI135" i="14"/>
  <c r="AI248" i="14" s="1"/>
  <c r="AI164" i="14"/>
  <c r="AI277" i="14" s="1"/>
  <c r="AI169" i="14"/>
  <c r="AI282" i="14" s="1"/>
  <c r="AI139" i="14"/>
  <c r="AI252" i="14" s="1"/>
  <c r="AI111" i="14"/>
  <c r="AI224" i="14" s="1"/>
  <c r="AI145" i="14"/>
  <c r="AI258" i="14" s="1"/>
  <c r="AI160" i="14"/>
  <c r="AI273" i="14" s="1"/>
  <c r="AI178" i="14"/>
  <c r="AI291" i="14" s="1"/>
  <c r="AI144" i="14"/>
  <c r="AI257" i="14" s="1"/>
  <c r="AI165" i="14"/>
  <c r="AI278" i="14" s="1"/>
  <c r="AI174" i="14"/>
  <c r="AI287" i="14" s="1"/>
  <c r="AI151" i="14"/>
  <c r="AI264" i="14" s="1"/>
  <c r="AI170" i="14"/>
  <c r="AI283" i="14" s="1"/>
  <c r="AI143" i="14"/>
  <c r="AI256" i="14" s="1"/>
  <c r="AI112" i="14"/>
  <c r="AI225" i="14" s="1"/>
  <c r="AI124" i="14"/>
  <c r="AI237" i="14" s="1"/>
  <c r="AI128" i="14"/>
  <c r="AI241" i="14" s="1"/>
  <c r="AI123" i="14"/>
  <c r="AI236" i="14" s="1"/>
  <c r="AI156" i="14"/>
  <c r="AI269" i="14" s="1"/>
  <c r="AI149" i="14"/>
  <c r="AI262" i="14" s="1"/>
  <c r="AI161" i="14"/>
  <c r="AI274" i="14" s="1"/>
  <c r="AI172" i="14"/>
  <c r="AI285" i="14" s="1"/>
  <c r="AI147" i="14"/>
  <c r="AI260" i="14" s="1"/>
  <c r="AI153" i="14"/>
  <c r="AI266" i="14" s="1"/>
  <c r="AI167" i="14"/>
  <c r="AI280" i="14" s="1"/>
  <c r="AI179" i="14"/>
  <c r="AI292" i="14" s="1"/>
  <c r="AI176" i="14"/>
  <c r="AI289" i="14" s="1"/>
  <c r="AI155" i="14"/>
  <c r="AI268" i="14" s="1"/>
  <c r="AI166" i="14"/>
  <c r="AI279" i="14" s="1"/>
  <c r="AI175" i="14"/>
  <c r="AI288" i="14" s="1"/>
  <c r="AI152" i="14"/>
  <c r="AI265" i="14" s="1"/>
  <c r="AI127" i="14"/>
  <c r="AI240" i="14" s="1"/>
  <c r="AI148" i="14"/>
  <c r="AI261" i="14" s="1"/>
  <c r="AI163" i="14"/>
  <c r="AI276" i="14" s="1"/>
  <c r="AI132" i="14"/>
  <c r="AI245" i="14" s="1"/>
  <c r="AI171" i="14"/>
  <c r="AI284" i="14" s="1"/>
  <c r="AI162" i="14"/>
  <c r="AI275" i="14" s="1"/>
  <c r="AI168" i="14"/>
  <c r="AI281" i="14" s="1"/>
  <c r="AI83" i="14"/>
  <c r="AH196" i="14"/>
  <c r="AI104" i="14"/>
  <c r="AH217" i="14"/>
  <c r="AI93" i="14"/>
  <c r="AH206" i="14"/>
  <c r="AI85" i="14"/>
  <c r="AH198" i="14"/>
  <c r="AI107" i="14"/>
  <c r="AH220" i="14"/>
  <c r="AI80" i="14"/>
  <c r="AH193" i="14"/>
  <c r="AI100" i="14"/>
  <c r="AH213" i="14"/>
  <c r="AI81" i="14"/>
  <c r="AH194" i="14"/>
  <c r="AI97" i="14"/>
  <c r="AH210" i="14"/>
  <c r="AI105" i="14"/>
  <c r="AH218" i="14"/>
  <c r="AI96" i="14"/>
  <c r="AH209" i="14"/>
  <c r="AI87" i="14"/>
  <c r="AH200" i="14"/>
  <c r="AI91" i="14"/>
  <c r="AH204" i="14"/>
  <c r="AI92" i="14"/>
  <c r="AH205" i="14"/>
  <c r="AI102" i="14"/>
  <c r="AH215" i="14"/>
  <c r="AI90" i="14"/>
  <c r="AH203" i="14"/>
  <c r="AI84" i="14"/>
  <c r="AH197" i="14"/>
  <c r="AI82" i="14"/>
  <c r="AH195" i="14"/>
  <c r="AL58" i="14"/>
  <c r="AM57" i="14" s="1"/>
  <c r="AL56" i="14"/>
  <c r="AN36" i="14"/>
  <c r="AM40" i="14"/>
  <c r="AM49" i="14" s="1"/>
  <c r="H6" i="8"/>
  <c r="H34" i="8" s="1"/>
  <c r="Y38" i="14"/>
  <c r="AD9" i="8"/>
  <c r="AD37" i="8" s="1"/>
  <c r="AJ1" i="15"/>
  <c r="AD4" i="15"/>
  <c r="W23" i="8"/>
  <c r="W24" i="8" s="1"/>
  <c r="AM43" i="14" l="1"/>
  <c r="AM47" i="14" s="1"/>
  <c r="AM39" i="14" s="1"/>
  <c r="AM41" i="14"/>
  <c r="AL42" i="14"/>
  <c r="AK46" i="14"/>
  <c r="AL47" i="14"/>
  <c r="AL39" i="14" s="1"/>
  <c r="AJ96" i="14"/>
  <c r="AI209" i="14"/>
  <c r="AJ105" i="14"/>
  <c r="AI218" i="14"/>
  <c r="AJ107" i="14"/>
  <c r="AI220" i="14"/>
  <c r="AJ89" i="14"/>
  <c r="AI202" i="14"/>
  <c r="AJ80" i="14"/>
  <c r="AI193" i="14"/>
  <c r="AJ86" i="14"/>
  <c r="AI199" i="14"/>
  <c r="AJ101" i="14"/>
  <c r="AI214" i="14"/>
  <c r="AJ95" i="14"/>
  <c r="AI208" i="14"/>
  <c r="AJ85" i="14"/>
  <c r="AI198" i="14"/>
  <c r="AJ97" i="14"/>
  <c r="AI210" i="14"/>
  <c r="AJ94" i="14"/>
  <c r="AI207" i="14"/>
  <c r="AJ103" i="14"/>
  <c r="AI216" i="14"/>
  <c r="AJ104" i="14"/>
  <c r="AI217" i="14"/>
  <c r="AJ83" i="14"/>
  <c r="AI196" i="14"/>
  <c r="AJ106" i="14"/>
  <c r="AI219" i="14"/>
  <c r="AJ100" i="14"/>
  <c r="AI213" i="14"/>
  <c r="AJ84" i="14"/>
  <c r="AI197" i="14"/>
  <c r="AH192" i="14"/>
  <c r="AI7" i="15" s="1"/>
  <c r="X7" i="19" s="1"/>
  <c r="AJ92" i="14"/>
  <c r="AI205" i="14"/>
  <c r="AJ88" i="14"/>
  <c r="AI201" i="14"/>
  <c r="AK74" i="14"/>
  <c r="AJ116" i="14"/>
  <c r="AJ229" i="14" s="1"/>
  <c r="AJ109" i="14"/>
  <c r="AJ222" i="14" s="1"/>
  <c r="AJ113" i="14"/>
  <c r="AJ226" i="14" s="1"/>
  <c r="AJ146" i="14"/>
  <c r="AJ259" i="14" s="1"/>
  <c r="AJ110" i="14"/>
  <c r="AJ223" i="14" s="1"/>
  <c r="AJ145" i="14"/>
  <c r="AJ258" i="14" s="1"/>
  <c r="AJ141" i="14"/>
  <c r="AJ254" i="14" s="1"/>
  <c r="AJ137" i="14"/>
  <c r="AJ250" i="14" s="1"/>
  <c r="AJ133" i="14"/>
  <c r="AJ246" i="14" s="1"/>
  <c r="AJ129" i="14"/>
  <c r="AJ242" i="14" s="1"/>
  <c r="AJ114" i="14"/>
  <c r="AJ227" i="14" s="1"/>
  <c r="AJ125" i="14"/>
  <c r="AJ238" i="14" s="1"/>
  <c r="AJ115" i="14"/>
  <c r="AJ228" i="14" s="1"/>
  <c r="AJ117" i="14"/>
  <c r="AJ230" i="14" s="1"/>
  <c r="AJ118" i="14"/>
  <c r="AJ231" i="14" s="1"/>
  <c r="AJ150" i="14"/>
  <c r="AJ263" i="14" s="1"/>
  <c r="AJ119" i="14"/>
  <c r="AJ232" i="14" s="1"/>
  <c r="AJ120" i="14"/>
  <c r="AJ233" i="14" s="1"/>
  <c r="AJ142" i="14"/>
  <c r="AJ255" i="14" s="1"/>
  <c r="AJ121" i="14"/>
  <c r="AJ234" i="14" s="1"/>
  <c r="AJ138" i="14"/>
  <c r="AJ251" i="14" s="1"/>
  <c r="AJ134" i="14"/>
  <c r="AJ247" i="14" s="1"/>
  <c r="AJ126" i="14"/>
  <c r="AJ239" i="14" s="1"/>
  <c r="AJ168" i="14"/>
  <c r="AJ281" i="14" s="1"/>
  <c r="AJ122" i="14"/>
  <c r="AJ235" i="14" s="1"/>
  <c r="AJ136" i="14"/>
  <c r="AJ249" i="14" s="1"/>
  <c r="AJ158" i="14"/>
  <c r="AJ271" i="14" s="1"/>
  <c r="AJ131" i="14"/>
  <c r="AJ244" i="14" s="1"/>
  <c r="AJ159" i="14"/>
  <c r="AJ272" i="14" s="1"/>
  <c r="AJ108" i="14"/>
  <c r="AJ221" i="14" s="1"/>
  <c r="AJ140" i="14"/>
  <c r="AJ253" i="14" s="1"/>
  <c r="AJ177" i="14"/>
  <c r="AJ290" i="14" s="1"/>
  <c r="AJ173" i="14"/>
  <c r="AJ286" i="14" s="1"/>
  <c r="AJ135" i="14"/>
  <c r="AJ248" i="14" s="1"/>
  <c r="AJ164" i="14"/>
  <c r="AJ277" i="14" s="1"/>
  <c r="AJ130" i="14"/>
  <c r="AJ243" i="14" s="1"/>
  <c r="AJ169" i="14"/>
  <c r="AJ282" i="14" s="1"/>
  <c r="AJ139" i="14"/>
  <c r="AJ252" i="14" s="1"/>
  <c r="AJ111" i="14"/>
  <c r="AJ224" i="14" s="1"/>
  <c r="AJ160" i="14"/>
  <c r="AJ273" i="14" s="1"/>
  <c r="AJ178" i="14"/>
  <c r="AJ291" i="14" s="1"/>
  <c r="AJ144" i="14"/>
  <c r="AJ257" i="14" s="1"/>
  <c r="AJ165" i="14"/>
  <c r="AJ278" i="14" s="1"/>
  <c r="AJ174" i="14"/>
  <c r="AJ287" i="14" s="1"/>
  <c r="AJ151" i="14"/>
  <c r="AJ264" i="14" s="1"/>
  <c r="AJ170" i="14"/>
  <c r="AJ283" i="14" s="1"/>
  <c r="AJ112" i="14"/>
  <c r="AJ225" i="14" s="1"/>
  <c r="AJ124" i="14"/>
  <c r="AJ237" i="14" s="1"/>
  <c r="AJ128" i="14"/>
  <c r="AJ241" i="14" s="1"/>
  <c r="AJ123" i="14"/>
  <c r="AJ236" i="14" s="1"/>
  <c r="AJ156" i="14"/>
  <c r="AJ269" i="14" s="1"/>
  <c r="AJ149" i="14"/>
  <c r="AJ262" i="14" s="1"/>
  <c r="AJ161" i="14"/>
  <c r="AJ274" i="14" s="1"/>
  <c r="AJ143" i="14"/>
  <c r="AJ256" i="14" s="1"/>
  <c r="AJ147" i="14"/>
  <c r="AJ260" i="14" s="1"/>
  <c r="AJ153" i="14"/>
  <c r="AJ266" i="14" s="1"/>
  <c r="AJ167" i="14"/>
  <c r="AJ280" i="14" s="1"/>
  <c r="AJ179" i="14"/>
  <c r="AJ292" i="14" s="1"/>
  <c r="AJ176" i="14"/>
  <c r="AJ289" i="14" s="1"/>
  <c r="AJ155" i="14"/>
  <c r="AJ268" i="14" s="1"/>
  <c r="AJ166" i="14"/>
  <c r="AJ279" i="14" s="1"/>
  <c r="AJ175" i="14"/>
  <c r="AJ288" i="14" s="1"/>
  <c r="AJ152" i="14"/>
  <c r="AJ265" i="14" s="1"/>
  <c r="AJ148" i="14"/>
  <c r="AJ261" i="14" s="1"/>
  <c r="AJ163" i="14"/>
  <c r="AJ276" i="14" s="1"/>
  <c r="AJ172" i="14"/>
  <c r="AJ285" i="14" s="1"/>
  <c r="AJ132" i="14"/>
  <c r="AJ245" i="14" s="1"/>
  <c r="AJ157" i="14"/>
  <c r="AJ270" i="14" s="1"/>
  <c r="AJ154" i="14"/>
  <c r="AJ267" i="14" s="1"/>
  <c r="AJ127" i="14"/>
  <c r="AJ240" i="14" s="1"/>
  <c r="AJ171" i="14"/>
  <c r="AJ284" i="14" s="1"/>
  <c r="AJ162" i="14"/>
  <c r="AJ275" i="14" s="1"/>
  <c r="AJ102" i="14"/>
  <c r="AI215" i="14"/>
  <c r="AJ91" i="14"/>
  <c r="AI204" i="14"/>
  <c r="AJ98" i="14"/>
  <c r="AI211" i="14"/>
  <c r="AJ82" i="14"/>
  <c r="AI195" i="14"/>
  <c r="AJ81" i="14"/>
  <c r="AI194" i="14"/>
  <c r="AJ93" i="14"/>
  <c r="AI206" i="14"/>
  <c r="AJ90" i="14"/>
  <c r="AI203" i="14"/>
  <c r="AJ87" i="14"/>
  <c r="AI200" i="14"/>
  <c r="AJ99" i="14"/>
  <c r="AI212" i="14"/>
  <c r="AM58" i="14"/>
  <c r="AN57" i="14" s="1"/>
  <c r="AM56" i="14"/>
  <c r="Z37" i="14"/>
  <c r="AO36" i="14"/>
  <c r="AN40" i="14"/>
  <c r="AN49" i="14" s="1"/>
  <c r="AE9" i="8"/>
  <c r="AE37" i="8" s="1"/>
  <c r="AK1" i="15"/>
  <c r="AD5" i="15"/>
  <c r="X23" i="8"/>
  <c r="X24" i="8" s="1"/>
  <c r="AN43" i="14" l="1"/>
  <c r="AN41" i="14"/>
  <c r="AN45" i="14" s="1"/>
  <c r="AM42" i="14"/>
  <c r="AL46" i="14"/>
  <c r="AM45" i="14"/>
  <c r="AK88" i="14"/>
  <c r="AJ201" i="14"/>
  <c r="AK106" i="14"/>
  <c r="AJ219" i="14"/>
  <c r="AK94" i="14"/>
  <c r="AJ207" i="14"/>
  <c r="AK95" i="14"/>
  <c r="AJ208" i="14"/>
  <c r="AK103" i="14"/>
  <c r="AJ216" i="14"/>
  <c r="AK101" i="14"/>
  <c r="AJ214" i="14"/>
  <c r="AK92" i="14"/>
  <c r="AJ205" i="14"/>
  <c r="AK102" i="14"/>
  <c r="AJ215" i="14"/>
  <c r="AK86" i="14"/>
  <c r="AJ199" i="14"/>
  <c r="AK97" i="14"/>
  <c r="AJ210" i="14"/>
  <c r="AI192" i="14"/>
  <c r="AJ7" i="15" s="1"/>
  <c r="Y7" i="19" s="1"/>
  <c r="AK90" i="14"/>
  <c r="AJ203" i="14"/>
  <c r="AK80" i="14"/>
  <c r="AJ193" i="14"/>
  <c r="AK98" i="14"/>
  <c r="AJ211" i="14"/>
  <c r="AK91" i="14"/>
  <c r="AJ204" i="14"/>
  <c r="AK84" i="14"/>
  <c r="AJ197" i="14"/>
  <c r="AK89" i="14"/>
  <c r="AJ202" i="14"/>
  <c r="AK85" i="14"/>
  <c r="AJ198" i="14"/>
  <c r="AK99" i="14"/>
  <c r="AJ212" i="14"/>
  <c r="AK107" i="14"/>
  <c r="AJ220" i="14"/>
  <c r="AK100" i="14"/>
  <c r="AJ213" i="14"/>
  <c r="AK104" i="14"/>
  <c r="AJ217" i="14"/>
  <c r="AK87" i="14"/>
  <c r="AJ200" i="14"/>
  <c r="AK93" i="14"/>
  <c r="AJ206" i="14"/>
  <c r="AK81" i="14"/>
  <c r="AJ194" i="14"/>
  <c r="AK82" i="14"/>
  <c r="AJ195" i="14"/>
  <c r="AK105" i="14"/>
  <c r="AJ218" i="14"/>
  <c r="AL74" i="14"/>
  <c r="AK109" i="14"/>
  <c r="AK222" i="14" s="1"/>
  <c r="AK113" i="14"/>
  <c r="AK226" i="14" s="1"/>
  <c r="AK135" i="14"/>
  <c r="AK248" i="14" s="1"/>
  <c r="AK117" i="14"/>
  <c r="AK230" i="14" s="1"/>
  <c r="AK110" i="14"/>
  <c r="AK223" i="14" s="1"/>
  <c r="AK121" i="14"/>
  <c r="AK234" i="14" s="1"/>
  <c r="AK149" i="14"/>
  <c r="AK262" i="14" s="1"/>
  <c r="AK145" i="14"/>
  <c r="AK258" i="14" s="1"/>
  <c r="AK141" i="14"/>
  <c r="AK254" i="14" s="1"/>
  <c r="AK137" i="14"/>
  <c r="AK250" i="14" s="1"/>
  <c r="AK133" i="14"/>
  <c r="AK246" i="14" s="1"/>
  <c r="AK129" i="14"/>
  <c r="AK242" i="14" s="1"/>
  <c r="AK114" i="14"/>
  <c r="AK227" i="14" s="1"/>
  <c r="AK125" i="14"/>
  <c r="AK238" i="14" s="1"/>
  <c r="AK115" i="14"/>
  <c r="AK228" i="14" s="1"/>
  <c r="AK116" i="14"/>
  <c r="AK229" i="14" s="1"/>
  <c r="AK118" i="14"/>
  <c r="AK231" i="14" s="1"/>
  <c r="AK154" i="14"/>
  <c r="AK267" i="14" s="1"/>
  <c r="AK150" i="14"/>
  <c r="AK263" i="14" s="1"/>
  <c r="AK146" i="14"/>
  <c r="AK259" i="14" s="1"/>
  <c r="AK119" i="14"/>
  <c r="AK232" i="14" s="1"/>
  <c r="AK120" i="14"/>
  <c r="AK233" i="14" s="1"/>
  <c r="AK142" i="14"/>
  <c r="AK255" i="14" s="1"/>
  <c r="AK138" i="14"/>
  <c r="AK251" i="14" s="1"/>
  <c r="AK130" i="14"/>
  <c r="AK243" i="14" s="1"/>
  <c r="AK127" i="14"/>
  <c r="AK240" i="14" s="1"/>
  <c r="AK168" i="14"/>
  <c r="AK281" i="14" s="1"/>
  <c r="AK122" i="14"/>
  <c r="AK235" i="14" s="1"/>
  <c r="AK136" i="14"/>
  <c r="AK249" i="14" s="1"/>
  <c r="AK158" i="14"/>
  <c r="AK271" i="14" s="1"/>
  <c r="AK131" i="14"/>
  <c r="AK244" i="14" s="1"/>
  <c r="AK126" i="14"/>
  <c r="AK239" i="14" s="1"/>
  <c r="AK159" i="14"/>
  <c r="AK272" i="14" s="1"/>
  <c r="AK108" i="14"/>
  <c r="AK221" i="14" s="1"/>
  <c r="AK140" i="14"/>
  <c r="AK253" i="14" s="1"/>
  <c r="AK177" i="14"/>
  <c r="AK290" i="14" s="1"/>
  <c r="AK173" i="14"/>
  <c r="AK286" i="14" s="1"/>
  <c r="AK164" i="14"/>
  <c r="AK277" i="14" s="1"/>
  <c r="AK169" i="14"/>
  <c r="AK282" i="14" s="1"/>
  <c r="AK139" i="14"/>
  <c r="AK252" i="14" s="1"/>
  <c r="AK111" i="14"/>
  <c r="AK224" i="14" s="1"/>
  <c r="AK134" i="14"/>
  <c r="AK247" i="14" s="1"/>
  <c r="AK160" i="14"/>
  <c r="AK273" i="14" s="1"/>
  <c r="AK178" i="14"/>
  <c r="AK291" i="14" s="1"/>
  <c r="AK144" i="14"/>
  <c r="AK257" i="14" s="1"/>
  <c r="AK165" i="14"/>
  <c r="AK278" i="14" s="1"/>
  <c r="AK174" i="14"/>
  <c r="AK287" i="14" s="1"/>
  <c r="AK151" i="14"/>
  <c r="AK264" i="14" s="1"/>
  <c r="AK112" i="14"/>
  <c r="AK225" i="14" s="1"/>
  <c r="AK124" i="14"/>
  <c r="AK237" i="14" s="1"/>
  <c r="AK128" i="14"/>
  <c r="AK241" i="14" s="1"/>
  <c r="AK123" i="14"/>
  <c r="AK236" i="14" s="1"/>
  <c r="AK156" i="14"/>
  <c r="AK269" i="14" s="1"/>
  <c r="AK170" i="14"/>
  <c r="AK283" i="14" s="1"/>
  <c r="AK161" i="14"/>
  <c r="AK274" i="14" s="1"/>
  <c r="AK143" i="14"/>
  <c r="AK256" i="14" s="1"/>
  <c r="AK147" i="14"/>
  <c r="AK260" i="14" s="1"/>
  <c r="AK153" i="14"/>
  <c r="AK266" i="14" s="1"/>
  <c r="AK167" i="14"/>
  <c r="AK280" i="14" s="1"/>
  <c r="AK179" i="14"/>
  <c r="AK292" i="14" s="1"/>
  <c r="AK176" i="14"/>
  <c r="AK289" i="14" s="1"/>
  <c r="AK155" i="14"/>
  <c r="AK268" i="14" s="1"/>
  <c r="AK166" i="14"/>
  <c r="AK279" i="14" s="1"/>
  <c r="AK175" i="14"/>
  <c r="AK288" i="14" s="1"/>
  <c r="AK152" i="14"/>
  <c r="AK265" i="14" s="1"/>
  <c r="AK148" i="14"/>
  <c r="AK261" i="14" s="1"/>
  <c r="AK163" i="14"/>
  <c r="AK276" i="14" s="1"/>
  <c r="AK172" i="14"/>
  <c r="AK285" i="14" s="1"/>
  <c r="AK132" i="14"/>
  <c r="AK245" i="14" s="1"/>
  <c r="AK157" i="14"/>
  <c r="AK270" i="14" s="1"/>
  <c r="AK171" i="14"/>
  <c r="AK284" i="14" s="1"/>
  <c r="AK162" i="14"/>
  <c r="AK275" i="14" s="1"/>
  <c r="AK83" i="14"/>
  <c r="AJ196" i="14"/>
  <c r="AK96" i="14"/>
  <c r="AJ209" i="14"/>
  <c r="AN58" i="14"/>
  <c r="AO57" i="14" s="1"/>
  <c r="AN56" i="14"/>
  <c r="AO40" i="14"/>
  <c r="AO49" i="14" s="1"/>
  <c r="AP36" i="14"/>
  <c r="Z38" i="14"/>
  <c r="AF9" i="8"/>
  <c r="AF37" i="8" s="1"/>
  <c r="AL1" i="15"/>
  <c r="AE4" i="15"/>
  <c r="Y23" i="8"/>
  <c r="Y24" i="8" s="1"/>
  <c r="AO43" i="14" l="1"/>
  <c r="AO47" i="14" s="1"/>
  <c r="AO39" i="14" s="1"/>
  <c r="AO41" i="14"/>
  <c r="AN42" i="14"/>
  <c r="AM46" i="14"/>
  <c r="AN47" i="14"/>
  <c r="AN39" i="14" s="1"/>
  <c r="AL85" i="14"/>
  <c r="AK198" i="14"/>
  <c r="AL91" i="14"/>
  <c r="AK204" i="14"/>
  <c r="AL102" i="14"/>
  <c r="AK215" i="14"/>
  <c r="AL80" i="14"/>
  <c r="AK193" i="14"/>
  <c r="AL92" i="14"/>
  <c r="AK205" i="14"/>
  <c r="AL99" i="14"/>
  <c r="AK212" i="14"/>
  <c r="AL82" i="14"/>
  <c r="AK195" i="14"/>
  <c r="AL84" i="14"/>
  <c r="AK197" i="14"/>
  <c r="AL101" i="14"/>
  <c r="AK214" i="14"/>
  <c r="AL107" i="14"/>
  <c r="AK220" i="14"/>
  <c r="AM74" i="14"/>
  <c r="AL116" i="14"/>
  <c r="AL229" i="14" s="1"/>
  <c r="AL109" i="14"/>
  <c r="AL222" i="14" s="1"/>
  <c r="AL113" i="14"/>
  <c r="AL226" i="14" s="1"/>
  <c r="AL124" i="14"/>
  <c r="AL237" i="14" s="1"/>
  <c r="AL164" i="14"/>
  <c r="AL277" i="14" s="1"/>
  <c r="AL117" i="14"/>
  <c r="AL230" i="14" s="1"/>
  <c r="AL110" i="14"/>
  <c r="AL223" i="14" s="1"/>
  <c r="AL149" i="14"/>
  <c r="AL262" i="14" s="1"/>
  <c r="AL177" i="14"/>
  <c r="AL290" i="14" s="1"/>
  <c r="AL145" i="14"/>
  <c r="AL258" i="14" s="1"/>
  <c r="AL141" i="14"/>
  <c r="AL254" i="14" s="1"/>
  <c r="AL137" i="14"/>
  <c r="AL250" i="14" s="1"/>
  <c r="AL133" i="14"/>
  <c r="AL246" i="14" s="1"/>
  <c r="AL129" i="14"/>
  <c r="AL242" i="14" s="1"/>
  <c r="AL114" i="14"/>
  <c r="AL227" i="14" s="1"/>
  <c r="AL125" i="14"/>
  <c r="AL238" i="14" s="1"/>
  <c r="AL115" i="14"/>
  <c r="AL228" i="14" s="1"/>
  <c r="AL158" i="14"/>
  <c r="AL271" i="14" s="1"/>
  <c r="AL118" i="14"/>
  <c r="AL231" i="14" s="1"/>
  <c r="AL154" i="14"/>
  <c r="AL267" i="14" s="1"/>
  <c r="AL146" i="14"/>
  <c r="AL259" i="14" s="1"/>
  <c r="AL119" i="14"/>
  <c r="AL232" i="14" s="1"/>
  <c r="AL120" i="14"/>
  <c r="AL233" i="14" s="1"/>
  <c r="AL121" i="14"/>
  <c r="AL234" i="14" s="1"/>
  <c r="AL142" i="14"/>
  <c r="AL255" i="14" s="1"/>
  <c r="AL134" i="14"/>
  <c r="AL247" i="14" s="1"/>
  <c r="AL163" i="14"/>
  <c r="AL276" i="14" s="1"/>
  <c r="AL127" i="14"/>
  <c r="AL240" i="14" s="1"/>
  <c r="AL168" i="14"/>
  <c r="AL281" i="14" s="1"/>
  <c r="AL122" i="14"/>
  <c r="AL235" i="14" s="1"/>
  <c r="AL136" i="14"/>
  <c r="AL249" i="14" s="1"/>
  <c r="AL131" i="14"/>
  <c r="AL244" i="14" s="1"/>
  <c r="AL126" i="14"/>
  <c r="AL239" i="14" s="1"/>
  <c r="AL159" i="14"/>
  <c r="AL272" i="14" s="1"/>
  <c r="AL108" i="14"/>
  <c r="AL221" i="14" s="1"/>
  <c r="AL140" i="14"/>
  <c r="AL253" i="14" s="1"/>
  <c r="AL135" i="14"/>
  <c r="AL248" i="14" s="1"/>
  <c r="AL173" i="14"/>
  <c r="AL286" i="14" s="1"/>
  <c r="AL130" i="14"/>
  <c r="AL243" i="14" s="1"/>
  <c r="AL169" i="14"/>
  <c r="AL282" i="14" s="1"/>
  <c r="AL139" i="14"/>
  <c r="AL252" i="14" s="1"/>
  <c r="AL111" i="14"/>
  <c r="AL224" i="14" s="1"/>
  <c r="AL160" i="14"/>
  <c r="AL273" i="14" s="1"/>
  <c r="AL150" i="14"/>
  <c r="AL263" i="14" s="1"/>
  <c r="AL178" i="14"/>
  <c r="AL291" i="14" s="1"/>
  <c r="AL144" i="14"/>
  <c r="AL257" i="14" s="1"/>
  <c r="AL165" i="14"/>
  <c r="AL278" i="14" s="1"/>
  <c r="AL174" i="14"/>
  <c r="AL287" i="14" s="1"/>
  <c r="AL112" i="14"/>
  <c r="AL225" i="14" s="1"/>
  <c r="AL128" i="14"/>
  <c r="AL241" i="14" s="1"/>
  <c r="AL123" i="14"/>
  <c r="AL236" i="14" s="1"/>
  <c r="AL156" i="14"/>
  <c r="AL269" i="14" s="1"/>
  <c r="AL170" i="14"/>
  <c r="AL283" i="14" s="1"/>
  <c r="AL175" i="14"/>
  <c r="AL288" i="14" s="1"/>
  <c r="AL161" i="14"/>
  <c r="AL274" i="14" s="1"/>
  <c r="AL143" i="14"/>
  <c r="AL256" i="14" s="1"/>
  <c r="AL147" i="14"/>
  <c r="AL260" i="14" s="1"/>
  <c r="AL153" i="14"/>
  <c r="AL266" i="14" s="1"/>
  <c r="AL167" i="14"/>
  <c r="AL280" i="14" s="1"/>
  <c r="AL179" i="14"/>
  <c r="AL292" i="14" s="1"/>
  <c r="AL176" i="14"/>
  <c r="AL289" i="14" s="1"/>
  <c r="AL155" i="14"/>
  <c r="AL268" i="14" s="1"/>
  <c r="AL166" i="14"/>
  <c r="AL279" i="14" s="1"/>
  <c r="AL152" i="14"/>
  <c r="AL265" i="14" s="1"/>
  <c r="AL148" i="14"/>
  <c r="AL261" i="14" s="1"/>
  <c r="AL172" i="14"/>
  <c r="AL285" i="14" s="1"/>
  <c r="AL132" i="14"/>
  <c r="AL245" i="14" s="1"/>
  <c r="AL151" i="14"/>
  <c r="AL264" i="14" s="1"/>
  <c r="AL157" i="14"/>
  <c r="AL270" i="14" s="1"/>
  <c r="AL171" i="14"/>
  <c r="AL284" i="14" s="1"/>
  <c r="AL162" i="14"/>
  <c r="AL275" i="14" s="1"/>
  <c r="AL138" i="14"/>
  <c r="AL251" i="14" s="1"/>
  <c r="AL103" i="14"/>
  <c r="AK216" i="14"/>
  <c r="AL93" i="14"/>
  <c r="AK206" i="14"/>
  <c r="AL105" i="14"/>
  <c r="AK218" i="14"/>
  <c r="AL95" i="14"/>
  <c r="AK208" i="14"/>
  <c r="AL98" i="14"/>
  <c r="AK211" i="14"/>
  <c r="AL87" i="14"/>
  <c r="AK200" i="14"/>
  <c r="AL86" i="14"/>
  <c r="AK199" i="14"/>
  <c r="AL94" i="14"/>
  <c r="AK207" i="14"/>
  <c r="AL97" i="14"/>
  <c r="AK210" i="14"/>
  <c r="AL104" i="14"/>
  <c r="AK217" i="14"/>
  <c r="AL89" i="14"/>
  <c r="AK202" i="14"/>
  <c r="AL90" i="14"/>
  <c r="AK203" i="14"/>
  <c r="AL106" i="14"/>
  <c r="AK219" i="14"/>
  <c r="AJ192" i="14"/>
  <c r="AK7" i="15" s="1"/>
  <c r="Z7" i="19" s="1"/>
  <c r="AL96" i="14"/>
  <c r="AK209" i="14"/>
  <c r="AL81" i="14"/>
  <c r="AK194" i="14"/>
  <c r="AL100" i="14"/>
  <c r="AK213" i="14"/>
  <c r="AL83" i="14"/>
  <c r="AK196" i="14"/>
  <c r="AL88" i="14"/>
  <c r="AK201" i="14"/>
  <c r="AO58" i="14"/>
  <c r="AP57" i="14" s="1"/>
  <c r="AO56" i="14"/>
  <c r="AA37" i="14"/>
  <c r="AP40" i="14"/>
  <c r="AP49" i="14" s="1"/>
  <c r="AQ36" i="14"/>
  <c r="AG9" i="8"/>
  <c r="AG37" i="8" s="1"/>
  <c r="AM1" i="15"/>
  <c r="AE5" i="15"/>
  <c r="Z23" i="8"/>
  <c r="Z24" i="8" s="1"/>
  <c r="AP43" i="14" l="1"/>
  <c r="AP41" i="14"/>
  <c r="AP45" i="14" s="1"/>
  <c r="AO42" i="14"/>
  <c r="AN46" i="14"/>
  <c r="AO45" i="14"/>
  <c r="AM104" i="14"/>
  <c r="AL217" i="14"/>
  <c r="AM97" i="14"/>
  <c r="AL210" i="14"/>
  <c r="AM94" i="14"/>
  <c r="AL207" i="14"/>
  <c r="AM86" i="14"/>
  <c r="AL199" i="14"/>
  <c r="AM84" i="14"/>
  <c r="AL197" i="14"/>
  <c r="AM98" i="14"/>
  <c r="AL211" i="14"/>
  <c r="AM90" i="14"/>
  <c r="AL203" i="14"/>
  <c r="AM95" i="14"/>
  <c r="AL208" i="14"/>
  <c r="AM93" i="14"/>
  <c r="AL206" i="14"/>
  <c r="AM82" i="14"/>
  <c r="AL195" i="14"/>
  <c r="AM112" i="14"/>
  <c r="AM225" i="14" s="1"/>
  <c r="AM109" i="14"/>
  <c r="AM222" i="14" s="1"/>
  <c r="AM113" i="14"/>
  <c r="AM226" i="14" s="1"/>
  <c r="AM153" i="14"/>
  <c r="AM266" i="14" s="1"/>
  <c r="AM110" i="14"/>
  <c r="AM223" i="14" s="1"/>
  <c r="AM149" i="14"/>
  <c r="AM262" i="14" s="1"/>
  <c r="AM145" i="14"/>
  <c r="AM258" i="14" s="1"/>
  <c r="AM141" i="14"/>
  <c r="AM254" i="14" s="1"/>
  <c r="AM137" i="14"/>
  <c r="AM250" i="14" s="1"/>
  <c r="AM133" i="14"/>
  <c r="AM246" i="14" s="1"/>
  <c r="AM129" i="14"/>
  <c r="AM242" i="14" s="1"/>
  <c r="AM114" i="14"/>
  <c r="AM227" i="14" s="1"/>
  <c r="AM117" i="14"/>
  <c r="AM230" i="14" s="1"/>
  <c r="AM125" i="14"/>
  <c r="AM238" i="14" s="1"/>
  <c r="AM115" i="14"/>
  <c r="AM228" i="14" s="1"/>
  <c r="AM116" i="14"/>
  <c r="AM229" i="14" s="1"/>
  <c r="AM158" i="14"/>
  <c r="AM271" i="14" s="1"/>
  <c r="AM118" i="14"/>
  <c r="AM231" i="14" s="1"/>
  <c r="AM150" i="14"/>
  <c r="AM263" i="14" s="1"/>
  <c r="AM119" i="14"/>
  <c r="AM232" i="14" s="1"/>
  <c r="AM120" i="14"/>
  <c r="AM233" i="14" s="1"/>
  <c r="AM121" i="14"/>
  <c r="AM234" i="14" s="1"/>
  <c r="AM138" i="14"/>
  <c r="AM251" i="14" s="1"/>
  <c r="AM132" i="14"/>
  <c r="AM245" i="14" s="1"/>
  <c r="AM163" i="14"/>
  <c r="AM276" i="14" s="1"/>
  <c r="AM127" i="14"/>
  <c r="AM240" i="14" s="1"/>
  <c r="AM168" i="14"/>
  <c r="AM281" i="14" s="1"/>
  <c r="AM122" i="14"/>
  <c r="AM235" i="14" s="1"/>
  <c r="AM136" i="14"/>
  <c r="AM249" i="14" s="1"/>
  <c r="AM131" i="14"/>
  <c r="AM244" i="14" s="1"/>
  <c r="AM126" i="14"/>
  <c r="AM239" i="14" s="1"/>
  <c r="AM159" i="14"/>
  <c r="AM272" i="14" s="1"/>
  <c r="AM177" i="14"/>
  <c r="AM290" i="14" s="1"/>
  <c r="AM108" i="14"/>
  <c r="AM221" i="14" s="1"/>
  <c r="AM140" i="14"/>
  <c r="AM253" i="14" s="1"/>
  <c r="AM135" i="14"/>
  <c r="AM248" i="14" s="1"/>
  <c r="AM164" i="14"/>
  <c r="AM277" i="14" s="1"/>
  <c r="AM173" i="14"/>
  <c r="AM286" i="14" s="1"/>
  <c r="AM130" i="14"/>
  <c r="AM243" i="14" s="1"/>
  <c r="AM169" i="14"/>
  <c r="AM282" i="14" s="1"/>
  <c r="AM139" i="14"/>
  <c r="AM252" i="14" s="1"/>
  <c r="AM111" i="14"/>
  <c r="AM224" i="14" s="1"/>
  <c r="AM134" i="14"/>
  <c r="AM247" i="14" s="1"/>
  <c r="AM160" i="14"/>
  <c r="AM273" i="14" s="1"/>
  <c r="AM178" i="14"/>
  <c r="AM291" i="14" s="1"/>
  <c r="AM124" i="14"/>
  <c r="AM237" i="14" s="1"/>
  <c r="AM128" i="14"/>
  <c r="AM241" i="14" s="1"/>
  <c r="AM156" i="14"/>
  <c r="AM269" i="14" s="1"/>
  <c r="AM170" i="14"/>
  <c r="AM283" i="14" s="1"/>
  <c r="AM161" i="14"/>
  <c r="AM274" i="14" s="1"/>
  <c r="AM143" i="14"/>
  <c r="AM256" i="14" s="1"/>
  <c r="AM147" i="14"/>
  <c r="AM260" i="14" s="1"/>
  <c r="AM176" i="14"/>
  <c r="AM289" i="14" s="1"/>
  <c r="AM167" i="14"/>
  <c r="AM280" i="14" s="1"/>
  <c r="AM179" i="14"/>
  <c r="AM292" i="14" s="1"/>
  <c r="AM155" i="14"/>
  <c r="AM268" i="14" s="1"/>
  <c r="AM166" i="14"/>
  <c r="AM279" i="14" s="1"/>
  <c r="AM175" i="14"/>
  <c r="AM288" i="14" s="1"/>
  <c r="AM152" i="14"/>
  <c r="AM265" i="14" s="1"/>
  <c r="AM144" i="14"/>
  <c r="AM257" i="14" s="1"/>
  <c r="AM148" i="14"/>
  <c r="AM261" i="14" s="1"/>
  <c r="AM172" i="14"/>
  <c r="AM285" i="14" s="1"/>
  <c r="AM151" i="14"/>
  <c r="AM264" i="14" s="1"/>
  <c r="AM146" i="14"/>
  <c r="AM259" i="14" s="1"/>
  <c r="AM142" i="14"/>
  <c r="AM255" i="14" s="1"/>
  <c r="AM165" i="14"/>
  <c r="AM278" i="14" s="1"/>
  <c r="AM154" i="14"/>
  <c r="AM267" i="14" s="1"/>
  <c r="AM157" i="14"/>
  <c r="AM270" i="14" s="1"/>
  <c r="AM123" i="14"/>
  <c r="AM236" i="14" s="1"/>
  <c r="AM174" i="14"/>
  <c r="AM287" i="14" s="1"/>
  <c r="AM171" i="14"/>
  <c r="AM284" i="14" s="1"/>
  <c r="AM162" i="14"/>
  <c r="AM275" i="14" s="1"/>
  <c r="AN74" i="14"/>
  <c r="AM101" i="14"/>
  <c r="AL214" i="14"/>
  <c r="AM99" i="14"/>
  <c r="AL212" i="14"/>
  <c r="AM105" i="14"/>
  <c r="AL218" i="14"/>
  <c r="AM92" i="14"/>
  <c r="AL205" i="14"/>
  <c r="AM106" i="14"/>
  <c r="AL219" i="14"/>
  <c r="AK192" i="14"/>
  <c r="AL7" i="15" s="1"/>
  <c r="AA7" i="19" s="1"/>
  <c r="AM88" i="14"/>
  <c r="AL201" i="14"/>
  <c r="AM80" i="14"/>
  <c r="AL193" i="14"/>
  <c r="AM89" i="14"/>
  <c r="AL202" i="14"/>
  <c r="AM107" i="14"/>
  <c r="AL220" i="14"/>
  <c r="AM81" i="14"/>
  <c r="AL194" i="14"/>
  <c r="AM102" i="14"/>
  <c r="AL215" i="14"/>
  <c r="AM83" i="14"/>
  <c r="AL196" i="14"/>
  <c r="AM100" i="14"/>
  <c r="AL213" i="14"/>
  <c r="AM87" i="14"/>
  <c r="AL200" i="14"/>
  <c r="AM96" i="14"/>
  <c r="AL209" i="14"/>
  <c r="AM91" i="14"/>
  <c r="AL204" i="14"/>
  <c r="AM103" i="14"/>
  <c r="AL216" i="14"/>
  <c r="AM85" i="14"/>
  <c r="AL198" i="14"/>
  <c r="AP58" i="14"/>
  <c r="AQ57" i="14" s="1"/>
  <c r="AP56" i="14"/>
  <c r="AQ40" i="14"/>
  <c r="AQ49" i="14" s="1"/>
  <c r="AR36" i="14"/>
  <c r="AA38" i="14"/>
  <c r="AH9" i="8"/>
  <c r="AH37" i="8" s="1"/>
  <c r="AN1" i="15"/>
  <c r="AF4" i="15"/>
  <c r="AA23" i="8"/>
  <c r="AA24" i="8" s="1"/>
  <c r="AQ41" i="14" l="1"/>
  <c r="AQ45" i="14" s="1"/>
  <c r="AQ43" i="14"/>
  <c r="AQ47" i="14" s="1"/>
  <c r="AQ39" i="14" s="1"/>
  <c r="AP42" i="14"/>
  <c r="AO46" i="14"/>
  <c r="AP47" i="14"/>
  <c r="AP39" i="14" s="1"/>
  <c r="AN102" i="14"/>
  <c r="AM215" i="14"/>
  <c r="AN101" i="14"/>
  <c r="AM214" i="14"/>
  <c r="AN95" i="14"/>
  <c r="AM208" i="14"/>
  <c r="AN106" i="14"/>
  <c r="AM219" i="14"/>
  <c r="AN92" i="14"/>
  <c r="AM205" i="14"/>
  <c r="AN90" i="14"/>
  <c r="AM203" i="14"/>
  <c r="AN99" i="14"/>
  <c r="AM212" i="14"/>
  <c r="AN107" i="14"/>
  <c r="AM220" i="14"/>
  <c r="AN98" i="14"/>
  <c r="AM211" i="14"/>
  <c r="AN81" i="14"/>
  <c r="AM194" i="14"/>
  <c r="AN88" i="14"/>
  <c r="AM201" i="14"/>
  <c r="AN84" i="14"/>
  <c r="AM197" i="14"/>
  <c r="AN80" i="14"/>
  <c r="AM193" i="14"/>
  <c r="AN85" i="14"/>
  <c r="AM198" i="14"/>
  <c r="AN86" i="14"/>
  <c r="AM199" i="14"/>
  <c r="AN93" i="14"/>
  <c r="AM206" i="14"/>
  <c r="AN87" i="14"/>
  <c r="AM200" i="14"/>
  <c r="AN94" i="14"/>
  <c r="AM207" i="14"/>
  <c r="AL192" i="14"/>
  <c r="AM7" i="15" s="1"/>
  <c r="AB7" i="19" s="1"/>
  <c r="AN96" i="14"/>
  <c r="AM209" i="14"/>
  <c r="AN105" i="14"/>
  <c r="AM218" i="14"/>
  <c r="AN100" i="14"/>
  <c r="AM213" i="14"/>
  <c r="AN97" i="14"/>
  <c r="AM210" i="14"/>
  <c r="AN89" i="14"/>
  <c r="AM202" i="14"/>
  <c r="AN82" i="14"/>
  <c r="AM195" i="14"/>
  <c r="AO74" i="14"/>
  <c r="AN112" i="14"/>
  <c r="AN225" i="14" s="1"/>
  <c r="AN109" i="14"/>
  <c r="AN222" i="14" s="1"/>
  <c r="AN142" i="14"/>
  <c r="AN255" i="14" s="1"/>
  <c r="AN113" i="14"/>
  <c r="AN226" i="14" s="1"/>
  <c r="AN110" i="14"/>
  <c r="AN223" i="14" s="1"/>
  <c r="AN153" i="14"/>
  <c r="AN266" i="14" s="1"/>
  <c r="AN149" i="14"/>
  <c r="AN262" i="14" s="1"/>
  <c r="AN145" i="14"/>
  <c r="AN258" i="14" s="1"/>
  <c r="AN141" i="14"/>
  <c r="AN254" i="14" s="1"/>
  <c r="AN137" i="14"/>
  <c r="AN250" i="14" s="1"/>
  <c r="AN133" i="14"/>
  <c r="AN246" i="14" s="1"/>
  <c r="AN129" i="14"/>
  <c r="AN242" i="14" s="1"/>
  <c r="AN114" i="14"/>
  <c r="AN227" i="14" s="1"/>
  <c r="AN117" i="14"/>
  <c r="AN230" i="14" s="1"/>
  <c r="AN125" i="14"/>
  <c r="AN238" i="14" s="1"/>
  <c r="AN115" i="14"/>
  <c r="AN228" i="14" s="1"/>
  <c r="AN116" i="14"/>
  <c r="AN229" i="14" s="1"/>
  <c r="AN118" i="14"/>
  <c r="AN231" i="14" s="1"/>
  <c r="AN146" i="14"/>
  <c r="AN259" i="14" s="1"/>
  <c r="AN119" i="14"/>
  <c r="AN232" i="14" s="1"/>
  <c r="AN120" i="14"/>
  <c r="AN233" i="14" s="1"/>
  <c r="AN121" i="14"/>
  <c r="AN234" i="14" s="1"/>
  <c r="AN157" i="14"/>
  <c r="AN270" i="14" s="1"/>
  <c r="AN172" i="14"/>
  <c r="AN285" i="14" s="1"/>
  <c r="AN132" i="14"/>
  <c r="AN245" i="14" s="1"/>
  <c r="AN163" i="14"/>
  <c r="AN276" i="14" s="1"/>
  <c r="AN127" i="14"/>
  <c r="AN240" i="14" s="1"/>
  <c r="AN158" i="14"/>
  <c r="AN271" i="14" s="1"/>
  <c r="AN168" i="14"/>
  <c r="AN281" i="14" s="1"/>
  <c r="AN122" i="14"/>
  <c r="AN235" i="14" s="1"/>
  <c r="AN136" i="14"/>
  <c r="AN249" i="14" s="1"/>
  <c r="AN131" i="14"/>
  <c r="AN244" i="14" s="1"/>
  <c r="AN126" i="14"/>
  <c r="AN239" i="14" s="1"/>
  <c r="AN159" i="14"/>
  <c r="AN272" i="14" s="1"/>
  <c r="AN177" i="14"/>
  <c r="AN290" i="14" s="1"/>
  <c r="AN108" i="14"/>
  <c r="AN221" i="14" s="1"/>
  <c r="AN140" i="14"/>
  <c r="AN253" i="14" s="1"/>
  <c r="AN135" i="14"/>
  <c r="AN248" i="14" s="1"/>
  <c r="AN164" i="14"/>
  <c r="AN277" i="14" s="1"/>
  <c r="AN173" i="14"/>
  <c r="AN286" i="14" s="1"/>
  <c r="AN130" i="14"/>
  <c r="AN243" i="14" s="1"/>
  <c r="AN169" i="14"/>
  <c r="AN282" i="14" s="1"/>
  <c r="AN139" i="14"/>
  <c r="AN252" i="14" s="1"/>
  <c r="AN111" i="14"/>
  <c r="AN224" i="14" s="1"/>
  <c r="AN134" i="14"/>
  <c r="AN247" i="14" s="1"/>
  <c r="AN150" i="14"/>
  <c r="AN263" i="14" s="1"/>
  <c r="AN160" i="14"/>
  <c r="AN273" i="14" s="1"/>
  <c r="AN124" i="14"/>
  <c r="AN237" i="14" s="1"/>
  <c r="AN128" i="14"/>
  <c r="AN241" i="14" s="1"/>
  <c r="AN151" i="14"/>
  <c r="AN264" i="14" s="1"/>
  <c r="AN156" i="14"/>
  <c r="AN269" i="14" s="1"/>
  <c r="AN170" i="14"/>
  <c r="AN283" i="14" s="1"/>
  <c r="AN161" i="14"/>
  <c r="AN274" i="14" s="1"/>
  <c r="AN143" i="14"/>
  <c r="AN256" i="14" s="1"/>
  <c r="AN147" i="14"/>
  <c r="AN260" i="14" s="1"/>
  <c r="AN167" i="14"/>
  <c r="AN280" i="14" s="1"/>
  <c r="AN179" i="14"/>
  <c r="AN292" i="14" s="1"/>
  <c r="AN176" i="14"/>
  <c r="AN289" i="14" s="1"/>
  <c r="AN155" i="14"/>
  <c r="AN268" i="14" s="1"/>
  <c r="AN138" i="14"/>
  <c r="AN251" i="14" s="1"/>
  <c r="AN166" i="14"/>
  <c r="AN279" i="14" s="1"/>
  <c r="AN178" i="14"/>
  <c r="AN291" i="14" s="1"/>
  <c r="AN175" i="14"/>
  <c r="AN288" i="14" s="1"/>
  <c r="AN152" i="14"/>
  <c r="AN265" i="14" s="1"/>
  <c r="AN144" i="14"/>
  <c r="AN257" i="14" s="1"/>
  <c r="AN148" i="14"/>
  <c r="AN261" i="14" s="1"/>
  <c r="AN165" i="14"/>
  <c r="AN278" i="14" s="1"/>
  <c r="AN154" i="14"/>
  <c r="AN267" i="14" s="1"/>
  <c r="AN123" i="14"/>
  <c r="AN236" i="14" s="1"/>
  <c r="AN174" i="14"/>
  <c r="AN287" i="14" s="1"/>
  <c r="AN171" i="14"/>
  <c r="AN284" i="14" s="1"/>
  <c r="AN162" i="14"/>
  <c r="AN275" i="14" s="1"/>
  <c r="AN103" i="14"/>
  <c r="AM216" i="14"/>
  <c r="AN91" i="14"/>
  <c r="AM204" i="14"/>
  <c r="AN83" i="14"/>
  <c r="AM196" i="14"/>
  <c r="AN104" i="14"/>
  <c r="AM217" i="14"/>
  <c r="AQ58" i="14"/>
  <c r="AR57" i="14" s="1"/>
  <c r="AQ56" i="14"/>
  <c r="AS36" i="14"/>
  <c r="AR40" i="14"/>
  <c r="AR49" i="14" s="1"/>
  <c r="AB37" i="14"/>
  <c r="AI9" i="8"/>
  <c r="AI37" i="8" s="1"/>
  <c r="AO1" i="15"/>
  <c r="AF5" i="15"/>
  <c r="AB23" i="8"/>
  <c r="AB24" i="8" s="1"/>
  <c r="AR43" i="14" l="1"/>
  <c r="AR47" i="14" s="1"/>
  <c r="AR39" i="14" s="1"/>
  <c r="AR41" i="14"/>
  <c r="AR45" i="14" s="1"/>
  <c r="AQ42" i="14"/>
  <c r="AP46" i="14"/>
  <c r="AO85" i="14"/>
  <c r="AN198" i="14"/>
  <c r="AO81" i="14"/>
  <c r="AN194" i="14"/>
  <c r="AO99" i="14"/>
  <c r="AN212" i="14"/>
  <c r="AO87" i="14"/>
  <c r="AN200" i="14"/>
  <c r="AO90" i="14"/>
  <c r="AN203" i="14"/>
  <c r="AO86" i="14"/>
  <c r="AN199" i="14"/>
  <c r="AO82" i="14"/>
  <c r="AN195" i="14"/>
  <c r="AO92" i="14"/>
  <c r="AN205" i="14"/>
  <c r="AO94" i="14"/>
  <c r="AN207" i="14"/>
  <c r="AO91" i="14"/>
  <c r="AN204" i="14"/>
  <c r="AO106" i="14"/>
  <c r="AN219" i="14"/>
  <c r="AO84" i="14"/>
  <c r="AN197" i="14"/>
  <c r="AO97" i="14"/>
  <c r="AN210" i="14"/>
  <c r="AO104" i="14"/>
  <c r="AN217" i="14"/>
  <c r="AO89" i="14"/>
  <c r="AN202" i="14"/>
  <c r="AO95" i="14"/>
  <c r="AN208" i="14"/>
  <c r="AO80" i="14"/>
  <c r="AN193" i="14"/>
  <c r="AO88" i="14"/>
  <c r="AN201" i="14"/>
  <c r="AO98" i="14"/>
  <c r="AN211" i="14"/>
  <c r="AO100" i="14"/>
  <c r="AN213" i="14"/>
  <c r="AO107" i="14"/>
  <c r="AN220" i="14"/>
  <c r="AO101" i="14"/>
  <c r="AN214" i="14"/>
  <c r="AO93" i="14"/>
  <c r="AN206" i="14"/>
  <c r="AO103" i="14"/>
  <c r="AN216" i="14"/>
  <c r="AO105" i="14"/>
  <c r="AN218" i="14"/>
  <c r="AM192" i="14"/>
  <c r="AN7" i="15" s="1"/>
  <c r="AC7" i="19" s="1"/>
  <c r="AO83" i="14"/>
  <c r="AN196" i="14"/>
  <c r="AP74" i="14"/>
  <c r="AO109" i="14"/>
  <c r="AO222" i="14" s="1"/>
  <c r="AO120" i="14"/>
  <c r="AO233" i="14" s="1"/>
  <c r="AO131" i="14"/>
  <c r="AO244" i="14" s="1"/>
  <c r="AO113" i="14"/>
  <c r="AO226" i="14" s="1"/>
  <c r="AO117" i="14"/>
  <c r="AO230" i="14" s="1"/>
  <c r="AO124" i="14"/>
  <c r="AO237" i="14" s="1"/>
  <c r="AO157" i="14"/>
  <c r="AO270" i="14" s="1"/>
  <c r="AO110" i="14"/>
  <c r="AO223" i="14" s="1"/>
  <c r="AO153" i="14"/>
  <c r="AO266" i="14" s="1"/>
  <c r="AO149" i="14"/>
  <c r="AO262" i="14" s="1"/>
  <c r="AO145" i="14"/>
  <c r="AO258" i="14" s="1"/>
  <c r="AO141" i="14"/>
  <c r="AO254" i="14" s="1"/>
  <c r="AO137" i="14"/>
  <c r="AO250" i="14" s="1"/>
  <c r="AO133" i="14"/>
  <c r="AO246" i="14" s="1"/>
  <c r="AO129" i="14"/>
  <c r="AO242" i="14" s="1"/>
  <c r="AO114" i="14"/>
  <c r="AO227" i="14" s="1"/>
  <c r="AO125" i="14"/>
  <c r="AO238" i="14" s="1"/>
  <c r="AO115" i="14"/>
  <c r="AO228" i="14" s="1"/>
  <c r="AO116" i="14"/>
  <c r="AO229" i="14" s="1"/>
  <c r="AO118" i="14"/>
  <c r="AO231" i="14" s="1"/>
  <c r="AO150" i="14"/>
  <c r="AO263" i="14" s="1"/>
  <c r="AO119" i="14"/>
  <c r="AO232" i="14" s="1"/>
  <c r="AO121" i="14"/>
  <c r="AO234" i="14" s="1"/>
  <c r="AO123" i="14"/>
  <c r="AO236" i="14" s="1"/>
  <c r="AO146" i="14"/>
  <c r="AO259" i="14" s="1"/>
  <c r="AO176" i="14"/>
  <c r="AO289" i="14" s="1"/>
  <c r="AO172" i="14"/>
  <c r="AO285" i="14" s="1"/>
  <c r="AO132" i="14"/>
  <c r="AO245" i="14" s="1"/>
  <c r="AO163" i="14"/>
  <c r="AO276" i="14" s="1"/>
  <c r="AO127" i="14"/>
  <c r="AO240" i="14" s="1"/>
  <c r="AO158" i="14"/>
  <c r="AO271" i="14" s="1"/>
  <c r="AO168" i="14"/>
  <c r="AO281" i="14" s="1"/>
  <c r="AO122" i="14"/>
  <c r="AO235" i="14" s="1"/>
  <c r="AO136" i="14"/>
  <c r="AO249" i="14" s="1"/>
  <c r="AO126" i="14"/>
  <c r="AO239" i="14" s="1"/>
  <c r="AO159" i="14"/>
  <c r="AO272" i="14" s="1"/>
  <c r="AO177" i="14"/>
  <c r="AO290" i="14" s="1"/>
  <c r="AO108" i="14"/>
  <c r="AO221" i="14" s="1"/>
  <c r="AO140" i="14"/>
  <c r="AO253" i="14" s="1"/>
  <c r="AO135" i="14"/>
  <c r="AO248" i="14" s="1"/>
  <c r="AO164" i="14"/>
  <c r="AO277" i="14" s="1"/>
  <c r="AO173" i="14"/>
  <c r="AO286" i="14" s="1"/>
  <c r="AO130" i="14"/>
  <c r="AO243" i="14" s="1"/>
  <c r="AO169" i="14"/>
  <c r="AO282" i="14" s="1"/>
  <c r="AO139" i="14"/>
  <c r="AO252" i="14" s="1"/>
  <c r="AO111" i="14"/>
  <c r="AO224" i="14" s="1"/>
  <c r="AO134" i="14"/>
  <c r="AO247" i="14" s="1"/>
  <c r="AO112" i="14"/>
  <c r="AO225" i="14" s="1"/>
  <c r="AO151" i="14"/>
  <c r="AO264" i="14" s="1"/>
  <c r="AO178" i="14"/>
  <c r="AO291" i="14" s="1"/>
  <c r="AO128" i="14"/>
  <c r="AO241" i="14" s="1"/>
  <c r="AO138" i="14"/>
  <c r="AO251" i="14" s="1"/>
  <c r="AO156" i="14"/>
  <c r="AO269" i="14" s="1"/>
  <c r="AO170" i="14"/>
  <c r="AO283" i="14" s="1"/>
  <c r="AO161" i="14"/>
  <c r="AO274" i="14" s="1"/>
  <c r="AO143" i="14"/>
  <c r="AO256" i="14" s="1"/>
  <c r="AO147" i="14"/>
  <c r="AO260" i="14" s="1"/>
  <c r="AO167" i="14"/>
  <c r="AO280" i="14" s="1"/>
  <c r="AO179" i="14"/>
  <c r="AO292" i="14" s="1"/>
  <c r="AO160" i="14"/>
  <c r="AO273" i="14" s="1"/>
  <c r="AO155" i="14"/>
  <c r="AO268" i="14" s="1"/>
  <c r="AO166" i="14"/>
  <c r="AO279" i="14" s="1"/>
  <c r="AO175" i="14"/>
  <c r="AO288" i="14" s="1"/>
  <c r="AO152" i="14"/>
  <c r="AO265" i="14" s="1"/>
  <c r="AO144" i="14"/>
  <c r="AO257" i="14" s="1"/>
  <c r="AO148" i="14"/>
  <c r="AO261" i="14" s="1"/>
  <c r="AO142" i="14"/>
  <c r="AO255" i="14" s="1"/>
  <c r="AO165" i="14"/>
  <c r="AO278" i="14" s="1"/>
  <c r="AO154" i="14"/>
  <c r="AO267" i="14" s="1"/>
  <c r="AO162" i="14"/>
  <c r="AO275" i="14" s="1"/>
  <c r="AO174" i="14"/>
  <c r="AO287" i="14" s="1"/>
  <c r="AO171" i="14"/>
  <c r="AO284" i="14" s="1"/>
  <c r="AO96" i="14"/>
  <c r="AN209" i="14"/>
  <c r="AO102" i="14"/>
  <c r="AN215" i="14"/>
  <c r="AR58" i="14"/>
  <c r="AS57" i="14" s="1"/>
  <c r="AR56" i="14"/>
  <c r="AB38" i="14"/>
  <c r="AS40" i="14"/>
  <c r="AS49" i="14" s="1"/>
  <c r="AT36" i="14"/>
  <c r="AJ9" i="8"/>
  <c r="AJ37" i="8" s="1"/>
  <c r="AP1" i="15"/>
  <c r="AG4" i="15"/>
  <c r="AC23" i="8"/>
  <c r="AC24" i="8" s="1"/>
  <c r="AS43" i="14" l="1"/>
  <c r="AS47" i="14" s="1"/>
  <c r="AS39" i="14" s="1"/>
  <c r="AS41" i="14"/>
  <c r="AS45" i="14" s="1"/>
  <c r="AR42" i="14"/>
  <c r="AQ46" i="14"/>
  <c r="AP106" i="14"/>
  <c r="AO219" i="14"/>
  <c r="AP97" i="14"/>
  <c r="AO210" i="14"/>
  <c r="AP82" i="14"/>
  <c r="AO195" i="14"/>
  <c r="AN192" i="14"/>
  <c r="AO7" i="15" s="1"/>
  <c r="AD7" i="19" s="1"/>
  <c r="AP89" i="14"/>
  <c r="AO202" i="14"/>
  <c r="AP86" i="14"/>
  <c r="AO199" i="14"/>
  <c r="AP105" i="14"/>
  <c r="AO218" i="14"/>
  <c r="AP90" i="14"/>
  <c r="AO203" i="14"/>
  <c r="AP98" i="14"/>
  <c r="AO211" i="14"/>
  <c r="AP95" i="14"/>
  <c r="AO208" i="14"/>
  <c r="AQ74" i="14"/>
  <c r="AP119" i="14"/>
  <c r="AP232" i="14" s="1"/>
  <c r="AP112" i="14"/>
  <c r="AP225" i="14" s="1"/>
  <c r="AP109" i="14"/>
  <c r="AP222" i="14" s="1"/>
  <c r="AP120" i="14"/>
  <c r="AP233" i="14" s="1"/>
  <c r="AP160" i="14"/>
  <c r="AP273" i="14" s="1"/>
  <c r="AP113" i="14"/>
  <c r="AP226" i="14" s="1"/>
  <c r="AP128" i="14"/>
  <c r="AP241" i="14" s="1"/>
  <c r="AP124" i="14"/>
  <c r="AP237" i="14" s="1"/>
  <c r="AP161" i="14"/>
  <c r="AP274" i="14" s="1"/>
  <c r="AP173" i="14"/>
  <c r="AP286" i="14" s="1"/>
  <c r="AP110" i="14"/>
  <c r="AP223" i="14" s="1"/>
  <c r="AP149" i="14"/>
  <c r="AP262" i="14" s="1"/>
  <c r="AP145" i="14"/>
  <c r="AP258" i="14" s="1"/>
  <c r="AP141" i="14"/>
  <c r="AP254" i="14" s="1"/>
  <c r="AP137" i="14"/>
  <c r="AP250" i="14" s="1"/>
  <c r="AP133" i="14"/>
  <c r="AP246" i="14" s="1"/>
  <c r="AP117" i="14"/>
  <c r="AP230" i="14" s="1"/>
  <c r="AP129" i="14"/>
  <c r="AP242" i="14" s="1"/>
  <c r="AP114" i="14"/>
  <c r="AP227" i="14" s="1"/>
  <c r="AP125" i="14"/>
  <c r="AP238" i="14" s="1"/>
  <c r="AP115" i="14"/>
  <c r="AP228" i="14" s="1"/>
  <c r="AP116" i="14"/>
  <c r="AP229" i="14" s="1"/>
  <c r="AP118" i="14"/>
  <c r="AP231" i="14" s="1"/>
  <c r="AP154" i="14"/>
  <c r="AP267" i="14" s="1"/>
  <c r="AP123" i="14"/>
  <c r="AP236" i="14" s="1"/>
  <c r="AP146" i="14"/>
  <c r="AP259" i="14" s="1"/>
  <c r="AP157" i="14"/>
  <c r="AP270" i="14" s="1"/>
  <c r="AP176" i="14"/>
  <c r="AP289" i="14" s="1"/>
  <c r="AP172" i="14"/>
  <c r="AP285" i="14" s="1"/>
  <c r="AP132" i="14"/>
  <c r="AP245" i="14" s="1"/>
  <c r="AP163" i="14"/>
  <c r="AP276" i="14" s="1"/>
  <c r="AP127" i="14"/>
  <c r="AP240" i="14" s="1"/>
  <c r="AP158" i="14"/>
  <c r="AP271" i="14" s="1"/>
  <c r="AP168" i="14"/>
  <c r="AP281" i="14" s="1"/>
  <c r="AP122" i="14"/>
  <c r="AP235" i="14" s="1"/>
  <c r="AP136" i="14"/>
  <c r="AP249" i="14" s="1"/>
  <c r="AP131" i="14"/>
  <c r="AP244" i="14" s="1"/>
  <c r="AP126" i="14"/>
  <c r="AP239" i="14" s="1"/>
  <c r="AP159" i="14"/>
  <c r="AP272" i="14" s="1"/>
  <c r="AP177" i="14"/>
  <c r="AP290" i="14" s="1"/>
  <c r="AP108" i="14"/>
  <c r="AP221" i="14" s="1"/>
  <c r="AP140" i="14"/>
  <c r="AP253" i="14" s="1"/>
  <c r="AP135" i="14"/>
  <c r="AP248" i="14" s="1"/>
  <c r="AP164" i="14"/>
  <c r="AP277" i="14" s="1"/>
  <c r="AP130" i="14"/>
  <c r="AP243" i="14" s="1"/>
  <c r="AP169" i="14"/>
  <c r="AP282" i="14" s="1"/>
  <c r="AP139" i="14"/>
  <c r="AP252" i="14" s="1"/>
  <c r="AP111" i="14"/>
  <c r="AP224" i="14" s="1"/>
  <c r="AP121" i="14"/>
  <c r="AP234" i="14" s="1"/>
  <c r="AP138" i="14"/>
  <c r="AP251" i="14" s="1"/>
  <c r="AP162" i="14"/>
  <c r="AP275" i="14" s="1"/>
  <c r="AP151" i="14"/>
  <c r="AP264" i="14" s="1"/>
  <c r="AP178" i="14"/>
  <c r="AP291" i="14" s="1"/>
  <c r="AP156" i="14"/>
  <c r="AP269" i="14" s="1"/>
  <c r="AP170" i="14"/>
  <c r="AP283" i="14" s="1"/>
  <c r="AP134" i="14"/>
  <c r="AP247" i="14" s="1"/>
  <c r="AP143" i="14"/>
  <c r="AP256" i="14" s="1"/>
  <c r="AP147" i="14"/>
  <c r="AP260" i="14" s="1"/>
  <c r="AP153" i="14"/>
  <c r="AP266" i="14" s="1"/>
  <c r="AP179" i="14"/>
  <c r="AP292" i="14" s="1"/>
  <c r="AP167" i="14"/>
  <c r="AP280" i="14" s="1"/>
  <c r="AP150" i="14"/>
  <c r="AP263" i="14" s="1"/>
  <c r="AP155" i="14"/>
  <c r="AP268" i="14" s="1"/>
  <c r="AP166" i="14"/>
  <c r="AP279" i="14" s="1"/>
  <c r="AP175" i="14"/>
  <c r="AP288" i="14" s="1"/>
  <c r="AP152" i="14"/>
  <c r="AP265" i="14" s="1"/>
  <c r="AP144" i="14"/>
  <c r="AP257" i="14" s="1"/>
  <c r="AP148" i="14"/>
  <c r="AP261" i="14" s="1"/>
  <c r="AP142" i="14"/>
  <c r="AP255" i="14" s="1"/>
  <c r="AP165" i="14"/>
  <c r="AP278" i="14" s="1"/>
  <c r="AP174" i="14"/>
  <c r="AP287" i="14" s="1"/>
  <c r="AP171" i="14"/>
  <c r="AP284" i="14" s="1"/>
  <c r="AP80" i="14"/>
  <c r="AO193" i="14"/>
  <c r="AP93" i="14"/>
  <c r="AO206" i="14"/>
  <c r="AP87" i="14"/>
  <c r="AO200" i="14"/>
  <c r="AP88" i="14"/>
  <c r="AO201" i="14"/>
  <c r="AP83" i="14"/>
  <c r="AO196" i="14"/>
  <c r="AP84" i="14"/>
  <c r="AO197" i="14"/>
  <c r="AP101" i="14"/>
  <c r="AO214" i="14"/>
  <c r="AP99" i="14"/>
  <c r="AO212" i="14"/>
  <c r="AP91" i="14"/>
  <c r="AO204" i="14"/>
  <c r="AP103" i="14"/>
  <c r="AO216" i="14"/>
  <c r="AP107" i="14"/>
  <c r="AO220" i="14"/>
  <c r="AP81" i="14"/>
  <c r="AO194" i="14"/>
  <c r="AP104" i="14"/>
  <c r="AO217" i="14"/>
  <c r="AP94" i="14"/>
  <c r="AO207" i="14"/>
  <c r="AP92" i="14"/>
  <c r="AO205" i="14"/>
  <c r="AP102" i="14"/>
  <c r="AO215" i="14"/>
  <c r="AP96" i="14"/>
  <c r="AO209" i="14"/>
  <c r="AP100" i="14"/>
  <c r="AO213" i="14"/>
  <c r="AP85" i="14"/>
  <c r="AO198" i="14"/>
  <c r="AS58" i="14"/>
  <c r="AT57" i="14" s="1"/>
  <c r="AS56" i="14"/>
  <c r="AC37" i="14"/>
  <c r="AT40" i="14"/>
  <c r="AT49" i="14" s="1"/>
  <c r="AU36" i="14"/>
  <c r="AK9" i="8"/>
  <c r="AK37" i="8" s="1"/>
  <c r="AQ1" i="15"/>
  <c r="AG5" i="15"/>
  <c r="AD23" i="8"/>
  <c r="AD24" i="8" s="1"/>
  <c r="AT43" i="14" l="1"/>
  <c r="AT41" i="14"/>
  <c r="N60" i="14"/>
  <c r="AS42" i="14"/>
  <c r="AR46" i="14"/>
  <c r="AQ91" i="14"/>
  <c r="AP204" i="14"/>
  <c r="AR74" i="14"/>
  <c r="AQ108" i="14"/>
  <c r="AQ221" i="14" s="1"/>
  <c r="AQ119" i="14"/>
  <c r="AQ232" i="14" s="1"/>
  <c r="AQ112" i="14"/>
  <c r="AQ225" i="14" s="1"/>
  <c r="AQ109" i="14"/>
  <c r="AQ222" i="14" s="1"/>
  <c r="AQ149" i="14"/>
  <c r="AQ262" i="14" s="1"/>
  <c r="AQ113" i="14"/>
  <c r="AQ226" i="14" s="1"/>
  <c r="AQ132" i="14"/>
  <c r="AQ245" i="14" s="1"/>
  <c r="AQ128" i="14"/>
  <c r="AQ241" i="14" s="1"/>
  <c r="AQ165" i="14"/>
  <c r="AQ278" i="14" s="1"/>
  <c r="AQ124" i="14"/>
  <c r="AQ237" i="14" s="1"/>
  <c r="AQ110" i="14"/>
  <c r="AQ223" i="14" s="1"/>
  <c r="AQ145" i="14"/>
  <c r="AQ258" i="14" s="1"/>
  <c r="AQ141" i="14"/>
  <c r="AQ254" i="14" s="1"/>
  <c r="AQ137" i="14"/>
  <c r="AQ250" i="14" s="1"/>
  <c r="AQ133" i="14"/>
  <c r="AQ246" i="14" s="1"/>
  <c r="AQ117" i="14"/>
  <c r="AQ230" i="14" s="1"/>
  <c r="AQ129" i="14"/>
  <c r="AQ242" i="14" s="1"/>
  <c r="AQ114" i="14"/>
  <c r="AQ227" i="14" s="1"/>
  <c r="AQ125" i="14"/>
  <c r="AQ238" i="14" s="1"/>
  <c r="AQ115" i="14"/>
  <c r="AQ228" i="14" s="1"/>
  <c r="AQ116" i="14"/>
  <c r="AQ229" i="14" s="1"/>
  <c r="AQ158" i="14"/>
  <c r="AQ271" i="14" s="1"/>
  <c r="AQ118" i="14"/>
  <c r="AQ231" i="14" s="1"/>
  <c r="AQ120" i="14"/>
  <c r="AQ233" i="14" s="1"/>
  <c r="AQ123" i="14"/>
  <c r="AQ236" i="14" s="1"/>
  <c r="AQ146" i="14"/>
  <c r="AQ259" i="14" s="1"/>
  <c r="AQ157" i="14"/>
  <c r="AQ270" i="14" s="1"/>
  <c r="AQ176" i="14"/>
  <c r="AQ289" i="14" s="1"/>
  <c r="AQ172" i="14"/>
  <c r="AQ285" i="14" s="1"/>
  <c r="AQ163" i="14"/>
  <c r="AQ276" i="14" s="1"/>
  <c r="AQ127" i="14"/>
  <c r="AQ240" i="14" s="1"/>
  <c r="AQ168" i="14"/>
  <c r="AQ281" i="14" s="1"/>
  <c r="AQ122" i="14"/>
  <c r="AQ235" i="14" s="1"/>
  <c r="AQ136" i="14"/>
  <c r="AQ249" i="14" s="1"/>
  <c r="AQ131" i="14"/>
  <c r="AQ244" i="14" s="1"/>
  <c r="AQ126" i="14"/>
  <c r="AQ239" i="14" s="1"/>
  <c r="AQ159" i="14"/>
  <c r="AQ272" i="14" s="1"/>
  <c r="AQ177" i="14"/>
  <c r="AQ290" i="14" s="1"/>
  <c r="AQ140" i="14"/>
  <c r="AQ253" i="14" s="1"/>
  <c r="AQ173" i="14"/>
  <c r="AQ286" i="14" s="1"/>
  <c r="AQ135" i="14"/>
  <c r="AQ248" i="14" s="1"/>
  <c r="AQ164" i="14"/>
  <c r="AQ277" i="14" s="1"/>
  <c r="AQ130" i="14"/>
  <c r="AQ243" i="14" s="1"/>
  <c r="AQ169" i="14"/>
  <c r="AQ282" i="14" s="1"/>
  <c r="AQ139" i="14"/>
  <c r="AQ252" i="14" s="1"/>
  <c r="AQ111" i="14"/>
  <c r="AQ224" i="14" s="1"/>
  <c r="AQ121" i="14"/>
  <c r="AQ234" i="14" s="1"/>
  <c r="AQ162" i="14"/>
  <c r="AQ275" i="14" s="1"/>
  <c r="AQ138" i="14"/>
  <c r="AQ251" i="14" s="1"/>
  <c r="AQ151" i="14"/>
  <c r="AQ264" i="14" s="1"/>
  <c r="AQ171" i="14"/>
  <c r="AQ284" i="14" s="1"/>
  <c r="AQ156" i="14"/>
  <c r="AQ269" i="14" s="1"/>
  <c r="AQ170" i="14"/>
  <c r="AQ283" i="14" s="1"/>
  <c r="AQ161" i="14"/>
  <c r="AQ274" i="14" s="1"/>
  <c r="AQ134" i="14"/>
  <c r="AQ247" i="14" s="1"/>
  <c r="AQ143" i="14"/>
  <c r="AQ256" i="14" s="1"/>
  <c r="AQ147" i="14"/>
  <c r="AQ260" i="14" s="1"/>
  <c r="AQ153" i="14"/>
  <c r="AQ266" i="14" s="1"/>
  <c r="AQ167" i="14"/>
  <c r="AQ280" i="14" s="1"/>
  <c r="AQ150" i="14"/>
  <c r="AQ263" i="14" s="1"/>
  <c r="AQ179" i="14"/>
  <c r="AQ292" i="14" s="1"/>
  <c r="AQ160" i="14"/>
  <c r="AQ273" i="14" s="1"/>
  <c r="AQ155" i="14"/>
  <c r="AQ268" i="14" s="1"/>
  <c r="AQ166" i="14"/>
  <c r="AQ279" i="14" s="1"/>
  <c r="AQ178" i="14"/>
  <c r="AQ291" i="14" s="1"/>
  <c r="AQ175" i="14"/>
  <c r="AQ288" i="14" s="1"/>
  <c r="AQ152" i="14"/>
  <c r="AQ265" i="14" s="1"/>
  <c r="AQ144" i="14"/>
  <c r="AQ257" i="14" s="1"/>
  <c r="AQ148" i="14"/>
  <c r="AQ261" i="14" s="1"/>
  <c r="AQ142" i="14"/>
  <c r="AQ255" i="14" s="1"/>
  <c r="AQ154" i="14"/>
  <c r="AQ267" i="14" s="1"/>
  <c r="AQ174" i="14"/>
  <c r="AQ287" i="14" s="1"/>
  <c r="AQ90" i="14"/>
  <c r="AP203" i="14"/>
  <c r="AQ87" i="14"/>
  <c r="AP200" i="14"/>
  <c r="AQ99" i="14"/>
  <c r="AP212" i="14"/>
  <c r="AQ101" i="14"/>
  <c r="AP214" i="14"/>
  <c r="AQ105" i="14"/>
  <c r="AP218" i="14"/>
  <c r="AQ84" i="14"/>
  <c r="AP197" i="14"/>
  <c r="AO192" i="14"/>
  <c r="AP7" i="15" s="1"/>
  <c r="AE7" i="19" s="1"/>
  <c r="AQ93" i="14"/>
  <c r="AP206" i="14"/>
  <c r="AQ80" i="14"/>
  <c r="AP193" i="14"/>
  <c r="AQ86" i="14"/>
  <c r="AP199" i="14"/>
  <c r="AQ98" i="14"/>
  <c r="AP211" i="14"/>
  <c r="AQ95" i="14"/>
  <c r="AP208" i="14"/>
  <c r="AQ89" i="14"/>
  <c r="AP202" i="14"/>
  <c r="AQ103" i="14"/>
  <c r="AP216" i="14"/>
  <c r="AQ107" i="14"/>
  <c r="AP220" i="14"/>
  <c r="AQ83" i="14"/>
  <c r="AP196" i="14"/>
  <c r="AQ96" i="14"/>
  <c r="AP209" i="14"/>
  <c r="AQ92" i="14"/>
  <c r="AP205" i="14"/>
  <c r="AQ82" i="14"/>
  <c r="AP195" i="14"/>
  <c r="AQ102" i="14"/>
  <c r="AP215" i="14"/>
  <c r="AQ85" i="14"/>
  <c r="AP198" i="14"/>
  <c r="AQ100" i="14"/>
  <c r="AP213" i="14"/>
  <c r="AQ94" i="14"/>
  <c r="AP207" i="14"/>
  <c r="AQ97" i="14"/>
  <c r="AP210" i="14"/>
  <c r="AQ81" i="14"/>
  <c r="AP194" i="14"/>
  <c r="AQ88" i="14"/>
  <c r="AP201" i="14"/>
  <c r="AQ104" i="14"/>
  <c r="AP217" i="14"/>
  <c r="AQ106" i="14"/>
  <c r="AP219" i="14"/>
  <c r="AT58" i="14"/>
  <c r="AU57" i="14" s="1"/>
  <c r="AT56" i="14"/>
  <c r="AV36" i="14"/>
  <c r="AU40" i="14"/>
  <c r="AU49" i="14" s="1"/>
  <c r="AC38" i="14"/>
  <c r="AL9" i="8"/>
  <c r="AL37" i="8" s="1"/>
  <c r="AH4" i="15"/>
  <c r="AE23" i="8"/>
  <c r="AE24" i="8" s="1"/>
  <c r="AU43" i="14" l="1"/>
  <c r="AU41" i="14"/>
  <c r="AT42" i="14"/>
  <c r="AS46" i="14"/>
  <c r="AT45" i="14"/>
  <c r="N61" i="14"/>
  <c r="AT47" i="14"/>
  <c r="AT39" i="14" s="1"/>
  <c r="N63" i="14"/>
  <c r="AR99" i="14"/>
  <c r="AQ212" i="14"/>
  <c r="AR102" i="14"/>
  <c r="AQ215" i="14"/>
  <c r="AR82" i="14"/>
  <c r="AQ195" i="14"/>
  <c r="AR85" i="14"/>
  <c r="AQ198" i="14"/>
  <c r="AR89" i="14"/>
  <c r="AQ202" i="14"/>
  <c r="AR96" i="14"/>
  <c r="AQ209" i="14"/>
  <c r="AR83" i="14"/>
  <c r="AQ196" i="14"/>
  <c r="AR98" i="14"/>
  <c r="AQ211" i="14"/>
  <c r="AR107" i="14"/>
  <c r="AQ220" i="14"/>
  <c r="AR93" i="14"/>
  <c r="AQ206" i="14"/>
  <c r="AP192" i="14"/>
  <c r="AQ7" i="15" s="1"/>
  <c r="AF7" i="19" s="1"/>
  <c r="AR80" i="14"/>
  <c r="AQ193" i="14"/>
  <c r="AR81" i="14"/>
  <c r="AQ194" i="14"/>
  <c r="AR86" i="14"/>
  <c r="AQ199" i="14"/>
  <c r="AR84" i="14"/>
  <c r="AQ197" i="14"/>
  <c r="AR97" i="14"/>
  <c r="AQ210" i="14"/>
  <c r="AR95" i="14"/>
  <c r="AQ208" i="14"/>
  <c r="AR105" i="14"/>
  <c r="AQ218" i="14"/>
  <c r="AR90" i="14"/>
  <c r="AQ203" i="14"/>
  <c r="AR92" i="14"/>
  <c r="AQ205" i="14"/>
  <c r="AR106" i="14"/>
  <c r="AQ219" i="14"/>
  <c r="AR104" i="14"/>
  <c r="AQ217" i="14"/>
  <c r="AR94" i="14"/>
  <c r="AQ207" i="14"/>
  <c r="AS74" i="14"/>
  <c r="AR108" i="14"/>
  <c r="AR221" i="14" s="1"/>
  <c r="AR112" i="14"/>
  <c r="AR225" i="14" s="1"/>
  <c r="AR138" i="14"/>
  <c r="AR251" i="14" s="1"/>
  <c r="AR109" i="14"/>
  <c r="AR222" i="14" s="1"/>
  <c r="AR120" i="14"/>
  <c r="AR233" i="14" s="1"/>
  <c r="AR111" i="14"/>
  <c r="AR224" i="14" s="1"/>
  <c r="AR136" i="14"/>
  <c r="AR249" i="14" s="1"/>
  <c r="AR132" i="14"/>
  <c r="AR245" i="14" s="1"/>
  <c r="AR169" i="14"/>
  <c r="AR282" i="14" s="1"/>
  <c r="AR128" i="14"/>
  <c r="AR241" i="14" s="1"/>
  <c r="AR124" i="14"/>
  <c r="AR237" i="14" s="1"/>
  <c r="AR110" i="14"/>
  <c r="AR223" i="14" s="1"/>
  <c r="AR149" i="14"/>
  <c r="AR262" i="14" s="1"/>
  <c r="AR145" i="14"/>
  <c r="AR258" i="14" s="1"/>
  <c r="AR141" i="14"/>
  <c r="AR254" i="14" s="1"/>
  <c r="AR137" i="14"/>
  <c r="AR250" i="14" s="1"/>
  <c r="AR133" i="14"/>
  <c r="AR246" i="14" s="1"/>
  <c r="AR117" i="14"/>
  <c r="AR230" i="14" s="1"/>
  <c r="AR129" i="14"/>
  <c r="AR242" i="14" s="1"/>
  <c r="AR114" i="14"/>
  <c r="AR227" i="14" s="1"/>
  <c r="AR125" i="14"/>
  <c r="AR238" i="14" s="1"/>
  <c r="AR115" i="14"/>
  <c r="AR228" i="14" s="1"/>
  <c r="AR116" i="14"/>
  <c r="AR229" i="14" s="1"/>
  <c r="AR113" i="14"/>
  <c r="AR226" i="14" s="1"/>
  <c r="AR118" i="14"/>
  <c r="AR231" i="14" s="1"/>
  <c r="AR119" i="14"/>
  <c r="AR232" i="14" s="1"/>
  <c r="AR147" i="14"/>
  <c r="AR260" i="14" s="1"/>
  <c r="AR167" i="14"/>
  <c r="AR280" i="14" s="1"/>
  <c r="AR123" i="14"/>
  <c r="AR236" i="14" s="1"/>
  <c r="AR146" i="14"/>
  <c r="AR259" i="14" s="1"/>
  <c r="AR157" i="14"/>
  <c r="AR270" i="14" s="1"/>
  <c r="AR176" i="14"/>
  <c r="AR289" i="14" s="1"/>
  <c r="AR172" i="14"/>
  <c r="AR285" i="14" s="1"/>
  <c r="AR158" i="14"/>
  <c r="AR271" i="14" s="1"/>
  <c r="AR163" i="14"/>
  <c r="AR276" i="14" s="1"/>
  <c r="AR127" i="14"/>
  <c r="AR240" i="14" s="1"/>
  <c r="AR168" i="14"/>
  <c r="AR281" i="14" s="1"/>
  <c r="AR122" i="14"/>
  <c r="AR235" i="14" s="1"/>
  <c r="AR131" i="14"/>
  <c r="AR244" i="14" s="1"/>
  <c r="AR126" i="14"/>
  <c r="AR239" i="14" s="1"/>
  <c r="AR159" i="14"/>
  <c r="AR272" i="14" s="1"/>
  <c r="AR177" i="14"/>
  <c r="AR290" i="14" s="1"/>
  <c r="AR140" i="14"/>
  <c r="AR253" i="14" s="1"/>
  <c r="AR173" i="14"/>
  <c r="AR286" i="14" s="1"/>
  <c r="AR135" i="14"/>
  <c r="AR248" i="14" s="1"/>
  <c r="AR164" i="14"/>
  <c r="AR277" i="14" s="1"/>
  <c r="AR130" i="14"/>
  <c r="AR243" i="14" s="1"/>
  <c r="AR121" i="14"/>
  <c r="AR234" i="14" s="1"/>
  <c r="AR171" i="14"/>
  <c r="AR284" i="14" s="1"/>
  <c r="AR162" i="14"/>
  <c r="AR275" i="14" s="1"/>
  <c r="AR151" i="14"/>
  <c r="AR264" i="14" s="1"/>
  <c r="AR179" i="14"/>
  <c r="AR292" i="14" s="1"/>
  <c r="AR156" i="14"/>
  <c r="AR269" i="14" s="1"/>
  <c r="AR170" i="14"/>
  <c r="AR283" i="14" s="1"/>
  <c r="AR161" i="14"/>
  <c r="AR274" i="14" s="1"/>
  <c r="AR134" i="14"/>
  <c r="AR247" i="14" s="1"/>
  <c r="AR143" i="14"/>
  <c r="AR256" i="14" s="1"/>
  <c r="AR153" i="14"/>
  <c r="AR266" i="14" s="1"/>
  <c r="AR139" i="14"/>
  <c r="AR252" i="14" s="1"/>
  <c r="AR150" i="14"/>
  <c r="AR263" i="14" s="1"/>
  <c r="AR160" i="14"/>
  <c r="AR273" i="14" s="1"/>
  <c r="AR155" i="14"/>
  <c r="AR268" i="14" s="1"/>
  <c r="AR166" i="14"/>
  <c r="AR279" i="14" s="1"/>
  <c r="AR178" i="14"/>
  <c r="AR291" i="14" s="1"/>
  <c r="AR175" i="14"/>
  <c r="AR288" i="14" s="1"/>
  <c r="AR152" i="14"/>
  <c r="AR265" i="14" s="1"/>
  <c r="AR144" i="14"/>
  <c r="AR257" i="14" s="1"/>
  <c r="AR148" i="14"/>
  <c r="AR261" i="14" s="1"/>
  <c r="AR142" i="14"/>
  <c r="AR255" i="14" s="1"/>
  <c r="AR165" i="14"/>
  <c r="AR278" i="14" s="1"/>
  <c r="AR154" i="14"/>
  <c r="AR267" i="14" s="1"/>
  <c r="AR174" i="14"/>
  <c r="AR287" i="14" s="1"/>
  <c r="AR87" i="14"/>
  <c r="AQ200" i="14"/>
  <c r="AR103" i="14"/>
  <c r="AQ216" i="14"/>
  <c r="AR88" i="14"/>
  <c r="AQ201" i="14"/>
  <c r="AR101" i="14"/>
  <c r="AQ214" i="14"/>
  <c r="AR100" i="14"/>
  <c r="AQ213" i="14"/>
  <c r="AR91" i="14"/>
  <c r="AQ204" i="14"/>
  <c r="AU58" i="14"/>
  <c r="AV57" i="14" s="1"/>
  <c r="AU56" i="14"/>
  <c r="AD37" i="14"/>
  <c r="AW36" i="14"/>
  <c r="AV40" i="14"/>
  <c r="AV49" i="14" s="1"/>
  <c r="AH5" i="15"/>
  <c r="AF23" i="8"/>
  <c r="AF24" i="8" s="1"/>
  <c r="AV41" i="14" l="1"/>
  <c r="AV45" i="14" s="1"/>
  <c r="AV43" i="14"/>
  <c r="AV47" i="14" s="1"/>
  <c r="AV39" i="14" s="1"/>
  <c r="AU42" i="14"/>
  <c r="AT46" i="14"/>
  <c r="N62" i="14"/>
  <c r="AU45" i="14"/>
  <c r="AU47" i="14"/>
  <c r="AU39" i="14" s="1"/>
  <c r="AS80" i="14"/>
  <c r="AR193" i="14"/>
  <c r="AS84" i="14"/>
  <c r="AR197" i="14"/>
  <c r="AS98" i="14"/>
  <c r="AR211" i="14"/>
  <c r="AS105" i="14"/>
  <c r="AR218" i="14"/>
  <c r="AS81" i="14"/>
  <c r="AR194" i="14"/>
  <c r="AS83" i="14"/>
  <c r="AR196" i="14"/>
  <c r="AS86" i="14"/>
  <c r="AR199" i="14"/>
  <c r="AS96" i="14"/>
  <c r="AR209" i="14"/>
  <c r="AS95" i="14"/>
  <c r="AR208" i="14"/>
  <c r="AS107" i="14"/>
  <c r="AR220" i="14"/>
  <c r="AS92" i="14"/>
  <c r="AR205" i="14"/>
  <c r="AQ192" i="14"/>
  <c r="AS89" i="14"/>
  <c r="AR202" i="14"/>
  <c r="AS100" i="14"/>
  <c r="AR213" i="14"/>
  <c r="AT74" i="14"/>
  <c r="AS108" i="14"/>
  <c r="AS221" i="14" s="1"/>
  <c r="AS119" i="14"/>
  <c r="AS232" i="14" s="1"/>
  <c r="AS112" i="14"/>
  <c r="AS225" i="14" s="1"/>
  <c r="AS116" i="14"/>
  <c r="AS229" i="14" s="1"/>
  <c r="AS127" i="14"/>
  <c r="AS240" i="14" s="1"/>
  <c r="AS167" i="14"/>
  <c r="AS280" i="14" s="1"/>
  <c r="AS109" i="14"/>
  <c r="AS222" i="14" s="1"/>
  <c r="AS113" i="14"/>
  <c r="AS226" i="14" s="1"/>
  <c r="AS140" i="14"/>
  <c r="AS253" i="14" s="1"/>
  <c r="AS111" i="14"/>
  <c r="AS224" i="14" s="1"/>
  <c r="AS136" i="14"/>
  <c r="AS249" i="14" s="1"/>
  <c r="AS132" i="14"/>
  <c r="AS245" i="14" s="1"/>
  <c r="AS128" i="14"/>
  <c r="AS241" i="14" s="1"/>
  <c r="AS124" i="14"/>
  <c r="AS237" i="14" s="1"/>
  <c r="AS110" i="14"/>
  <c r="AS223" i="14" s="1"/>
  <c r="AS153" i="14"/>
  <c r="AS266" i="14" s="1"/>
  <c r="AS149" i="14"/>
  <c r="AS262" i="14" s="1"/>
  <c r="AS145" i="14"/>
  <c r="AS258" i="14" s="1"/>
  <c r="AS141" i="14"/>
  <c r="AS254" i="14" s="1"/>
  <c r="AS137" i="14"/>
  <c r="AS250" i="14" s="1"/>
  <c r="AS133" i="14"/>
  <c r="AS246" i="14" s="1"/>
  <c r="AS117" i="14"/>
  <c r="AS230" i="14" s="1"/>
  <c r="AS129" i="14"/>
  <c r="AS242" i="14" s="1"/>
  <c r="AS114" i="14"/>
  <c r="AS227" i="14" s="1"/>
  <c r="AS115" i="14"/>
  <c r="AS228" i="14" s="1"/>
  <c r="AS118" i="14"/>
  <c r="AS231" i="14" s="1"/>
  <c r="AS120" i="14"/>
  <c r="AS233" i="14" s="1"/>
  <c r="AS156" i="14"/>
  <c r="AS269" i="14" s="1"/>
  <c r="AS147" i="14"/>
  <c r="AS260" i="14" s="1"/>
  <c r="AS123" i="14"/>
  <c r="AS236" i="14" s="1"/>
  <c r="AS146" i="14"/>
  <c r="AS259" i="14" s="1"/>
  <c r="AS157" i="14"/>
  <c r="AS270" i="14" s="1"/>
  <c r="AS176" i="14"/>
  <c r="AS289" i="14" s="1"/>
  <c r="AS172" i="14"/>
  <c r="AS285" i="14" s="1"/>
  <c r="AS158" i="14"/>
  <c r="AS271" i="14" s="1"/>
  <c r="AS163" i="14"/>
  <c r="AS276" i="14" s="1"/>
  <c r="AS168" i="14"/>
  <c r="AS281" i="14" s="1"/>
  <c r="AS122" i="14"/>
  <c r="AS235" i="14" s="1"/>
  <c r="AS131" i="14"/>
  <c r="AS244" i="14" s="1"/>
  <c r="AS126" i="14"/>
  <c r="AS239" i="14" s="1"/>
  <c r="AS159" i="14"/>
  <c r="AS272" i="14" s="1"/>
  <c r="AS177" i="14"/>
  <c r="AS290" i="14" s="1"/>
  <c r="AS173" i="14"/>
  <c r="AS286" i="14" s="1"/>
  <c r="AS135" i="14"/>
  <c r="AS248" i="14" s="1"/>
  <c r="AS164" i="14"/>
  <c r="AS277" i="14" s="1"/>
  <c r="AS130" i="14"/>
  <c r="AS243" i="14" s="1"/>
  <c r="AS169" i="14"/>
  <c r="AS282" i="14" s="1"/>
  <c r="AS125" i="14"/>
  <c r="AS238" i="14" s="1"/>
  <c r="AS121" i="14"/>
  <c r="AS234" i="14" s="1"/>
  <c r="AS171" i="14"/>
  <c r="AS284" i="14" s="1"/>
  <c r="AS138" i="14"/>
  <c r="AS251" i="14" s="1"/>
  <c r="AS162" i="14"/>
  <c r="AS275" i="14" s="1"/>
  <c r="AS151" i="14"/>
  <c r="AS264" i="14" s="1"/>
  <c r="AS170" i="14"/>
  <c r="AS283" i="14" s="1"/>
  <c r="AS161" i="14"/>
  <c r="AS274" i="14" s="1"/>
  <c r="AS134" i="14"/>
  <c r="AS247" i="14" s="1"/>
  <c r="AS143" i="14"/>
  <c r="AS256" i="14" s="1"/>
  <c r="AS139" i="14"/>
  <c r="AS252" i="14" s="1"/>
  <c r="AS150" i="14"/>
  <c r="AS263" i="14" s="1"/>
  <c r="AS179" i="14"/>
  <c r="AS292" i="14" s="1"/>
  <c r="AS160" i="14"/>
  <c r="AS273" i="14" s="1"/>
  <c r="AS155" i="14"/>
  <c r="AS268" i="14" s="1"/>
  <c r="AS174" i="14"/>
  <c r="AS287" i="14" s="1"/>
  <c r="AS166" i="14"/>
  <c r="AS279" i="14" s="1"/>
  <c r="AS178" i="14"/>
  <c r="AS291" i="14" s="1"/>
  <c r="AS175" i="14"/>
  <c r="AS288" i="14" s="1"/>
  <c r="AS152" i="14"/>
  <c r="AS265" i="14" s="1"/>
  <c r="AS144" i="14"/>
  <c r="AS257" i="14" s="1"/>
  <c r="AS148" i="14"/>
  <c r="AS261" i="14" s="1"/>
  <c r="AS142" i="14"/>
  <c r="AS255" i="14" s="1"/>
  <c r="AS165" i="14"/>
  <c r="AS278" i="14" s="1"/>
  <c r="AS154" i="14"/>
  <c r="AS267" i="14" s="1"/>
  <c r="AS97" i="14"/>
  <c r="AR210" i="14"/>
  <c r="AS85" i="14"/>
  <c r="AR198" i="14"/>
  <c r="AS91" i="14"/>
  <c r="AR204" i="14"/>
  <c r="AS94" i="14"/>
  <c r="AR207" i="14"/>
  <c r="AS88" i="14"/>
  <c r="AR201" i="14"/>
  <c r="AS82" i="14"/>
  <c r="AR195" i="14"/>
  <c r="AS101" i="14"/>
  <c r="AR214" i="14"/>
  <c r="AS104" i="14"/>
  <c r="AR217" i="14"/>
  <c r="AS103" i="14"/>
  <c r="AR216" i="14"/>
  <c r="AS102" i="14"/>
  <c r="AR215" i="14"/>
  <c r="AS106" i="14"/>
  <c r="AR219" i="14"/>
  <c r="AS90" i="14"/>
  <c r="AR203" i="14"/>
  <c r="AS93" i="14"/>
  <c r="AR206" i="14"/>
  <c r="AS87" i="14"/>
  <c r="AR200" i="14"/>
  <c r="AS99" i="14"/>
  <c r="AR212" i="14"/>
  <c r="AV58" i="14"/>
  <c r="AW57" i="14" s="1"/>
  <c r="AV56" i="14"/>
  <c r="AD38" i="14"/>
  <c r="AX36" i="14"/>
  <c r="AW40" i="14"/>
  <c r="AW49" i="14" s="1"/>
  <c r="AI4" i="15"/>
  <c r="AG23" i="8"/>
  <c r="AG24" i="8" s="1"/>
  <c r="AW41" i="14" l="1"/>
  <c r="AW43" i="14"/>
  <c r="AV42" i="14"/>
  <c r="AU46" i="14"/>
  <c r="AT88" i="14"/>
  <c r="AS201" i="14"/>
  <c r="AT96" i="14"/>
  <c r="AS209" i="14"/>
  <c r="AT101" i="14"/>
  <c r="AS214" i="14"/>
  <c r="AT86" i="14"/>
  <c r="AS199" i="14"/>
  <c r="AT103" i="14"/>
  <c r="AS216" i="14"/>
  <c r="AT83" i="14"/>
  <c r="AS196" i="14"/>
  <c r="AU74" i="14"/>
  <c r="AT115" i="14"/>
  <c r="AT228" i="14" s="1"/>
  <c r="AT108" i="14"/>
  <c r="AT221" i="14" s="1"/>
  <c r="AT112" i="14"/>
  <c r="AT225" i="14" s="1"/>
  <c r="AT116" i="14"/>
  <c r="AT229" i="14" s="1"/>
  <c r="AT156" i="14"/>
  <c r="AT269" i="14" s="1"/>
  <c r="AT109" i="14"/>
  <c r="AT222" i="14" s="1"/>
  <c r="AT144" i="14"/>
  <c r="AT257" i="14" s="1"/>
  <c r="AT140" i="14"/>
  <c r="AT253" i="14" s="1"/>
  <c r="AT111" i="14"/>
  <c r="AT224" i="14" s="1"/>
  <c r="AT136" i="14"/>
  <c r="AT249" i="14" s="1"/>
  <c r="AT132" i="14"/>
  <c r="AT245" i="14" s="1"/>
  <c r="AT128" i="14"/>
  <c r="AT241" i="14" s="1"/>
  <c r="AT124" i="14"/>
  <c r="AT237" i="14" s="1"/>
  <c r="AT110" i="14"/>
  <c r="AT223" i="14" s="1"/>
  <c r="AT149" i="14"/>
  <c r="AT262" i="14" s="1"/>
  <c r="AT145" i="14"/>
  <c r="AT258" i="14" s="1"/>
  <c r="AT141" i="14"/>
  <c r="AT254" i="14" s="1"/>
  <c r="AT137" i="14"/>
  <c r="AT250" i="14" s="1"/>
  <c r="AT133" i="14"/>
  <c r="AT246" i="14" s="1"/>
  <c r="AT117" i="14"/>
  <c r="AT230" i="14" s="1"/>
  <c r="AT114" i="14"/>
  <c r="AT227" i="14" s="1"/>
  <c r="AT125" i="14"/>
  <c r="AT238" i="14" s="1"/>
  <c r="AT113" i="14"/>
  <c r="AT226" i="14" s="1"/>
  <c r="AT118" i="14"/>
  <c r="AT231" i="14" s="1"/>
  <c r="AT119" i="14"/>
  <c r="AT232" i="14" s="1"/>
  <c r="AT167" i="14"/>
  <c r="AT280" i="14" s="1"/>
  <c r="AT147" i="14"/>
  <c r="AT260" i="14" s="1"/>
  <c r="AT123" i="14"/>
  <c r="AT236" i="14" s="1"/>
  <c r="AT146" i="14"/>
  <c r="AT259" i="14" s="1"/>
  <c r="AT157" i="14"/>
  <c r="AT270" i="14" s="1"/>
  <c r="AT176" i="14"/>
  <c r="AT289" i="14" s="1"/>
  <c r="AT172" i="14"/>
  <c r="AT285" i="14" s="1"/>
  <c r="AT127" i="14"/>
  <c r="AT240" i="14" s="1"/>
  <c r="AT158" i="14"/>
  <c r="AT271" i="14" s="1"/>
  <c r="AT163" i="14"/>
  <c r="AT276" i="14" s="1"/>
  <c r="AT168" i="14"/>
  <c r="AT281" i="14" s="1"/>
  <c r="AT122" i="14"/>
  <c r="AT235" i="14" s="1"/>
  <c r="AT131" i="14"/>
  <c r="AT244" i="14" s="1"/>
  <c r="AT126" i="14"/>
  <c r="AT239" i="14" s="1"/>
  <c r="AT159" i="14"/>
  <c r="AT272" i="14" s="1"/>
  <c r="AT177" i="14"/>
  <c r="AT290" i="14" s="1"/>
  <c r="AT173" i="14"/>
  <c r="AT286" i="14" s="1"/>
  <c r="AT135" i="14"/>
  <c r="AT248" i="14" s="1"/>
  <c r="AT164" i="14"/>
  <c r="AT277" i="14" s="1"/>
  <c r="AT121" i="14"/>
  <c r="AT234" i="14" s="1"/>
  <c r="AT120" i="14"/>
  <c r="AT233" i="14" s="1"/>
  <c r="AT171" i="14"/>
  <c r="AT284" i="14" s="1"/>
  <c r="AT138" i="14"/>
  <c r="AT251" i="14" s="1"/>
  <c r="AT162" i="14"/>
  <c r="AT275" i="14" s="1"/>
  <c r="AT151" i="14"/>
  <c r="AT264" i="14" s="1"/>
  <c r="AT129" i="14"/>
  <c r="AT242" i="14" s="1"/>
  <c r="AT170" i="14"/>
  <c r="AT283" i="14" s="1"/>
  <c r="AT161" i="14"/>
  <c r="AT274" i="14" s="1"/>
  <c r="AT134" i="14"/>
  <c r="AT247" i="14" s="1"/>
  <c r="AT143" i="14"/>
  <c r="AT256" i="14" s="1"/>
  <c r="AT153" i="14"/>
  <c r="AT266" i="14" s="1"/>
  <c r="AT139" i="14"/>
  <c r="AT252" i="14" s="1"/>
  <c r="AT150" i="14"/>
  <c r="AT263" i="14" s="1"/>
  <c r="AT169" i="14"/>
  <c r="AT282" i="14" s="1"/>
  <c r="AT179" i="14"/>
  <c r="AT292" i="14" s="1"/>
  <c r="AT160" i="14"/>
  <c r="AT273" i="14" s="1"/>
  <c r="AT130" i="14"/>
  <c r="AT243" i="14" s="1"/>
  <c r="AT155" i="14"/>
  <c r="AT268" i="14" s="1"/>
  <c r="AT174" i="14"/>
  <c r="AT287" i="14" s="1"/>
  <c r="AT166" i="14"/>
  <c r="AT279" i="14" s="1"/>
  <c r="AT178" i="14"/>
  <c r="AT291" i="14" s="1"/>
  <c r="AT175" i="14"/>
  <c r="AT288" i="14" s="1"/>
  <c r="AT152" i="14"/>
  <c r="AT265" i="14" s="1"/>
  <c r="AT148" i="14"/>
  <c r="AT261" i="14" s="1"/>
  <c r="AT142" i="14"/>
  <c r="AT255" i="14" s="1"/>
  <c r="AT165" i="14"/>
  <c r="AT278" i="14" s="1"/>
  <c r="AT154" i="14"/>
  <c r="AT267" i="14" s="1"/>
  <c r="AT92" i="14"/>
  <c r="AS205" i="14"/>
  <c r="AT94" i="14"/>
  <c r="AS207" i="14"/>
  <c r="AT81" i="14"/>
  <c r="AS194" i="14"/>
  <c r="AT89" i="14"/>
  <c r="AS202" i="14"/>
  <c r="AT97" i="14"/>
  <c r="AS210" i="14"/>
  <c r="AT87" i="14"/>
  <c r="AS200" i="14"/>
  <c r="AT105" i="14"/>
  <c r="AS218" i="14"/>
  <c r="AT100" i="14"/>
  <c r="AS213" i="14"/>
  <c r="AT93" i="14"/>
  <c r="AS206" i="14"/>
  <c r="AT95" i="14"/>
  <c r="AS208" i="14"/>
  <c r="AT98" i="14"/>
  <c r="AS211" i="14"/>
  <c r="AT90" i="14"/>
  <c r="AS203" i="14"/>
  <c r="AT104" i="14"/>
  <c r="AS217" i="14"/>
  <c r="AT82" i="14"/>
  <c r="AS195" i="14"/>
  <c r="AT85" i="14"/>
  <c r="AS198" i="14"/>
  <c r="AT107" i="14"/>
  <c r="AS220" i="14"/>
  <c r="AT106" i="14"/>
  <c r="AS219" i="14"/>
  <c r="AT84" i="14"/>
  <c r="AS197" i="14"/>
  <c r="AT91" i="14"/>
  <c r="AS204" i="14"/>
  <c r="AR192" i="14"/>
  <c r="AT99" i="14"/>
  <c r="AS212" i="14"/>
  <c r="AT102" i="14"/>
  <c r="AS215" i="14"/>
  <c r="AT80" i="14"/>
  <c r="AS193" i="14"/>
  <c r="AW58" i="14"/>
  <c r="AX57" i="14" s="1"/>
  <c r="AW56" i="14"/>
  <c r="AX40" i="14"/>
  <c r="AX49" i="14" s="1"/>
  <c r="AY36" i="14"/>
  <c r="AE37" i="14"/>
  <c r="AI5" i="15"/>
  <c r="AH23" i="8"/>
  <c r="AH24" i="8" s="1"/>
  <c r="AX41" i="14" l="1"/>
  <c r="AX45" i="14" s="1"/>
  <c r="AX43" i="14"/>
  <c r="AX47" i="14" s="1"/>
  <c r="AX39" i="14" s="1"/>
  <c r="AW42" i="14"/>
  <c r="AV46" i="14"/>
  <c r="AW47" i="14"/>
  <c r="AW39" i="14" s="1"/>
  <c r="AW45" i="14"/>
  <c r="AU105" i="14"/>
  <c r="AT218" i="14"/>
  <c r="AU107" i="14"/>
  <c r="AT220" i="14"/>
  <c r="AU95" i="14"/>
  <c r="AT208" i="14"/>
  <c r="AS192" i="14"/>
  <c r="AU82" i="14"/>
  <c r="AT195" i="14"/>
  <c r="AV74" i="14"/>
  <c r="AU115" i="14"/>
  <c r="AU228" i="14" s="1"/>
  <c r="AU108" i="14"/>
  <c r="AU221" i="14" s="1"/>
  <c r="AU112" i="14"/>
  <c r="AU225" i="14" s="1"/>
  <c r="AU145" i="14"/>
  <c r="AU258" i="14" s="1"/>
  <c r="AU109" i="14"/>
  <c r="AU222" i="14" s="1"/>
  <c r="AU148" i="14"/>
  <c r="AU261" i="14" s="1"/>
  <c r="AU144" i="14"/>
  <c r="AU257" i="14" s="1"/>
  <c r="AU140" i="14"/>
  <c r="AU253" i="14" s="1"/>
  <c r="AU111" i="14"/>
  <c r="AU224" i="14" s="1"/>
  <c r="AU136" i="14"/>
  <c r="AU249" i="14" s="1"/>
  <c r="AU132" i="14"/>
  <c r="AU245" i="14" s="1"/>
  <c r="AU128" i="14"/>
  <c r="AU241" i="14" s="1"/>
  <c r="AU124" i="14"/>
  <c r="AU237" i="14" s="1"/>
  <c r="AU110" i="14"/>
  <c r="AU223" i="14" s="1"/>
  <c r="AU153" i="14"/>
  <c r="AU266" i="14" s="1"/>
  <c r="AU149" i="14"/>
  <c r="AU262" i="14" s="1"/>
  <c r="AU141" i="14"/>
  <c r="AU254" i="14" s="1"/>
  <c r="AU137" i="14"/>
  <c r="AU250" i="14" s="1"/>
  <c r="AU116" i="14"/>
  <c r="AU229" i="14" s="1"/>
  <c r="AU117" i="14"/>
  <c r="AU230" i="14" s="1"/>
  <c r="AU129" i="14"/>
  <c r="AU242" i="14" s="1"/>
  <c r="AU114" i="14"/>
  <c r="AU227" i="14" s="1"/>
  <c r="AU113" i="14"/>
  <c r="AU226" i="14" s="1"/>
  <c r="AU162" i="14"/>
  <c r="AU275" i="14" s="1"/>
  <c r="AU156" i="14"/>
  <c r="AU269" i="14" s="1"/>
  <c r="AU167" i="14"/>
  <c r="AU280" i="14" s="1"/>
  <c r="AU147" i="14"/>
  <c r="AU260" i="14" s="1"/>
  <c r="AU123" i="14"/>
  <c r="AU236" i="14" s="1"/>
  <c r="AU146" i="14"/>
  <c r="AU259" i="14" s="1"/>
  <c r="AU157" i="14"/>
  <c r="AU270" i="14" s="1"/>
  <c r="AU176" i="14"/>
  <c r="AU289" i="14" s="1"/>
  <c r="AU172" i="14"/>
  <c r="AU285" i="14" s="1"/>
  <c r="AU127" i="14"/>
  <c r="AU240" i="14" s="1"/>
  <c r="AU158" i="14"/>
  <c r="AU271" i="14" s="1"/>
  <c r="AU163" i="14"/>
  <c r="AU276" i="14" s="1"/>
  <c r="AU168" i="14"/>
  <c r="AU281" i="14" s="1"/>
  <c r="AU122" i="14"/>
  <c r="AU235" i="14" s="1"/>
  <c r="AU131" i="14"/>
  <c r="AU244" i="14" s="1"/>
  <c r="AU119" i="14"/>
  <c r="AU232" i="14" s="1"/>
  <c r="AU126" i="14"/>
  <c r="AU239" i="14" s="1"/>
  <c r="AU159" i="14"/>
  <c r="AU272" i="14" s="1"/>
  <c r="AU177" i="14"/>
  <c r="AU290" i="14" s="1"/>
  <c r="AU173" i="14"/>
  <c r="AU286" i="14" s="1"/>
  <c r="AU135" i="14"/>
  <c r="AU248" i="14" s="1"/>
  <c r="AU164" i="14"/>
  <c r="AU277" i="14" s="1"/>
  <c r="AU125" i="14"/>
  <c r="AU238" i="14" s="1"/>
  <c r="AU121" i="14"/>
  <c r="AU234" i="14" s="1"/>
  <c r="AU118" i="14"/>
  <c r="AU231" i="14" s="1"/>
  <c r="AU120" i="14"/>
  <c r="AU233" i="14" s="1"/>
  <c r="AU174" i="14"/>
  <c r="AU287" i="14" s="1"/>
  <c r="AU171" i="14"/>
  <c r="AU284" i="14" s="1"/>
  <c r="AU138" i="14"/>
  <c r="AU251" i="14" s="1"/>
  <c r="AU154" i="14"/>
  <c r="AU267" i="14" s="1"/>
  <c r="AU151" i="14"/>
  <c r="AU264" i="14" s="1"/>
  <c r="AU170" i="14"/>
  <c r="AU283" i="14" s="1"/>
  <c r="AU133" i="14"/>
  <c r="AU246" i="14" s="1"/>
  <c r="AU161" i="14"/>
  <c r="AU274" i="14" s="1"/>
  <c r="AU134" i="14"/>
  <c r="AU247" i="14" s="1"/>
  <c r="AU143" i="14"/>
  <c r="AU256" i="14" s="1"/>
  <c r="AU139" i="14"/>
  <c r="AU252" i="14" s="1"/>
  <c r="AU150" i="14"/>
  <c r="AU263" i="14" s="1"/>
  <c r="AU169" i="14"/>
  <c r="AU282" i="14" s="1"/>
  <c r="AU179" i="14"/>
  <c r="AU292" i="14" s="1"/>
  <c r="AU160" i="14"/>
  <c r="AU273" i="14" s="1"/>
  <c r="AU130" i="14"/>
  <c r="AU243" i="14" s="1"/>
  <c r="AU155" i="14"/>
  <c r="AU268" i="14" s="1"/>
  <c r="AU166" i="14"/>
  <c r="AU279" i="14" s="1"/>
  <c r="AU178" i="14"/>
  <c r="AU291" i="14" s="1"/>
  <c r="AU175" i="14"/>
  <c r="AU288" i="14" s="1"/>
  <c r="AU152" i="14"/>
  <c r="AU265" i="14" s="1"/>
  <c r="AU142" i="14"/>
  <c r="AU255" i="14" s="1"/>
  <c r="AU165" i="14"/>
  <c r="AU278" i="14" s="1"/>
  <c r="AU93" i="14"/>
  <c r="AT206" i="14"/>
  <c r="AU100" i="14"/>
  <c r="AT213" i="14"/>
  <c r="AU97" i="14"/>
  <c r="AT210" i="14"/>
  <c r="AU104" i="14"/>
  <c r="AT217" i="14"/>
  <c r="AU90" i="14"/>
  <c r="AT203" i="14"/>
  <c r="AU98" i="14"/>
  <c r="AT211" i="14"/>
  <c r="AU83" i="14"/>
  <c r="AT196" i="14"/>
  <c r="AU87" i="14"/>
  <c r="AT200" i="14"/>
  <c r="AU99" i="14"/>
  <c r="AT212" i="14"/>
  <c r="AU103" i="14"/>
  <c r="AT216" i="14"/>
  <c r="AU89" i="14"/>
  <c r="AT202" i="14"/>
  <c r="AU86" i="14"/>
  <c r="AT199" i="14"/>
  <c r="AU94" i="14"/>
  <c r="AT207" i="14"/>
  <c r="AU92" i="14"/>
  <c r="AT205" i="14"/>
  <c r="AU101" i="14"/>
  <c r="AT214" i="14"/>
  <c r="AU84" i="14"/>
  <c r="AT197" i="14"/>
  <c r="AU85" i="14"/>
  <c r="AT198" i="14"/>
  <c r="AU81" i="14"/>
  <c r="AT194" i="14"/>
  <c r="AU91" i="14"/>
  <c r="AT204" i="14"/>
  <c r="AU96" i="14"/>
  <c r="AT209" i="14"/>
  <c r="AU80" i="14"/>
  <c r="AT193" i="14"/>
  <c r="AU106" i="14"/>
  <c r="AT219" i="14"/>
  <c r="AU102" i="14"/>
  <c r="AT215" i="14"/>
  <c r="AU88" i="14"/>
  <c r="AT201" i="14"/>
  <c r="AX58" i="14"/>
  <c r="AY57" i="14" s="1"/>
  <c r="AX56" i="14"/>
  <c r="AE38" i="14"/>
  <c r="AZ36" i="14"/>
  <c r="AY40" i="14"/>
  <c r="AY49" i="14" s="1"/>
  <c r="AJ4" i="15"/>
  <c r="AI23" i="8"/>
  <c r="AI24" i="8" s="1"/>
  <c r="AY43" i="14" l="1"/>
  <c r="AY41" i="14"/>
  <c r="AX42" i="14"/>
  <c r="AW46" i="14"/>
  <c r="AV94" i="14"/>
  <c r="AU207" i="14"/>
  <c r="AV89" i="14"/>
  <c r="AU202" i="14"/>
  <c r="AV84" i="14"/>
  <c r="AU197" i="14"/>
  <c r="AV103" i="14"/>
  <c r="AU216" i="14"/>
  <c r="AV98" i="14"/>
  <c r="AU211" i="14"/>
  <c r="AV92" i="14"/>
  <c r="AU205" i="14"/>
  <c r="AW74" i="14"/>
  <c r="AV108" i="14"/>
  <c r="AV221" i="14" s="1"/>
  <c r="AV112" i="14"/>
  <c r="AV225" i="14" s="1"/>
  <c r="AV134" i="14"/>
  <c r="AV247" i="14" s="1"/>
  <c r="AV116" i="14"/>
  <c r="AV229" i="14" s="1"/>
  <c r="AV109" i="14"/>
  <c r="AV222" i="14" s="1"/>
  <c r="AV120" i="14"/>
  <c r="AV233" i="14" s="1"/>
  <c r="AV148" i="14"/>
  <c r="AV261" i="14" s="1"/>
  <c r="AV144" i="14"/>
  <c r="AV257" i="14" s="1"/>
  <c r="AV140" i="14"/>
  <c r="AV253" i="14" s="1"/>
  <c r="AV111" i="14"/>
  <c r="AV224" i="14" s="1"/>
  <c r="AV136" i="14"/>
  <c r="AV249" i="14" s="1"/>
  <c r="AV132" i="14"/>
  <c r="AV245" i="14" s="1"/>
  <c r="AV128" i="14"/>
  <c r="AV241" i="14" s="1"/>
  <c r="AV124" i="14"/>
  <c r="AV237" i="14" s="1"/>
  <c r="AV157" i="14"/>
  <c r="AV270" i="14" s="1"/>
  <c r="AV110" i="14"/>
  <c r="AV223" i="14" s="1"/>
  <c r="AV153" i="14"/>
  <c r="AV266" i="14" s="1"/>
  <c r="AV145" i="14"/>
  <c r="AV258" i="14" s="1"/>
  <c r="AV141" i="14"/>
  <c r="AV254" i="14" s="1"/>
  <c r="AV133" i="14"/>
  <c r="AV246" i="14" s="1"/>
  <c r="AV115" i="14"/>
  <c r="AV228" i="14" s="1"/>
  <c r="AV117" i="14"/>
  <c r="AV230" i="14" s="1"/>
  <c r="AV114" i="14"/>
  <c r="AV227" i="14" s="1"/>
  <c r="AV162" i="14"/>
  <c r="AV275" i="14" s="1"/>
  <c r="AV113" i="14"/>
  <c r="AV226" i="14" s="1"/>
  <c r="AV156" i="14"/>
  <c r="AV269" i="14" s="1"/>
  <c r="AV167" i="14"/>
  <c r="AV280" i="14" s="1"/>
  <c r="AV147" i="14"/>
  <c r="AV260" i="14" s="1"/>
  <c r="AV123" i="14"/>
  <c r="AV236" i="14" s="1"/>
  <c r="AV146" i="14"/>
  <c r="AV259" i="14" s="1"/>
  <c r="AV176" i="14"/>
  <c r="AV289" i="14" s="1"/>
  <c r="AV172" i="14"/>
  <c r="AV285" i="14" s="1"/>
  <c r="AV127" i="14"/>
  <c r="AV240" i="14" s="1"/>
  <c r="AV158" i="14"/>
  <c r="AV271" i="14" s="1"/>
  <c r="AV163" i="14"/>
  <c r="AV276" i="14" s="1"/>
  <c r="AV168" i="14"/>
  <c r="AV281" i="14" s="1"/>
  <c r="AV122" i="14"/>
  <c r="AV235" i="14" s="1"/>
  <c r="AV131" i="14"/>
  <c r="AV244" i="14" s="1"/>
  <c r="AV119" i="14"/>
  <c r="AV232" i="14" s="1"/>
  <c r="AV126" i="14"/>
  <c r="AV239" i="14" s="1"/>
  <c r="AV159" i="14"/>
  <c r="AV272" i="14" s="1"/>
  <c r="AV177" i="14"/>
  <c r="AV290" i="14" s="1"/>
  <c r="AV173" i="14"/>
  <c r="AV286" i="14" s="1"/>
  <c r="AV125" i="14"/>
  <c r="AV238" i="14" s="1"/>
  <c r="AV121" i="14"/>
  <c r="AV234" i="14" s="1"/>
  <c r="AV118" i="14"/>
  <c r="AV231" i="14" s="1"/>
  <c r="AV174" i="14"/>
  <c r="AV287" i="14" s="1"/>
  <c r="AV165" i="14"/>
  <c r="AV278" i="14" s="1"/>
  <c r="AV149" i="14"/>
  <c r="AV262" i="14" s="1"/>
  <c r="AV171" i="14"/>
  <c r="AV284" i="14" s="1"/>
  <c r="AV138" i="14"/>
  <c r="AV251" i="14" s="1"/>
  <c r="AV151" i="14"/>
  <c r="AV264" i="14" s="1"/>
  <c r="AV164" i="14"/>
  <c r="AV277" i="14" s="1"/>
  <c r="AV129" i="14"/>
  <c r="AV242" i="14" s="1"/>
  <c r="AV170" i="14"/>
  <c r="AV283" i="14" s="1"/>
  <c r="AV161" i="14"/>
  <c r="AV274" i="14" s="1"/>
  <c r="AV154" i="14"/>
  <c r="AV267" i="14" s="1"/>
  <c r="AV143" i="14"/>
  <c r="AV256" i="14" s="1"/>
  <c r="AV139" i="14"/>
  <c r="AV252" i="14" s="1"/>
  <c r="AV150" i="14"/>
  <c r="AV263" i="14" s="1"/>
  <c r="AV169" i="14"/>
  <c r="AV282" i="14" s="1"/>
  <c r="AV179" i="14"/>
  <c r="AV292" i="14" s="1"/>
  <c r="AV160" i="14"/>
  <c r="AV273" i="14" s="1"/>
  <c r="AV130" i="14"/>
  <c r="AV243" i="14" s="1"/>
  <c r="AV155" i="14"/>
  <c r="AV268" i="14" s="1"/>
  <c r="AV166" i="14"/>
  <c r="AV279" i="14" s="1"/>
  <c r="AV137" i="14"/>
  <c r="AV250" i="14" s="1"/>
  <c r="AV178" i="14"/>
  <c r="AV291" i="14" s="1"/>
  <c r="AV135" i="14"/>
  <c r="AV248" i="14" s="1"/>
  <c r="AV175" i="14"/>
  <c r="AV288" i="14" s="1"/>
  <c r="AV152" i="14"/>
  <c r="AV265" i="14" s="1"/>
  <c r="AV142" i="14"/>
  <c r="AV255" i="14" s="1"/>
  <c r="AV83" i="14"/>
  <c r="AU196" i="14"/>
  <c r="AV101" i="14"/>
  <c r="AU214" i="14"/>
  <c r="AV87" i="14"/>
  <c r="AU200" i="14"/>
  <c r="AV82" i="14"/>
  <c r="AU195" i="14"/>
  <c r="AV99" i="14"/>
  <c r="AU212" i="14"/>
  <c r="AV104" i="14"/>
  <c r="AU217" i="14"/>
  <c r="AV96" i="14"/>
  <c r="AU209" i="14"/>
  <c r="AV100" i="14"/>
  <c r="AU213" i="14"/>
  <c r="AV95" i="14"/>
  <c r="AU208" i="14"/>
  <c r="AT192" i="14"/>
  <c r="AV97" i="14"/>
  <c r="AU210" i="14"/>
  <c r="AV85" i="14"/>
  <c r="AU198" i="14"/>
  <c r="AV86" i="14"/>
  <c r="AU199" i="14"/>
  <c r="AV90" i="14"/>
  <c r="AU203" i="14"/>
  <c r="AV80" i="14"/>
  <c r="AU193" i="14"/>
  <c r="AV91" i="14"/>
  <c r="AU204" i="14"/>
  <c r="AV93" i="14"/>
  <c r="AU206" i="14"/>
  <c r="AV107" i="14"/>
  <c r="AU220" i="14"/>
  <c r="AV88" i="14"/>
  <c r="AU201" i="14"/>
  <c r="AV102" i="14"/>
  <c r="AU215" i="14"/>
  <c r="AV106" i="14"/>
  <c r="AU219" i="14"/>
  <c r="AV81" i="14"/>
  <c r="AU194" i="14"/>
  <c r="AV105" i="14"/>
  <c r="AU218" i="14"/>
  <c r="AY58" i="14"/>
  <c r="AZ57" i="14" s="1"/>
  <c r="AY56" i="14"/>
  <c r="AF37" i="14"/>
  <c r="BA36" i="14"/>
  <c r="AZ40" i="14"/>
  <c r="AZ49" i="14" s="1"/>
  <c r="AJ5" i="15"/>
  <c r="AJ23" i="8"/>
  <c r="AJ24" i="8" s="1"/>
  <c r="AZ43" i="14" l="1"/>
  <c r="AZ47" i="14" s="1"/>
  <c r="AZ39" i="14" s="1"/>
  <c r="AZ41" i="14"/>
  <c r="AZ45" i="14" s="1"/>
  <c r="AY42" i="14"/>
  <c r="AX46" i="14"/>
  <c r="AY45" i="14"/>
  <c r="AY47" i="14"/>
  <c r="AY39" i="14" s="1"/>
  <c r="AW100" i="14"/>
  <c r="AV213" i="14"/>
  <c r="AW90" i="14"/>
  <c r="AV203" i="14"/>
  <c r="AX74" i="14"/>
  <c r="AW115" i="14"/>
  <c r="AW228" i="14" s="1"/>
  <c r="AW108" i="14"/>
  <c r="AW221" i="14" s="1"/>
  <c r="AW112" i="14"/>
  <c r="AW225" i="14" s="1"/>
  <c r="AW123" i="14"/>
  <c r="AW236" i="14" s="1"/>
  <c r="AW163" i="14"/>
  <c r="AW276" i="14" s="1"/>
  <c r="AW116" i="14"/>
  <c r="AW229" i="14" s="1"/>
  <c r="AW109" i="14"/>
  <c r="AW222" i="14" s="1"/>
  <c r="AW152" i="14"/>
  <c r="AW265" i="14" s="1"/>
  <c r="AW176" i="14"/>
  <c r="AW289" i="14" s="1"/>
  <c r="AW148" i="14"/>
  <c r="AW261" i="14" s="1"/>
  <c r="AW144" i="14"/>
  <c r="AW257" i="14" s="1"/>
  <c r="AW140" i="14"/>
  <c r="AW253" i="14" s="1"/>
  <c r="AW111" i="14"/>
  <c r="AW224" i="14" s="1"/>
  <c r="AW136" i="14"/>
  <c r="AW249" i="14" s="1"/>
  <c r="AW132" i="14"/>
  <c r="AW245" i="14" s="1"/>
  <c r="AW128" i="14"/>
  <c r="AW241" i="14" s="1"/>
  <c r="AW124" i="14"/>
  <c r="AW237" i="14" s="1"/>
  <c r="AW157" i="14"/>
  <c r="AW270" i="14" s="1"/>
  <c r="AW110" i="14"/>
  <c r="AW223" i="14" s="1"/>
  <c r="AW149" i="14"/>
  <c r="AW262" i="14" s="1"/>
  <c r="AW137" i="14"/>
  <c r="AW250" i="14" s="1"/>
  <c r="AW117" i="14"/>
  <c r="AW230" i="14" s="1"/>
  <c r="AW141" i="14"/>
  <c r="AW254" i="14" s="1"/>
  <c r="AW162" i="14"/>
  <c r="AW275" i="14" s="1"/>
  <c r="AW113" i="14"/>
  <c r="AW226" i="14" s="1"/>
  <c r="AW156" i="14"/>
  <c r="AW269" i="14" s="1"/>
  <c r="AW167" i="14"/>
  <c r="AW280" i="14" s="1"/>
  <c r="AW147" i="14"/>
  <c r="AW260" i="14" s="1"/>
  <c r="AW146" i="14"/>
  <c r="AW259" i="14" s="1"/>
  <c r="AW172" i="14"/>
  <c r="AW285" i="14" s="1"/>
  <c r="AW127" i="14"/>
  <c r="AW240" i="14" s="1"/>
  <c r="AW158" i="14"/>
  <c r="AW271" i="14" s="1"/>
  <c r="AW145" i="14"/>
  <c r="AW258" i="14" s="1"/>
  <c r="AW168" i="14"/>
  <c r="AW281" i="14" s="1"/>
  <c r="AW122" i="14"/>
  <c r="AW235" i="14" s="1"/>
  <c r="AW131" i="14"/>
  <c r="AW244" i="14" s="1"/>
  <c r="AW119" i="14"/>
  <c r="AW232" i="14" s="1"/>
  <c r="AW126" i="14"/>
  <c r="AW239" i="14" s="1"/>
  <c r="AW159" i="14"/>
  <c r="AW272" i="14" s="1"/>
  <c r="AW177" i="14"/>
  <c r="AW290" i="14" s="1"/>
  <c r="AW125" i="14"/>
  <c r="AW238" i="14" s="1"/>
  <c r="AW114" i="14"/>
  <c r="AW227" i="14" s="1"/>
  <c r="AW121" i="14"/>
  <c r="AW234" i="14" s="1"/>
  <c r="AW118" i="14"/>
  <c r="AW231" i="14" s="1"/>
  <c r="AW133" i="14"/>
  <c r="AW246" i="14" s="1"/>
  <c r="AW154" i="14"/>
  <c r="AW267" i="14" s="1"/>
  <c r="AW174" i="14"/>
  <c r="AW287" i="14" s="1"/>
  <c r="AW171" i="14"/>
  <c r="AW284" i="14" s="1"/>
  <c r="AW138" i="14"/>
  <c r="AW251" i="14" s="1"/>
  <c r="AW169" i="14"/>
  <c r="AW282" i="14" s="1"/>
  <c r="AW151" i="14"/>
  <c r="AW264" i="14" s="1"/>
  <c r="AW164" i="14"/>
  <c r="AW277" i="14" s="1"/>
  <c r="AW129" i="14"/>
  <c r="AW242" i="14" s="1"/>
  <c r="AW173" i="14"/>
  <c r="AW286" i="14" s="1"/>
  <c r="AW179" i="14"/>
  <c r="AW292" i="14" s="1"/>
  <c r="AW170" i="14"/>
  <c r="AW283" i="14" s="1"/>
  <c r="AW153" i="14"/>
  <c r="AW266" i="14" s="1"/>
  <c r="AW161" i="14"/>
  <c r="AW274" i="14" s="1"/>
  <c r="AW134" i="14"/>
  <c r="AW247" i="14" s="1"/>
  <c r="AW143" i="14"/>
  <c r="AW256" i="14" s="1"/>
  <c r="AW142" i="14"/>
  <c r="AW255" i="14" s="1"/>
  <c r="AW165" i="14"/>
  <c r="AW278" i="14" s="1"/>
  <c r="AW139" i="14"/>
  <c r="AW252" i="14" s="1"/>
  <c r="AW150" i="14"/>
  <c r="AW263" i="14" s="1"/>
  <c r="AW160" i="14"/>
  <c r="AW273" i="14" s="1"/>
  <c r="AW130" i="14"/>
  <c r="AW243" i="14" s="1"/>
  <c r="AW155" i="14"/>
  <c r="AW268" i="14" s="1"/>
  <c r="AW120" i="14"/>
  <c r="AW233" i="14" s="1"/>
  <c r="AW166" i="14"/>
  <c r="AW279" i="14" s="1"/>
  <c r="AW178" i="14"/>
  <c r="AW291" i="14" s="1"/>
  <c r="AW135" i="14"/>
  <c r="AW248" i="14" s="1"/>
  <c r="AW175" i="14"/>
  <c r="AW288" i="14" s="1"/>
  <c r="AW93" i="14"/>
  <c r="AV206" i="14"/>
  <c r="AU192" i="14"/>
  <c r="AW80" i="14"/>
  <c r="AV193" i="14"/>
  <c r="AW85" i="14"/>
  <c r="AV198" i="14"/>
  <c r="AW98" i="14"/>
  <c r="AV211" i="14"/>
  <c r="AW96" i="14"/>
  <c r="AV209" i="14"/>
  <c r="AW104" i="14"/>
  <c r="AV217" i="14"/>
  <c r="AW82" i="14"/>
  <c r="AV195" i="14"/>
  <c r="AW103" i="14"/>
  <c r="AV216" i="14"/>
  <c r="AW86" i="14"/>
  <c r="AV199" i="14"/>
  <c r="AW97" i="14"/>
  <c r="AV210" i="14"/>
  <c r="AW99" i="14"/>
  <c r="AV212" i="14"/>
  <c r="AW105" i="14"/>
  <c r="AV218" i="14"/>
  <c r="AW84" i="14"/>
  <c r="AV197" i="14"/>
  <c r="AW95" i="14"/>
  <c r="AV208" i="14"/>
  <c r="AW83" i="14"/>
  <c r="AV196" i="14"/>
  <c r="AW88" i="14"/>
  <c r="AV201" i="14"/>
  <c r="AW89" i="14"/>
  <c r="AV202" i="14"/>
  <c r="AW92" i="14"/>
  <c r="AV205" i="14"/>
  <c r="AW102" i="14"/>
  <c r="AV215" i="14"/>
  <c r="AW87" i="14"/>
  <c r="AV200" i="14"/>
  <c r="AW91" i="14"/>
  <c r="AV204" i="14"/>
  <c r="AW81" i="14"/>
  <c r="AV194" i="14"/>
  <c r="AW101" i="14"/>
  <c r="AV214" i="14"/>
  <c r="AW106" i="14"/>
  <c r="AV219" i="14"/>
  <c r="AW107" i="14"/>
  <c r="AV220" i="14"/>
  <c r="AW94" i="14"/>
  <c r="AV207" i="14"/>
  <c r="AZ58" i="14"/>
  <c r="BA57" i="14" s="1"/>
  <c r="AZ56" i="14"/>
  <c r="BB36" i="14"/>
  <c r="BA40" i="14"/>
  <c r="BA49" i="14" s="1"/>
  <c r="AF38" i="14"/>
  <c r="AK4" i="15"/>
  <c r="AK23" i="8"/>
  <c r="AK24" i="8" s="1"/>
  <c r="BA43" i="14" l="1"/>
  <c r="BA41" i="14"/>
  <c r="AZ42" i="14"/>
  <c r="AY46" i="14"/>
  <c r="AX93" i="14"/>
  <c r="AW206" i="14"/>
  <c r="AX102" i="14"/>
  <c r="AW215" i="14"/>
  <c r="AX83" i="14"/>
  <c r="AW196" i="14"/>
  <c r="AX95" i="14"/>
  <c r="AW208" i="14"/>
  <c r="AX84" i="14"/>
  <c r="AW197" i="14"/>
  <c r="AX82" i="14"/>
  <c r="AW195" i="14"/>
  <c r="AX86" i="14"/>
  <c r="AW199" i="14"/>
  <c r="AX97" i="14"/>
  <c r="AW210" i="14"/>
  <c r="AX106" i="14"/>
  <c r="AW219" i="14"/>
  <c r="AX104" i="14"/>
  <c r="AW217" i="14"/>
  <c r="AX105" i="14"/>
  <c r="AW218" i="14"/>
  <c r="AX101" i="14"/>
  <c r="AW214" i="14"/>
  <c r="AX98" i="14"/>
  <c r="AW211" i="14"/>
  <c r="AY74" i="14"/>
  <c r="AX111" i="14"/>
  <c r="AX224" i="14" s="1"/>
  <c r="AX122" i="14"/>
  <c r="AX235" i="14" s="1"/>
  <c r="AX108" i="14"/>
  <c r="AX221" i="14" s="1"/>
  <c r="AX112" i="14"/>
  <c r="AX225" i="14" s="1"/>
  <c r="AX152" i="14"/>
  <c r="AX265" i="14" s="1"/>
  <c r="AX148" i="14"/>
  <c r="AX261" i="14" s="1"/>
  <c r="AX144" i="14"/>
  <c r="AX257" i="14" s="1"/>
  <c r="AX140" i="14"/>
  <c r="AX253" i="14" s="1"/>
  <c r="AX136" i="14"/>
  <c r="AX249" i="14" s="1"/>
  <c r="AX132" i="14"/>
  <c r="AX245" i="14" s="1"/>
  <c r="AX128" i="14"/>
  <c r="AX241" i="14" s="1"/>
  <c r="AX124" i="14"/>
  <c r="AX237" i="14" s="1"/>
  <c r="AX110" i="14"/>
  <c r="AX223" i="14" s="1"/>
  <c r="AX145" i="14"/>
  <c r="AX258" i="14" s="1"/>
  <c r="AX116" i="14"/>
  <c r="AX229" i="14" s="1"/>
  <c r="AX115" i="14"/>
  <c r="AX228" i="14" s="1"/>
  <c r="AX155" i="14"/>
  <c r="AX268" i="14" s="1"/>
  <c r="AX171" i="14"/>
  <c r="AX284" i="14" s="1"/>
  <c r="AX141" i="14"/>
  <c r="AX254" i="14" s="1"/>
  <c r="AX162" i="14"/>
  <c r="AX275" i="14" s="1"/>
  <c r="AX113" i="14"/>
  <c r="AX226" i="14" s="1"/>
  <c r="AX156" i="14"/>
  <c r="AX269" i="14" s="1"/>
  <c r="AX167" i="14"/>
  <c r="AX280" i="14" s="1"/>
  <c r="AX147" i="14"/>
  <c r="AX260" i="14" s="1"/>
  <c r="AX157" i="14"/>
  <c r="AX270" i="14" s="1"/>
  <c r="AX123" i="14"/>
  <c r="AX236" i="14" s="1"/>
  <c r="AX176" i="14"/>
  <c r="AX289" i="14" s="1"/>
  <c r="AX146" i="14"/>
  <c r="AX259" i="14" s="1"/>
  <c r="AX117" i="14"/>
  <c r="AX230" i="14" s="1"/>
  <c r="AX172" i="14"/>
  <c r="AX285" i="14" s="1"/>
  <c r="AX163" i="14"/>
  <c r="AX276" i="14" s="1"/>
  <c r="AX127" i="14"/>
  <c r="AX240" i="14" s="1"/>
  <c r="AX158" i="14"/>
  <c r="AX271" i="14" s="1"/>
  <c r="AX168" i="14"/>
  <c r="AX281" i="14" s="1"/>
  <c r="AX109" i="14"/>
  <c r="AX222" i="14" s="1"/>
  <c r="AX131" i="14"/>
  <c r="AX244" i="14" s="1"/>
  <c r="AX119" i="14"/>
  <c r="AX232" i="14" s="1"/>
  <c r="AX126" i="14"/>
  <c r="AX239" i="14" s="1"/>
  <c r="AX125" i="14"/>
  <c r="AX238" i="14" s="1"/>
  <c r="AX114" i="14"/>
  <c r="AX227" i="14" s="1"/>
  <c r="AX121" i="14"/>
  <c r="AX234" i="14" s="1"/>
  <c r="AX118" i="14"/>
  <c r="AX231" i="14" s="1"/>
  <c r="AX142" i="14"/>
  <c r="AX255" i="14" s="1"/>
  <c r="AX165" i="14"/>
  <c r="AX278" i="14" s="1"/>
  <c r="AX177" i="14"/>
  <c r="AX290" i="14" s="1"/>
  <c r="AX133" i="14"/>
  <c r="AX246" i="14" s="1"/>
  <c r="AX154" i="14"/>
  <c r="AX267" i="14" s="1"/>
  <c r="AX174" i="14"/>
  <c r="AX287" i="14" s="1"/>
  <c r="AX149" i="14"/>
  <c r="AX262" i="14" s="1"/>
  <c r="AX138" i="14"/>
  <c r="AX251" i="14" s="1"/>
  <c r="AX151" i="14"/>
  <c r="AX264" i="14" s="1"/>
  <c r="AX164" i="14"/>
  <c r="AX277" i="14" s="1"/>
  <c r="AX129" i="14"/>
  <c r="AX242" i="14" s="1"/>
  <c r="AX173" i="14"/>
  <c r="AX286" i="14" s="1"/>
  <c r="AX161" i="14"/>
  <c r="AX274" i="14" s="1"/>
  <c r="AX170" i="14"/>
  <c r="AX283" i="14" s="1"/>
  <c r="AX153" i="14"/>
  <c r="AX266" i="14" s="1"/>
  <c r="AX134" i="14"/>
  <c r="AX247" i="14" s="1"/>
  <c r="AX143" i="14"/>
  <c r="AX256" i="14" s="1"/>
  <c r="AX139" i="14"/>
  <c r="AX252" i="14" s="1"/>
  <c r="AX150" i="14"/>
  <c r="AX263" i="14" s="1"/>
  <c r="AX169" i="14"/>
  <c r="AX282" i="14" s="1"/>
  <c r="AX179" i="14"/>
  <c r="AX292" i="14" s="1"/>
  <c r="AX160" i="14"/>
  <c r="AX273" i="14" s="1"/>
  <c r="AX130" i="14"/>
  <c r="AX243" i="14" s="1"/>
  <c r="AX120" i="14"/>
  <c r="AX233" i="14" s="1"/>
  <c r="AX137" i="14"/>
  <c r="AX250" i="14" s="1"/>
  <c r="AX166" i="14"/>
  <c r="AX279" i="14" s="1"/>
  <c r="AX178" i="14"/>
  <c r="AX291" i="14" s="1"/>
  <c r="AX135" i="14"/>
  <c r="AX248" i="14" s="1"/>
  <c r="AX175" i="14"/>
  <c r="AX288" i="14" s="1"/>
  <c r="AX159" i="14"/>
  <c r="AX272" i="14" s="1"/>
  <c r="AX94" i="14"/>
  <c r="AW207" i="14"/>
  <c r="AX87" i="14"/>
  <c r="AW200" i="14"/>
  <c r="AX88" i="14"/>
  <c r="AW201" i="14"/>
  <c r="AX99" i="14"/>
  <c r="AW212" i="14"/>
  <c r="AX107" i="14"/>
  <c r="AW220" i="14"/>
  <c r="AX96" i="14"/>
  <c r="AW209" i="14"/>
  <c r="AX81" i="14"/>
  <c r="AW194" i="14"/>
  <c r="AX91" i="14"/>
  <c r="AW204" i="14"/>
  <c r="AX85" i="14"/>
  <c r="AW198" i="14"/>
  <c r="AX90" i="14"/>
  <c r="AW203" i="14"/>
  <c r="AX92" i="14"/>
  <c r="AW205" i="14"/>
  <c r="AX89" i="14"/>
  <c r="AW202" i="14"/>
  <c r="AX103" i="14"/>
  <c r="AW216" i="14"/>
  <c r="AV192" i="14"/>
  <c r="AX80" i="14"/>
  <c r="AW193" i="14"/>
  <c r="AX100" i="14"/>
  <c r="AW213" i="14"/>
  <c r="BA58" i="14"/>
  <c r="BB57" i="14" s="1"/>
  <c r="BA56" i="14"/>
  <c r="AG37" i="14"/>
  <c r="BC36" i="14"/>
  <c r="BB40" i="14"/>
  <c r="BB49" i="14" s="1"/>
  <c r="AK5" i="15"/>
  <c r="AL23" i="8"/>
  <c r="AL24" i="8" s="1"/>
  <c r="BB43" i="14" l="1"/>
  <c r="BB47" i="14" s="1"/>
  <c r="BB39" i="14" s="1"/>
  <c r="BB41" i="14"/>
  <c r="BB45" i="14" s="1"/>
  <c r="BA42" i="14"/>
  <c r="AZ46" i="14"/>
  <c r="BA45" i="14"/>
  <c r="BA47" i="14"/>
  <c r="BA39" i="14" s="1"/>
  <c r="AY81" i="14"/>
  <c r="AX194" i="14"/>
  <c r="AY97" i="14"/>
  <c r="AX210" i="14"/>
  <c r="AY85" i="14"/>
  <c r="AX198" i="14"/>
  <c r="AY98" i="14"/>
  <c r="AX211" i="14"/>
  <c r="AY86" i="14"/>
  <c r="AX199" i="14"/>
  <c r="AY91" i="14"/>
  <c r="AX204" i="14"/>
  <c r="AY107" i="14"/>
  <c r="AX220" i="14"/>
  <c r="AY99" i="14"/>
  <c r="AX212" i="14"/>
  <c r="AY104" i="14"/>
  <c r="AX217" i="14"/>
  <c r="AZ74" i="14"/>
  <c r="AY111" i="14"/>
  <c r="AY224" i="14" s="1"/>
  <c r="AY108" i="14"/>
  <c r="AY221" i="14" s="1"/>
  <c r="AY141" i="14"/>
  <c r="AY254" i="14" s="1"/>
  <c r="AY112" i="14"/>
  <c r="AY225" i="14" s="1"/>
  <c r="AY123" i="14"/>
  <c r="AY236" i="14" s="1"/>
  <c r="AY156" i="14"/>
  <c r="AY269" i="14" s="1"/>
  <c r="AY152" i="14"/>
  <c r="AY265" i="14" s="1"/>
  <c r="AY148" i="14"/>
  <c r="AY261" i="14" s="1"/>
  <c r="AY144" i="14"/>
  <c r="AY257" i="14" s="1"/>
  <c r="AY140" i="14"/>
  <c r="AY253" i="14" s="1"/>
  <c r="AY136" i="14"/>
  <c r="AY249" i="14" s="1"/>
  <c r="AY132" i="14"/>
  <c r="AY245" i="14" s="1"/>
  <c r="AY128" i="14"/>
  <c r="AY241" i="14" s="1"/>
  <c r="AY124" i="14"/>
  <c r="AY237" i="14" s="1"/>
  <c r="AY110" i="14"/>
  <c r="AY223" i="14" s="1"/>
  <c r="AY149" i="14"/>
  <c r="AY262" i="14" s="1"/>
  <c r="AY116" i="14"/>
  <c r="AY229" i="14" s="1"/>
  <c r="AY120" i="14"/>
  <c r="AY233" i="14" s="1"/>
  <c r="AY175" i="14"/>
  <c r="AY288" i="14" s="1"/>
  <c r="AY155" i="14"/>
  <c r="AY268" i="14" s="1"/>
  <c r="AY171" i="14"/>
  <c r="AY284" i="14" s="1"/>
  <c r="AY162" i="14"/>
  <c r="AY275" i="14" s="1"/>
  <c r="AY113" i="14"/>
  <c r="AY226" i="14" s="1"/>
  <c r="AY115" i="14"/>
  <c r="AY228" i="14" s="1"/>
  <c r="AY167" i="14"/>
  <c r="AY280" i="14" s="1"/>
  <c r="AY147" i="14"/>
  <c r="AY260" i="14" s="1"/>
  <c r="AY157" i="14"/>
  <c r="AY270" i="14" s="1"/>
  <c r="AY176" i="14"/>
  <c r="AY289" i="14" s="1"/>
  <c r="AY146" i="14"/>
  <c r="AY259" i="14" s="1"/>
  <c r="AY117" i="14"/>
  <c r="AY230" i="14" s="1"/>
  <c r="AY172" i="14"/>
  <c r="AY285" i="14" s="1"/>
  <c r="AY163" i="14"/>
  <c r="AY276" i="14" s="1"/>
  <c r="AY127" i="14"/>
  <c r="AY240" i="14" s="1"/>
  <c r="AY145" i="14"/>
  <c r="AY258" i="14" s="1"/>
  <c r="AY158" i="14"/>
  <c r="AY271" i="14" s="1"/>
  <c r="AY122" i="14"/>
  <c r="AY235" i="14" s="1"/>
  <c r="AY168" i="14"/>
  <c r="AY281" i="14" s="1"/>
  <c r="AY109" i="14"/>
  <c r="AY222" i="14" s="1"/>
  <c r="AY131" i="14"/>
  <c r="AY244" i="14" s="1"/>
  <c r="AY119" i="14"/>
  <c r="AY232" i="14" s="1"/>
  <c r="AY126" i="14"/>
  <c r="AY239" i="14" s="1"/>
  <c r="AY125" i="14"/>
  <c r="AY238" i="14" s="1"/>
  <c r="AY114" i="14"/>
  <c r="AY227" i="14" s="1"/>
  <c r="AY121" i="14"/>
  <c r="AY234" i="14" s="1"/>
  <c r="AY118" i="14"/>
  <c r="AY231" i="14" s="1"/>
  <c r="AY142" i="14"/>
  <c r="AY255" i="14" s="1"/>
  <c r="AY165" i="14"/>
  <c r="AY278" i="14" s="1"/>
  <c r="AY177" i="14"/>
  <c r="AY290" i="14" s="1"/>
  <c r="AY133" i="14"/>
  <c r="AY246" i="14" s="1"/>
  <c r="AY154" i="14"/>
  <c r="AY267" i="14" s="1"/>
  <c r="AY174" i="14"/>
  <c r="AY287" i="14" s="1"/>
  <c r="AY138" i="14"/>
  <c r="AY251" i="14" s="1"/>
  <c r="AY151" i="14"/>
  <c r="AY264" i="14" s="1"/>
  <c r="AY164" i="14"/>
  <c r="AY277" i="14" s="1"/>
  <c r="AY173" i="14"/>
  <c r="AY286" i="14" s="1"/>
  <c r="AY170" i="14"/>
  <c r="AY283" i="14" s="1"/>
  <c r="AY129" i="14"/>
  <c r="AY242" i="14" s="1"/>
  <c r="AY153" i="14"/>
  <c r="AY266" i="14" s="1"/>
  <c r="AY161" i="14"/>
  <c r="AY274" i="14" s="1"/>
  <c r="AY134" i="14"/>
  <c r="AY247" i="14" s="1"/>
  <c r="AY143" i="14"/>
  <c r="AY256" i="14" s="1"/>
  <c r="AY139" i="14"/>
  <c r="AY252" i="14" s="1"/>
  <c r="AY150" i="14"/>
  <c r="AY263" i="14" s="1"/>
  <c r="AY169" i="14"/>
  <c r="AY282" i="14" s="1"/>
  <c r="AY179" i="14"/>
  <c r="AY292" i="14" s="1"/>
  <c r="AY160" i="14"/>
  <c r="AY273" i="14" s="1"/>
  <c r="AY130" i="14"/>
  <c r="AY243" i="14" s="1"/>
  <c r="AY137" i="14"/>
  <c r="AY250" i="14" s="1"/>
  <c r="AY166" i="14"/>
  <c r="AY279" i="14" s="1"/>
  <c r="AY178" i="14"/>
  <c r="AY291" i="14" s="1"/>
  <c r="AY135" i="14"/>
  <c r="AY248" i="14" s="1"/>
  <c r="AY159" i="14"/>
  <c r="AY272" i="14" s="1"/>
  <c r="AY96" i="14"/>
  <c r="AX209" i="14"/>
  <c r="AY82" i="14"/>
  <c r="AX195" i="14"/>
  <c r="AY90" i="14"/>
  <c r="AX203" i="14"/>
  <c r="AY88" i="14"/>
  <c r="AX201" i="14"/>
  <c r="AY87" i="14"/>
  <c r="AX200" i="14"/>
  <c r="AY94" i="14"/>
  <c r="AX207" i="14"/>
  <c r="AY100" i="14"/>
  <c r="AX213" i="14"/>
  <c r="AY80" i="14"/>
  <c r="AX193" i="14"/>
  <c r="AY105" i="14"/>
  <c r="AX218" i="14"/>
  <c r="AW192" i="14"/>
  <c r="AY95" i="14"/>
  <c r="AX208" i="14"/>
  <c r="AY84" i="14"/>
  <c r="AX197" i="14"/>
  <c r="AY83" i="14"/>
  <c r="AX196" i="14"/>
  <c r="AY103" i="14"/>
  <c r="AX216" i="14"/>
  <c r="AY89" i="14"/>
  <c r="AX202" i="14"/>
  <c r="AY101" i="14"/>
  <c r="AX214" i="14"/>
  <c r="AY106" i="14"/>
  <c r="AX219" i="14"/>
  <c r="AY102" i="14"/>
  <c r="AX215" i="14"/>
  <c r="AY92" i="14"/>
  <c r="AX205" i="14"/>
  <c r="AY93" i="14"/>
  <c r="AX206" i="14"/>
  <c r="BB58" i="14"/>
  <c r="BC57" i="14" s="1"/>
  <c r="BB56" i="14"/>
  <c r="AG38" i="14"/>
  <c r="BD36" i="14"/>
  <c r="BC40" i="14"/>
  <c r="BC49" i="14" s="1"/>
  <c r="AL4" i="15"/>
  <c r="AM23" i="8"/>
  <c r="AM24" i="8" s="1"/>
  <c r="AM34" i="8" l="1"/>
  <c r="AM33" i="8" s="1"/>
  <c r="BC43" i="14"/>
  <c r="BC41" i="14"/>
  <c r="BB42" i="14"/>
  <c r="BA46" i="14"/>
  <c r="AZ94" i="14"/>
  <c r="AY207" i="14"/>
  <c r="AZ104" i="14"/>
  <c r="AY217" i="14"/>
  <c r="AZ84" i="14"/>
  <c r="AY197" i="14"/>
  <c r="AX192" i="14"/>
  <c r="AZ99" i="14"/>
  <c r="AY212" i="14"/>
  <c r="BA74" i="14"/>
  <c r="AZ108" i="14"/>
  <c r="AZ221" i="14" s="1"/>
  <c r="AZ119" i="14"/>
  <c r="AZ232" i="14" s="1"/>
  <c r="AZ130" i="14"/>
  <c r="AZ243" i="14" s="1"/>
  <c r="AZ170" i="14"/>
  <c r="AZ283" i="14" s="1"/>
  <c r="AZ112" i="14"/>
  <c r="AZ225" i="14" s="1"/>
  <c r="AZ116" i="14"/>
  <c r="AZ229" i="14" s="1"/>
  <c r="AZ127" i="14"/>
  <c r="AZ240" i="14" s="1"/>
  <c r="AZ123" i="14"/>
  <c r="AZ236" i="14" s="1"/>
  <c r="AZ160" i="14"/>
  <c r="AZ273" i="14" s="1"/>
  <c r="AZ148" i="14"/>
  <c r="AZ261" i="14" s="1"/>
  <c r="AZ111" i="14"/>
  <c r="AZ224" i="14" s="1"/>
  <c r="AZ144" i="14"/>
  <c r="AZ257" i="14" s="1"/>
  <c r="AZ140" i="14"/>
  <c r="AZ253" i="14" s="1"/>
  <c r="AZ136" i="14"/>
  <c r="AZ249" i="14" s="1"/>
  <c r="AZ132" i="14"/>
  <c r="AZ245" i="14" s="1"/>
  <c r="AZ128" i="14"/>
  <c r="AZ241" i="14" s="1"/>
  <c r="AZ124" i="14"/>
  <c r="AZ237" i="14" s="1"/>
  <c r="AZ110" i="14"/>
  <c r="AZ223" i="14" s="1"/>
  <c r="AZ153" i="14"/>
  <c r="AZ266" i="14" s="1"/>
  <c r="AZ179" i="14"/>
  <c r="AZ292" i="14" s="1"/>
  <c r="AZ120" i="14"/>
  <c r="AZ233" i="14" s="1"/>
  <c r="AZ175" i="14"/>
  <c r="AZ288" i="14" s="1"/>
  <c r="AZ141" i="14"/>
  <c r="AZ254" i="14" s="1"/>
  <c r="AZ155" i="14"/>
  <c r="AZ268" i="14" s="1"/>
  <c r="AZ171" i="14"/>
  <c r="AZ284" i="14" s="1"/>
  <c r="AZ156" i="14"/>
  <c r="AZ269" i="14" s="1"/>
  <c r="AZ162" i="14"/>
  <c r="AZ275" i="14" s="1"/>
  <c r="AZ113" i="14"/>
  <c r="AZ226" i="14" s="1"/>
  <c r="AZ115" i="14"/>
  <c r="AZ228" i="14" s="1"/>
  <c r="AZ167" i="14"/>
  <c r="AZ280" i="14" s="1"/>
  <c r="AZ147" i="14"/>
  <c r="AZ260" i="14" s="1"/>
  <c r="AZ157" i="14"/>
  <c r="AZ270" i="14" s="1"/>
  <c r="AZ176" i="14"/>
  <c r="AZ289" i="14" s="1"/>
  <c r="AZ146" i="14"/>
  <c r="AZ259" i="14" s="1"/>
  <c r="AZ117" i="14"/>
  <c r="AZ230" i="14" s="1"/>
  <c r="AZ172" i="14"/>
  <c r="AZ285" i="14" s="1"/>
  <c r="AZ163" i="14"/>
  <c r="AZ276" i="14" s="1"/>
  <c r="AZ145" i="14"/>
  <c r="AZ258" i="14" s="1"/>
  <c r="AZ158" i="14"/>
  <c r="AZ271" i="14" s="1"/>
  <c r="AZ122" i="14"/>
  <c r="AZ235" i="14" s="1"/>
  <c r="AZ168" i="14"/>
  <c r="AZ281" i="14" s="1"/>
  <c r="AZ109" i="14"/>
  <c r="AZ222" i="14" s="1"/>
  <c r="AZ126" i="14"/>
  <c r="AZ239" i="14" s="1"/>
  <c r="AZ125" i="14"/>
  <c r="AZ238" i="14" s="1"/>
  <c r="AZ114" i="14"/>
  <c r="AZ227" i="14" s="1"/>
  <c r="AZ121" i="14"/>
  <c r="AZ234" i="14" s="1"/>
  <c r="AZ118" i="14"/>
  <c r="AZ231" i="14" s="1"/>
  <c r="AZ142" i="14"/>
  <c r="AZ255" i="14" s="1"/>
  <c r="AZ165" i="14"/>
  <c r="AZ278" i="14" s="1"/>
  <c r="AZ177" i="14"/>
  <c r="AZ290" i="14" s="1"/>
  <c r="AZ133" i="14"/>
  <c r="AZ246" i="14" s="1"/>
  <c r="AZ154" i="14"/>
  <c r="AZ267" i="14" s="1"/>
  <c r="AZ149" i="14"/>
  <c r="AZ262" i="14" s="1"/>
  <c r="AZ174" i="14"/>
  <c r="AZ287" i="14" s="1"/>
  <c r="AZ131" i="14"/>
  <c r="AZ244" i="14" s="1"/>
  <c r="AZ138" i="14"/>
  <c r="AZ251" i="14" s="1"/>
  <c r="AZ151" i="14"/>
  <c r="AZ264" i="14" s="1"/>
  <c r="AZ164" i="14"/>
  <c r="AZ277" i="14" s="1"/>
  <c r="AZ129" i="14"/>
  <c r="AZ242" i="14" s="1"/>
  <c r="AZ173" i="14"/>
  <c r="AZ286" i="14" s="1"/>
  <c r="AZ161" i="14"/>
  <c r="AZ274" i="14" s="1"/>
  <c r="AZ134" i="14"/>
  <c r="AZ247" i="14" s="1"/>
  <c r="AZ143" i="14"/>
  <c r="AZ256" i="14" s="1"/>
  <c r="AZ159" i="14"/>
  <c r="AZ272" i="14" s="1"/>
  <c r="AZ139" i="14"/>
  <c r="AZ252" i="14" s="1"/>
  <c r="AZ150" i="14"/>
  <c r="AZ263" i="14" s="1"/>
  <c r="AZ169" i="14"/>
  <c r="AZ282" i="14" s="1"/>
  <c r="AZ137" i="14"/>
  <c r="AZ250" i="14" s="1"/>
  <c r="AZ166" i="14"/>
  <c r="AZ279" i="14" s="1"/>
  <c r="AZ178" i="14"/>
  <c r="AZ291" i="14" s="1"/>
  <c r="AZ152" i="14"/>
  <c r="AZ265" i="14" s="1"/>
  <c r="AZ135" i="14"/>
  <c r="AZ248" i="14" s="1"/>
  <c r="AZ107" i="14"/>
  <c r="AY220" i="14"/>
  <c r="AZ83" i="14"/>
  <c r="AY196" i="14"/>
  <c r="AZ96" i="14"/>
  <c r="AY209" i="14"/>
  <c r="AZ91" i="14"/>
  <c r="AY204" i="14"/>
  <c r="AZ103" i="14"/>
  <c r="AY216" i="14"/>
  <c r="AZ86" i="14"/>
  <c r="AY199" i="14"/>
  <c r="AZ88" i="14"/>
  <c r="AY201" i="14"/>
  <c r="AZ82" i="14"/>
  <c r="AY195" i="14"/>
  <c r="AZ95" i="14"/>
  <c r="AY208" i="14"/>
  <c r="AZ105" i="14"/>
  <c r="AY218" i="14"/>
  <c r="AZ98" i="14"/>
  <c r="AY211" i="14"/>
  <c r="AZ106" i="14"/>
  <c r="AY219" i="14"/>
  <c r="AZ85" i="14"/>
  <c r="AY198" i="14"/>
  <c r="AZ93" i="14"/>
  <c r="AY206" i="14"/>
  <c r="AZ92" i="14"/>
  <c r="AY205" i="14"/>
  <c r="AZ101" i="14"/>
  <c r="AY214" i="14"/>
  <c r="AZ97" i="14"/>
  <c r="AY210" i="14"/>
  <c r="AZ80" i="14"/>
  <c r="AY193" i="14"/>
  <c r="AZ100" i="14"/>
  <c r="AY213" i="14"/>
  <c r="AZ87" i="14"/>
  <c r="AY200" i="14"/>
  <c r="AZ90" i="14"/>
  <c r="AY203" i="14"/>
  <c r="AZ102" i="14"/>
  <c r="AY215" i="14"/>
  <c r="AZ89" i="14"/>
  <c r="AY202" i="14"/>
  <c r="AZ81" i="14"/>
  <c r="AY194" i="14"/>
  <c r="BC58" i="14"/>
  <c r="BD57" i="14" s="1"/>
  <c r="BC56" i="14"/>
  <c r="AH37" i="14"/>
  <c r="BD40" i="14"/>
  <c r="BD49" i="14" s="1"/>
  <c r="BE36" i="14"/>
  <c r="AL5" i="15"/>
  <c r="AN23" i="8"/>
  <c r="AN24" i="8" s="1"/>
  <c r="AM44" i="8" l="1"/>
  <c r="AM39" i="8"/>
  <c r="AM42" i="8" s="1"/>
  <c r="AN34" i="8"/>
  <c r="AN33" i="8" s="1"/>
  <c r="BC42" i="14"/>
  <c r="BB46" i="14"/>
  <c r="BC45" i="14"/>
  <c r="BD43" i="14"/>
  <c r="BD47" i="14" s="1"/>
  <c r="BD39" i="14" s="1"/>
  <c r="BD41" i="14"/>
  <c r="BD45" i="14" s="1"/>
  <c r="BC47" i="14"/>
  <c r="BC39" i="14" s="1"/>
  <c r="BA85" i="14"/>
  <c r="AZ198" i="14"/>
  <c r="BA88" i="14"/>
  <c r="AZ201" i="14"/>
  <c r="BA106" i="14"/>
  <c r="AZ219" i="14"/>
  <c r="BA92" i="14"/>
  <c r="AZ205" i="14"/>
  <c r="BA95" i="14"/>
  <c r="AZ208" i="14"/>
  <c r="BA98" i="14"/>
  <c r="AZ211" i="14"/>
  <c r="BA99" i="14"/>
  <c r="AZ212" i="14"/>
  <c r="BA86" i="14"/>
  <c r="AZ199" i="14"/>
  <c r="BA101" i="14"/>
  <c r="AZ214" i="14"/>
  <c r="BA93" i="14"/>
  <c r="AZ206" i="14"/>
  <c r="BA82" i="14"/>
  <c r="AZ195" i="14"/>
  <c r="BA89" i="14"/>
  <c r="AZ202" i="14"/>
  <c r="BB74" i="14"/>
  <c r="BA118" i="14"/>
  <c r="BA231" i="14" s="1"/>
  <c r="BA111" i="14"/>
  <c r="BA224" i="14" s="1"/>
  <c r="BA108" i="14"/>
  <c r="BA221" i="14" s="1"/>
  <c r="BA119" i="14"/>
  <c r="BA232" i="14" s="1"/>
  <c r="BA159" i="14"/>
  <c r="BA272" i="14" s="1"/>
  <c r="BA112" i="14"/>
  <c r="BA225" i="14" s="1"/>
  <c r="BA131" i="14"/>
  <c r="BA244" i="14" s="1"/>
  <c r="BA127" i="14"/>
  <c r="BA240" i="14" s="1"/>
  <c r="BA164" i="14"/>
  <c r="BA277" i="14" s="1"/>
  <c r="BA172" i="14"/>
  <c r="BA285" i="14" s="1"/>
  <c r="BA123" i="14"/>
  <c r="BA236" i="14" s="1"/>
  <c r="BA148" i="14"/>
  <c r="BA261" i="14" s="1"/>
  <c r="BA144" i="14"/>
  <c r="BA257" i="14" s="1"/>
  <c r="BA140" i="14"/>
  <c r="BA253" i="14" s="1"/>
  <c r="BA136" i="14"/>
  <c r="BA249" i="14" s="1"/>
  <c r="BA132" i="14"/>
  <c r="BA245" i="14" s="1"/>
  <c r="BA128" i="14"/>
  <c r="BA241" i="14" s="1"/>
  <c r="BA124" i="14"/>
  <c r="BA237" i="14" s="1"/>
  <c r="BA157" i="14"/>
  <c r="BA270" i="14" s="1"/>
  <c r="BA110" i="14"/>
  <c r="BA223" i="14" s="1"/>
  <c r="BA166" i="14"/>
  <c r="BA279" i="14" s="1"/>
  <c r="BA179" i="14"/>
  <c r="BA292" i="14" s="1"/>
  <c r="BA120" i="14"/>
  <c r="BA233" i="14" s="1"/>
  <c r="BA175" i="14"/>
  <c r="BA288" i="14" s="1"/>
  <c r="BA141" i="14"/>
  <c r="BA254" i="14" s="1"/>
  <c r="BA155" i="14"/>
  <c r="BA268" i="14" s="1"/>
  <c r="BA171" i="14"/>
  <c r="BA284" i="14" s="1"/>
  <c r="BA156" i="14"/>
  <c r="BA269" i="14" s="1"/>
  <c r="BA162" i="14"/>
  <c r="BA275" i="14" s="1"/>
  <c r="BA113" i="14"/>
  <c r="BA226" i="14" s="1"/>
  <c r="BA115" i="14"/>
  <c r="BA228" i="14" s="1"/>
  <c r="BA167" i="14"/>
  <c r="BA280" i="14" s="1"/>
  <c r="BA147" i="14"/>
  <c r="BA260" i="14" s="1"/>
  <c r="BA176" i="14"/>
  <c r="BA289" i="14" s="1"/>
  <c r="BA146" i="14"/>
  <c r="BA259" i="14" s="1"/>
  <c r="BA117" i="14"/>
  <c r="BA230" i="14" s="1"/>
  <c r="BA163" i="14"/>
  <c r="BA276" i="14" s="1"/>
  <c r="BA145" i="14"/>
  <c r="BA258" i="14" s="1"/>
  <c r="BA158" i="14"/>
  <c r="BA271" i="14" s="1"/>
  <c r="BA122" i="14"/>
  <c r="BA235" i="14" s="1"/>
  <c r="BA168" i="14"/>
  <c r="BA281" i="14" s="1"/>
  <c r="BA109" i="14"/>
  <c r="BA222" i="14" s="1"/>
  <c r="BA126" i="14"/>
  <c r="BA239" i="14" s="1"/>
  <c r="BA125" i="14"/>
  <c r="BA238" i="14" s="1"/>
  <c r="BA114" i="14"/>
  <c r="BA227" i="14" s="1"/>
  <c r="BA116" i="14"/>
  <c r="BA229" i="14" s="1"/>
  <c r="BA121" i="14"/>
  <c r="BA234" i="14" s="1"/>
  <c r="BA142" i="14"/>
  <c r="BA255" i="14" s="1"/>
  <c r="BA165" i="14"/>
  <c r="BA278" i="14" s="1"/>
  <c r="BA177" i="14"/>
  <c r="BA290" i="14" s="1"/>
  <c r="BA133" i="14"/>
  <c r="BA246" i="14" s="1"/>
  <c r="BA154" i="14"/>
  <c r="BA267" i="14" s="1"/>
  <c r="BA149" i="14"/>
  <c r="BA262" i="14" s="1"/>
  <c r="BA174" i="14"/>
  <c r="BA287" i="14" s="1"/>
  <c r="BA138" i="14"/>
  <c r="BA251" i="14" s="1"/>
  <c r="BA151" i="14"/>
  <c r="BA264" i="14" s="1"/>
  <c r="BA129" i="14"/>
  <c r="BA242" i="14" s="1"/>
  <c r="BA173" i="14"/>
  <c r="BA286" i="14" s="1"/>
  <c r="BA170" i="14"/>
  <c r="BA283" i="14" s="1"/>
  <c r="BA153" i="14"/>
  <c r="BA266" i="14" s="1"/>
  <c r="BA161" i="14"/>
  <c r="BA274" i="14" s="1"/>
  <c r="BA134" i="14"/>
  <c r="BA247" i="14" s="1"/>
  <c r="BA143" i="14"/>
  <c r="BA256" i="14" s="1"/>
  <c r="BA139" i="14"/>
  <c r="BA252" i="14" s="1"/>
  <c r="BA150" i="14"/>
  <c r="BA263" i="14" s="1"/>
  <c r="BA169" i="14"/>
  <c r="BA282" i="14" s="1"/>
  <c r="BA160" i="14"/>
  <c r="BA273" i="14" s="1"/>
  <c r="BA130" i="14"/>
  <c r="BA243" i="14" s="1"/>
  <c r="BA137" i="14"/>
  <c r="BA250" i="14" s="1"/>
  <c r="BA178" i="14"/>
  <c r="BA291" i="14" s="1"/>
  <c r="BA152" i="14"/>
  <c r="BA265" i="14" s="1"/>
  <c r="BA135" i="14"/>
  <c r="BA248" i="14" s="1"/>
  <c r="BA102" i="14"/>
  <c r="AZ215" i="14"/>
  <c r="BA87" i="14"/>
  <c r="AZ200" i="14"/>
  <c r="BA83" i="14"/>
  <c r="AZ196" i="14"/>
  <c r="BA84" i="14"/>
  <c r="AZ197" i="14"/>
  <c r="BA97" i="14"/>
  <c r="AZ210" i="14"/>
  <c r="BA105" i="14"/>
  <c r="AZ218" i="14"/>
  <c r="BA81" i="14"/>
  <c r="AZ194" i="14"/>
  <c r="BA103" i="14"/>
  <c r="AZ216" i="14"/>
  <c r="BA90" i="14"/>
  <c r="AZ203" i="14"/>
  <c r="BA100" i="14"/>
  <c r="AZ213" i="14"/>
  <c r="BA107" i="14"/>
  <c r="AZ220" i="14"/>
  <c r="BA104" i="14"/>
  <c r="AZ217" i="14"/>
  <c r="BA91" i="14"/>
  <c r="AZ204" i="14"/>
  <c r="BA96" i="14"/>
  <c r="AZ209" i="14"/>
  <c r="AY192" i="14"/>
  <c r="BA80" i="14"/>
  <c r="AZ193" i="14"/>
  <c r="BA94" i="14"/>
  <c r="AZ207" i="14"/>
  <c r="BD58" i="14"/>
  <c r="BE57" i="14" s="1"/>
  <c r="BD56" i="14"/>
  <c r="BE40" i="14"/>
  <c r="BE49" i="14" s="1"/>
  <c r="BF36" i="14"/>
  <c r="AH38" i="14"/>
  <c r="AM4" i="15"/>
  <c r="AO23" i="8"/>
  <c r="AO24" i="8" s="1"/>
  <c r="AM43" i="8" l="1"/>
  <c r="AN44" i="8"/>
  <c r="AN39" i="8"/>
  <c r="AN42" i="8" s="1"/>
  <c r="AO34" i="8"/>
  <c r="AO33" i="8" s="1"/>
  <c r="BE43" i="14"/>
  <c r="BE47" i="14" s="1"/>
  <c r="BE39" i="14" s="1"/>
  <c r="BE41" i="14"/>
  <c r="BE45" i="14" s="1"/>
  <c r="BD42" i="14"/>
  <c r="BC46" i="14"/>
  <c r="BB90" i="14"/>
  <c r="BA203" i="14"/>
  <c r="BB87" i="14"/>
  <c r="BA200" i="14"/>
  <c r="BB99" i="14"/>
  <c r="BA212" i="14"/>
  <c r="BB97" i="14"/>
  <c r="BA210" i="14"/>
  <c r="BB98" i="14"/>
  <c r="BA211" i="14"/>
  <c r="BB82" i="14"/>
  <c r="BA195" i="14"/>
  <c r="BC74" i="14"/>
  <c r="BB118" i="14"/>
  <c r="BB231" i="14" s="1"/>
  <c r="BB111" i="14"/>
  <c r="BB224" i="14" s="1"/>
  <c r="BB108" i="14"/>
  <c r="BB221" i="14" s="1"/>
  <c r="BB148" i="14"/>
  <c r="BB261" i="14" s="1"/>
  <c r="BB112" i="14"/>
  <c r="BB225" i="14" s="1"/>
  <c r="BB135" i="14"/>
  <c r="BB248" i="14" s="1"/>
  <c r="BB131" i="14"/>
  <c r="BB244" i="14" s="1"/>
  <c r="BB168" i="14"/>
  <c r="BB281" i="14" s="1"/>
  <c r="BB127" i="14"/>
  <c r="BB240" i="14" s="1"/>
  <c r="BB123" i="14"/>
  <c r="BB236" i="14" s="1"/>
  <c r="BB144" i="14"/>
  <c r="BB257" i="14" s="1"/>
  <c r="BB140" i="14"/>
  <c r="BB253" i="14" s="1"/>
  <c r="BB136" i="14"/>
  <c r="BB249" i="14" s="1"/>
  <c r="BB132" i="14"/>
  <c r="BB245" i="14" s="1"/>
  <c r="BB128" i="14"/>
  <c r="BB241" i="14" s="1"/>
  <c r="BB124" i="14"/>
  <c r="BB237" i="14" s="1"/>
  <c r="BB110" i="14"/>
  <c r="BB223" i="14" s="1"/>
  <c r="BB142" i="14"/>
  <c r="BB255" i="14" s="1"/>
  <c r="BB166" i="14"/>
  <c r="BB279" i="14" s="1"/>
  <c r="BB179" i="14"/>
  <c r="BB292" i="14" s="1"/>
  <c r="BB120" i="14"/>
  <c r="BB233" i="14" s="1"/>
  <c r="BB175" i="14"/>
  <c r="BB288" i="14" s="1"/>
  <c r="BB141" i="14"/>
  <c r="BB254" i="14" s="1"/>
  <c r="BB155" i="14"/>
  <c r="BB268" i="14" s="1"/>
  <c r="BB171" i="14"/>
  <c r="BB284" i="14" s="1"/>
  <c r="BB156" i="14"/>
  <c r="BB269" i="14" s="1"/>
  <c r="BB162" i="14"/>
  <c r="BB275" i="14" s="1"/>
  <c r="BB113" i="14"/>
  <c r="BB226" i="14" s="1"/>
  <c r="BB115" i="14"/>
  <c r="BB228" i="14" s="1"/>
  <c r="BB167" i="14"/>
  <c r="BB280" i="14" s="1"/>
  <c r="BB147" i="14"/>
  <c r="BB260" i="14" s="1"/>
  <c r="BB157" i="14"/>
  <c r="BB270" i="14" s="1"/>
  <c r="BB176" i="14"/>
  <c r="BB289" i="14" s="1"/>
  <c r="BB146" i="14"/>
  <c r="BB259" i="14" s="1"/>
  <c r="BB172" i="14"/>
  <c r="BB285" i="14" s="1"/>
  <c r="BB117" i="14"/>
  <c r="BB230" i="14" s="1"/>
  <c r="BB163" i="14"/>
  <c r="BB276" i="14" s="1"/>
  <c r="BB145" i="14"/>
  <c r="BB258" i="14" s="1"/>
  <c r="BB158" i="14"/>
  <c r="BB271" i="14" s="1"/>
  <c r="BB122" i="14"/>
  <c r="BB235" i="14" s="1"/>
  <c r="BB119" i="14"/>
  <c r="BB232" i="14" s="1"/>
  <c r="BB109" i="14"/>
  <c r="BB222" i="14" s="1"/>
  <c r="BB126" i="14"/>
  <c r="BB239" i="14" s="1"/>
  <c r="BB125" i="14"/>
  <c r="BB238" i="14" s="1"/>
  <c r="BB114" i="14"/>
  <c r="BB227" i="14" s="1"/>
  <c r="BB116" i="14"/>
  <c r="BB229" i="14" s="1"/>
  <c r="BB121" i="14"/>
  <c r="BB234" i="14" s="1"/>
  <c r="BB165" i="14"/>
  <c r="BB278" i="14" s="1"/>
  <c r="BB177" i="14"/>
  <c r="BB290" i="14" s="1"/>
  <c r="BB170" i="14"/>
  <c r="BB283" i="14" s="1"/>
  <c r="BB133" i="14"/>
  <c r="BB246" i="14" s="1"/>
  <c r="BB154" i="14"/>
  <c r="BB267" i="14" s="1"/>
  <c r="BB149" i="14"/>
  <c r="BB262" i="14" s="1"/>
  <c r="BB174" i="14"/>
  <c r="BB287" i="14" s="1"/>
  <c r="BB138" i="14"/>
  <c r="BB251" i="14" s="1"/>
  <c r="BB164" i="14"/>
  <c r="BB277" i="14" s="1"/>
  <c r="BB151" i="14"/>
  <c r="BB264" i="14" s="1"/>
  <c r="BB159" i="14"/>
  <c r="BB272" i="14" s="1"/>
  <c r="BB129" i="14"/>
  <c r="BB242" i="14" s="1"/>
  <c r="BB173" i="14"/>
  <c r="BB286" i="14" s="1"/>
  <c r="BB153" i="14"/>
  <c r="BB266" i="14" s="1"/>
  <c r="BB161" i="14"/>
  <c r="BB274" i="14" s="1"/>
  <c r="BB134" i="14"/>
  <c r="BB247" i="14" s="1"/>
  <c r="BB143" i="14"/>
  <c r="BB256" i="14" s="1"/>
  <c r="BB139" i="14"/>
  <c r="BB252" i="14" s="1"/>
  <c r="BB150" i="14"/>
  <c r="BB263" i="14" s="1"/>
  <c r="BB169" i="14"/>
  <c r="BB282" i="14" s="1"/>
  <c r="BB160" i="14"/>
  <c r="BB273" i="14" s="1"/>
  <c r="BB130" i="14"/>
  <c r="BB243" i="14" s="1"/>
  <c r="BB137" i="14"/>
  <c r="BB250" i="14" s="1"/>
  <c r="BB178" i="14"/>
  <c r="BB291" i="14" s="1"/>
  <c r="BB152" i="14"/>
  <c r="BB265" i="14" s="1"/>
  <c r="BB95" i="14"/>
  <c r="BA208" i="14"/>
  <c r="BB81" i="14"/>
  <c r="BA194" i="14"/>
  <c r="BB96" i="14"/>
  <c r="BA209" i="14"/>
  <c r="BB105" i="14"/>
  <c r="BA218" i="14"/>
  <c r="BB92" i="14"/>
  <c r="BA205" i="14"/>
  <c r="BB103" i="14"/>
  <c r="BA216" i="14"/>
  <c r="BB84" i="14"/>
  <c r="BA197" i="14"/>
  <c r="BB83" i="14"/>
  <c r="BA196" i="14"/>
  <c r="AZ192" i="14"/>
  <c r="BB106" i="14"/>
  <c r="BA219" i="14"/>
  <c r="BB100" i="14"/>
  <c r="BA213" i="14"/>
  <c r="BB89" i="14"/>
  <c r="BA202" i="14"/>
  <c r="BB101" i="14"/>
  <c r="BA214" i="14"/>
  <c r="BB104" i="14"/>
  <c r="BA217" i="14"/>
  <c r="BB86" i="14"/>
  <c r="BA199" i="14"/>
  <c r="BB88" i="14"/>
  <c r="BA201" i="14"/>
  <c r="BB93" i="14"/>
  <c r="BA206" i="14"/>
  <c r="BB91" i="14"/>
  <c r="BA204" i="14"/>
  <c r="BB107" i="14"/>
  <c r="BA220" i="14"/>
  <c r="BB102" i="14"/>
  <c r="BA215" i="14"/>
  <c r="BB94" i="14"/>
  <c r="BA207" i="14"/>
  <c r="BB80" i="14"/>
  <c r="BA193" i="14"/>
  <c r="BB85" i="14"/>
  <c r="BA198" i="14"/>
  <c r="BE58" i="14"/>
  <c r="BF57" i="14" s="1"/>
  <c r="BE56" i="14"/>
  <c r="BG36" i="14"/>
  <c r="BF40" i="14"/>
  <c r="BF49" i="14" s="1"/>
  <c r="AI37" i="14"/>
  <c r="AM5" i="15"/>
  <c r="AP23" i="8"/>
  <c r="AP24" i="8" s="1"/>
  <c r="AN43" i="8" l="1"/>
  <c r="AO44" i="8"/>
  <c r="AO39" i="8"/>
  <c r="AO42" i="8" s="1"/>
  <c r="AP34" i="8"/>
  <c r="AP33" i="8" s="1"/>
  <c r="BF43" i="14"/>
  <c r="BF41" i="14"/>
  <c r="O60" i="14"/>
  <c r="BE42" i="14"/>
  <c r="BD46" i="14"/>
  <c r="T288" i="14"/>
  <c r="T292" i="14"/>
  <c r="T284" i="14"/>
  <c r="T286" i="14"/>
  <c r="T289" i="14"/>
  <c r="T290" i="14"/>
  <c r="T291" i="14"/>
  <c r="T283" i="14"/>
  <c r="T287" i="14"/>
  <c r="T285" i="14"/>
  <c r="S275" i="14"/>
  <c r="S278" i="14"/>
  <c r="S281" i="14"/>
  <c r="S274" i="14"/>
  <c r="S280" i="14"/>
  <c r="S277" i="14"/>
  <c r="S282" i="14"/>
  <c r="S279" i="14"/>
  <c r="S276" i="14"/>
  <c r="R266" i="14"/>
  <c r="R265" i="14"/>
  <c r="R267" i="14"/>
  <c r="R268" i="14"/>
  <c r="R271" i="14"/>
  <c r="R270" i="14"/>
  <c r="R269" i="14"/>
  <c r="R272" i="14"/>
  <c r="R264" i="14"/>
  <c r="R263" i="14"/>
  <c r="S273" i="14"/>
  <c r="Q260" i="14"/>
  <c r="Q256" i="14"/>
  <c r="Q258" i="14"/>
  <c r="Q257" i="14"/>
  <c r="Q259" i="14"/>
  <c r="Q262" i="14"/>
  <c r="Q261" i="14"/>
  <c r="O239" i="14"/>
  <c r="P248" i="14"/>
  <c r="M222" i="14"/>
  <c r="M221" i="14"/>
  <c r="P251" i="14"/>
  <c r="O240" i="14"/>
  <c r="O238" i="14"/>
  <c r="N230" i="14"/>
  <c r="N231" i="14"/>
  <c r="M220" i="14"/>
  <c r="P252" i="14"/>
  <c r="N229" i="14"/>
  <c r="N232" i="14"/>
  <c r="O242" i="14"/>
  <c r="P249" i="14"/>
  <c r="O241" i="14"/>
  <c r="P247" i="14"/>
  <c r="P250" i="14"/>
  <c r="N228" i="14"/>
  <c r="O235" i="14"/>
  <c r="O236" i="14"/>
  <c r="O237" i="14"/>
  <c r="P246" i="14"/>
  <c r="P244" i="14"/>
  <c r="P243" i="14"/>
  <c r="P245" i="14"/>
  <c r="Q255" i="14"/>
  <c r="Q254" i="14"/>
  <c r="Q253" i="14"/>
  <c r="M218" i="14"/>
  <c r="M217" i="14"/>
  <c r="N223" i="14"/>
  <c r="M219" i="14"/>
  <c r="N224" i="14"/>
  <c r="M216" i="14"/>
  <c r="M215" i="14"/>
  <c r="N227" i="14"/>
  <c r="M214" i="14"/>
  <c r="O234" i="14"/>
  <c r="N226" i="14"/>
  <c r="N225" i="14"/>
  <c r="O233" i="14"/>
  <c r="BC84" i="14"/>
  <c r="BB197" i="14"/>
  <c r="BC82" i="14"/>
  <c r="BB195" i="14"/>
  <c r="BC93" i="14"/>
  <c r="BB206" i="14"/>
  <c r="BC92" i="14"/>
  <c r="BB205" i="14"/>
  <c r="BC101" i="14"/>
  <c r="BB214" i="14"/>
  <c r="BC98" i="14"/>
  <c r="BB211" i="14"/>
  <c r="M207" i="14"/>
  <c r="M196" i="14"/>
  <c r="M203" i="14"/>
  <c r="M193" i="14"/>
  <c r="M210" i="14"/>
  <c r="M199" i="14"/>
  <c r="M205" i="14"/>
  <c r="M197" i="14"/>
  <c r="M211" i="14"/>
  <c r="M202" i="14"/>
  <c r="M208" i="14"/>
  <c r="M195" i="14"/>
  <c r="M200" i="14"/>
  <c r="M212" i="14"/>
  <c r="M213" i="14"/>
  <c r="M209" i="14"/>
  <c r="M201" i="14"/>
  <c r="M198" i="14"/>
  <c r="M194" i="14"/>
  <c r="M206" i="14"/>
  <c r="M204" i="14"/>
  <c r="BC104" i="14"/>
  <c r="BB217" i="14"/>
  <c r="BC97" i="14"/>
  <c r="BB210" i="14"/>
  <c r="BC103" i="14"/>
  <c r="BB216" i="14"/>
  <c r="BC80" i="14"/>
  <c r="BB193" i="14"/>
  <c r="BC99" i="14"/>
  <c r="BB212" i="14"/>
  <c r="BC83" i="14"/>
  <c r="BB196" i="14"/>
  <c r="BD74" i="14"/>
  <c r="BC111" i="14"/>
  <c r="BC224" i="14" s="1"/>
  <c r="BC137" i="14"/>
  <c r="BC250" i="14" s="1"/>
  <c r="BC108" i="14"/>
  <c r="BC221" i="14" s="1"/>
  <c r="BC119" i="14"/>
  <c r="BC232" i="14" s="1"/>
  <c r="BC139" i="14"/>
  <c r="BC252" i="14" s="1"/>
  <c r="BC135" i="14"/>
  <c r="BC248" i="14" s="1"/>
  <c r="BC131" i="14"/>
  <c r="BC244" i="14" s="1"/>
  <c r="BC127" i="14"/>
  <c r="BC240" i="14" s="1"/>
  <c r="BC123" i="14"/>
  <c r="BC236" i="14" s="1"/>
  <c r="BC152" i="14"/>
  <c r="BC265" i="14" s="1"/>
  <c r="BC148" i="14"/>
  <c r="BC261" i="14" s="1"/>
  <c r="BC144" i="14"/>
  <c r="BC257" i="14" s="1"/>
  <c r="BC140" i="14"/>
  <c r="BC253" i="14" s="1"/>
  <c r="BC136" i="14"/>
  <c r="BC249" i="14" s="1"/>
  <c r="BC132" i="14"/>
  <c r="BC245" i="14" s="1"/>
  <c r="BC128" i="14"/>
  <c r="BC241" i="14" s="1"/>
  <c r="BC110" i="14"/>
  <c r="BC223" i="14" s="1"/>
  <c r="BC154" i="14"/>
  <c r="BC267" i="14" s="1"/>
  <c r="BC142" i="14"/>
  <c r="BC255" i="14" s="1"/>
  <c r="BC166" i="14"/>
  <c r="BC279" i="14" s="1"/>
  <c r="BC179" i="14"/>
  <c r="BC292" i="14" s="1"/>
  <c r="BC120" i="14"/>
  <c r="BC233" i="14" s="1"/>
  <c r="BC175" i="14"/>
  <c r="BC288" i="14" s="1"/>
  <c r="BC141" i="14"/>
  <c r="BC254" i="14" s="1"/>
  <c r="BC155" i="14"/>
  <c r="BC268" i="14" s="1"/>
  <c r="BC171" i="14"/>
  <c r="BC284" i="14" s="1"/>
  <c r="BC156" i="14"/>
  <c r="BC269" i="14" s="1"/>
  <c r="BC162" i="14"/>
  <c r="BC275" i="14" s="1"/>
  <c r="BC113" i="14"/>
  <c r="BC226" i="14" s="1"/>
  <c r="BC115" i="14"/>
  <c r="BC228" i="14" s="1"/>
  <c r="BC167" i="14"/>
  <c r="BC280" i="14" s="1"/>
  <c r="BC147" i="14"/>
  <c r="BC260" i="14" s="1"/>
  <c r="BC157" i="14"/>
  <c r="BC270" i="14" s="1"/>
  <c r="BC176" i="14"/>
  <c r="BC289" i="14" s="1"/>
  <c r="BC146" i="14"/>
  <c r="BC259" i="14" s="1"/>
  <c r="BC172" i="14"/>
  <c r="BC285" i="14" s="1"/>
  <c r="BC117" i="14"/>
  <c r="BC230" i="14" s="1"/>
  <c r="BC163" i="14"/>
  <c r="BC276" i="14" s="1"/>
  <c r="BC145" i="14"/>
  <c r="BC258" i="14" s="1"/>
  <c r="BC158" i="14"/>
  <c r="BC271" i="14" s="1"/>
  <c r="BC122" i="14"/>
  <c r="BC235" i="14" s="1"/>
  <c r="BC109" i="14"/>
  <c r="BC222" i="14" s="1"/>
  <c r="BC126" i="14"/>
  <c r="BC239" i="14" s="1"/>
  <c r="BC125" i="14"/>
  <c r="BC238" i="14" s="1"/>
  <c r="BC114" i="14"/>
  <c r="BC227" i="14" s="1"/>
  <c r="BC116" i="14"/>
  <c r="BC229" i="14" s="1"/>
  <c r="BC121" i="14"/>
  <c r="BC234" i="14" s="1"/>
  <c r="BC112" i="14"/>
  <c r="BC225" i="14" s="1"/>
  <c r="BC124" i="14"/>
  <c r="BC237" i="14" s="1"/>
  <c r="BC159" i="14"/>
  <c r="BC272" i="14" s="1"/>
  <c r="BC165" i="14"/>
  <c r="BC278" i="14" s="1"/>
  <c r="BC177" i="14"/>
  <c r="BC290" i="14" s="1"/>
  <c r="BC133" i="14"/>
  <c r="BC246" i="14" s="1"/>
  <c r="BC149" i="14"/>
  <c r="BC262" i="14" s="1"/>
  <c r="BC174" i="14"/>
  <c r="BC287" i="14" s="1"/>
  <c r="BC173" i="14"/>
  <c r="BC286" i="14" s="1"/>
  <c r="BC138" i="14"/>
  <c r="BC251" i="14" s="1"/>
  <c r="BC164" i="14"/>
  <c r="BC277" i="14" s="1"/>
  <c r="BC151" i="14"/>
  <c r="BC264" i="14" s="1"/>
  <c r="BC129" i="14"/>
  <c r="BC242" i="14" s="1"/>
  <c r="BC170" i="14"/>
  <c r="BC283" i="14" s="1"/>
  <c r="BC153" i="14"/>
  <c r="BC266" i="14" s="1"/>
  <c r="BC161" i="14"/>
  <c r="BC274" i="14" s="1"/>
  <c r="BC134" i="14"/>
  <c r="BC247" i="14" s="1"/>
  <c r="BC143" i="14"/>
  <c r="BC256" i="14" s="1"/>
  <c r="BC118" i="14"/>
  <c r="BC231" i="14" s="1"/>
  <c r="BC150" i="14"/>
  <c r="BC263" i="14" s="1"/>
  <c r="BC169" i="14"/>
  <c r="BC282" i="14" s="1"/>
  <c r="BC160" i="14"/>
  <c r="BC273" i="14" s="1"/>
  <c r="BC130" i="14"/>
  <c r="BC243" i="14" s="1"/>
  <c r="BC168" i="14"/>
  <c r="BC281" i="14" s="1"/>
  <c r="BC178" i="14"/>
  <c r="BC291" i="14" s="1"/>
  <c r="BC89" i="14"/>
  <c r="BB202" i="14"/>
  <c r="BC96" i="14"/>
  <c r="BB209" i="14"/>
  <c r="BC102" i="14"/>
  <c r="BB215" i="14"/>
  <c r="BC106" i="14"/>
  <c r="BB219" i="14"/>
  <c r="BA192" i="14"/>
  <c r="BC94" i="14"/>
  <c r="BB207" i="14"/>
  <c r="BC107" i="14"/>
  <c r="BB220" i="14"/>
  <c r="BC87" i="14"/>
  <c r="BB200" i="14"/>
  <c r="BC88" i="14"/>
  <c r="BB201" i="14"/>
  <c r="BC86" i="14"/>
  <c r="BB199" i="14"/>
  <c r="BC100" i="14"/>
  <c r="BB213" i="14"/>
  <c r="BC95" i="14"/>
  <c r="BB208" i="14"/>
  <c r="BC105" i="14"/>
  <c r="BB218" i="14"/>
  <c r="BC85" i="14"/>
  <c r="BB198" i="14"/>
  <c r="BC81" i="14"/>
  <c r="BB194" i="14"/>
  <c r="BC91" i="14"/>
  <c r="BB204" i="14"/>
  <c r="BC90" i="14"/>
  <c r="BB203" i="14"/>
  <c r="BF58" i="14"/>
  <c r="BG57" i="14" s="1"/>
  <c r="BF56" i="14"/>
  <c r="AI38" i="14"/>
  <c r="BG40" i="14"/>
  <c r="BG49" i="14" s="1"/>
  <c r="BH36" i="14"/>
  <c r="AN4" i="15"/>
  <c r="AQ23" i="8"/>
  <c r="AQ24" i="8" s="1"/>
  <c r="AO43" i="8" l="1"/>
  <c r="AP44" i="8"/>
  <c r="AP39" i="8"/>
  <c r="AP43" i="8" s="1"/>
  <c r="AQ34" i="8"/>
  <c r="AQ33" i="8" s="1"/>
  <c r="BG43" i="14"/>
  <c r="BG41" i="14"/>
  <c r="BF42" i="14"/>
  <c r="BE46" i="14"/>
  <c r="BF45" i="14"/>
  <c r="O61" i="14"/>
  <c r="BF47" i="14"/>
  <c r="BF39" i="14" s="1"/>
  <c r="O63" i="14"/>
  <c r="BD107" i="14"/>
  <c r="BC220" i="14"/>
  <c r="BE74" i="14"/>
  <c r="BD118" i="14"/>
  <c r="BD231" i="14" s="1"/>
  <c r="BD111" i="14"/>
  <c r="BD224" i="14" s="1"/>
  <c r="BD115" i="14"/>
  <c r="BD228" i="14" s="1"/>
  <c r="BD126" i="14"/>
  <c r="BD239" i="14" s="1"/>
  <c r="BD166" i="14"/>
  <c r="BD279" i="14" s="1"/>
  <c r="BD108" i="14"/>
  <c r="BD221" i="14" s="1"/>
  <c r="BD112" i="14"/>
  <c r="BD225" i="14" s="1"/>
  <c r="BD143" i="14"/>
  <c r="BD256" i="14" s="1"/>
  <c r="BD139" i="14"/>
  <c r="BD252" i="14" s="1"/>
  <c r="BD179" i="14"/>
  <c r="BD292" i="14" s="1"/>
  <c r="BD135" i="14"/>
  <c r="BD248" i="14" s="1"/>
  <c r="BD131" i="14"/>
  <c r="BD244" i="14" s="1"/>
  <c r="BD127" i="14"/>
  <c r="BD240" i="14" s="1"/>
  <c r="BD123" i="14"/>
  <c r="BD236" i="14" s="1"/>
  <c r="BD148" i="14"/>
  <c r="BD261" i="14" s="1"/>
  <c r="BD144" i="14"/>
  <c r="BD257" i="14" s="1"/>
  <c r="BD140" i="14"/>
  <c r="BD253" i="14" s="1"/>
  <c r="BD136" i="14"/>
  <c r="BD249" i="14" s="1"/>
  <c r="BD132" i="14"/>
  <c r="BD245" i="14" s="1"/>
  <c r="BD124" i="14"/>
  <c r="BD237" i="14" s="1"/>
  <c r="BD110" i="14"/>
  <c r="BD223" i="14" s="1"/>
  <c r="BD137" i="14"/>
  <c r="BD250" i="14" s="1"/>
  <c r="BD161" i="14"/>
  <c r="BD274" i="14" s="1"/>
  <c r="BD154" i="14"/>
  <c r="BD267" i="14" s="1"/>
  <c r="BD142" i="14"/>
  <c r="BD255" i="14" s="1"/>
  <c r="BD120" i="14"/>
  <c r="BD233" i="14" s="1"/>
  <c r="BD175" i="14"/>
  <c r="BD288" i="14" s="1"/>
  <c r="BD141" i="14"/>
  <c r="BD254" i="14" s="1"/>
  <c r="BD155" i="14"/>
  <c r="BD268" i="14" s="1"/>
  <c r="BD171" i="14"/>
  <c r="BD284" i="14" s="1"/>
  <c r="BD156" i="14"/>
  <c r="BD269" i="14" s="1"/>
  <c r="BD162" i="14"/>
  <c r="BD275" i="14" s="1"/>
  <c r="BD113" i="14"/>
  <c r="BD226" i="14" s="1"/>
  <c r="BD167" i="14"/>
  <c r="BD280" i="14" s="1"/>
  <c r="BD147" i="14"/>
  <c r="BD260" i="14" s="1"/>
  <c r="BD157" i="14"/>
  <c r="BD270" i="14" s="1"/>
  <c r="BD176" i="14"/>
  <c r="BD289" i="14" s="1"/>
  <c r="BD146" i="14"/>
  <c r="BD259" i="14" s="1"/>
  <c r="BD172" i="14"/>
  <c r="BD285" i="14" s="1"/>
  <c r="BD117" i="14"/>
  <c r="BD230" i="14" s="1"/>
  <c r="BD163" i="14"/>
  <c r="BD276" i="14" s="1"/>
  <c r="BD119" i="14"/>
  <c r="BD232" i="14" s="1"/>
  <c r="BD122" i="14"/>
  <c r="BD235" i="14" s="1"/>
  <c r="BD109" i="14"/>
  <c r="BD222" i="14" s="1"/>
  <c r="BD125" i="14"/>
  <c r="BD238" i="14" s="1"/>
  <c r="BD114" i="14"/>
  <c r="BD227" i="14" s="1"/>
  <c r="BD116" i="14"/>
  <c r="BD229" i="14" s="1"/>
  <c r="BD121" i="14"/>
  <c r="BD234" i="14" s="1"/>
  <c r="BD159" i="14"/>
  <c r="BD272" i="14" s="1"/>
  <c r="BD128" i="14"/>
  <c r="BD241" i="14" s="1"/>
  <c r="BD165" i="14"/>
  <c r="BD278" i="14" s="1"/>
  <c r="BD177" i="14"/>
  <c r="BD290" i="14" s="1"/>
  <c r="BD133" i="14"/>
  <c r="BD246" i="14" s="1"/>
  <c r="BD145" i="14"/>
  <c r="BD258" i="14" s="1"/>
  <c r="BD149" i="14"/>
  <c r="BD262" i="14" s="1"/>
  <c r="BD174" i="14"/>
  <c r="BD287" i="14" s="1"/>
  <c r="BD168" i="14"/>
  <c r="BD281" i="14" s="1"/>
  <c r="BD138" i="14"/>
  <c r="BD251" i="14" s="1"/>
  <c r="BD158" i="14"/>
  <c r="BD271" i="14" s="1"/>
  <c r="BD164" i="14"/>
  <c r="BD277" i="14" s="1"/>
  <c r="BD151" i="14"/>
  <c r="BD264" i="14" s="1"/>
  <c r="BD129" i="14"/>
  <c r="BD242" i="14" s="1"/>
  <c r="BD173" i="14"/>
  <c r="BD286" i="14" s="1"/>
  <c r="BD178" i="14"/>
  <c r="BD291" i="14" s="1"/>
  <c r="BD170" i="14"/>
  <c r="BD283" i="14" s="1"/>
  <c r="BD153" i="14"/>
  <c r="BD266" i="14" s="1"/>
  <c r="BD134" i="14"/>
  <c r="BD247" i="14" s="1"/>
  <c r="BD152" i="14"/>
  <c r="BD265" i="14" s="1"/>
  <c r="BD150" i="14"/>
  <c r="BD263" i="14" s="1"/>
  <c r="BD169" i="14"/>
  <c r="BD282" i="14" s="1"/>
  <c r="BD160" i="14"/>
  <c r="BD273" i="14" s="1"/>
  <c r="BD130" i="14"/>
  <c r="BD243" i="14" s="1"/>
  <c r="M192" i="14"/>
  <c r="N7" i="15" s="1"/>
  <c r="C7" i="19" s="1"/>
  <c r="BD105" i="14"/>
  <c r="BC218" i="14"/>
  <c r="BD98" i="14"/>
  <c r="BC211" i="14"/>
  <c r="BD80" i="14"/>
  <c r="BC193" i="14"/>
  <c r="BD104" i="14"/>
  <c r="BC217" i="14"/>
  <c r="BD90" i="14"/>
  <c r="BC203" i="14"/>
  <c r="BD91" i="14"/>
  <c r="BC204" i="14"/>
  <c r="BD83" i="14"/>
  <c r="BC196" i="14"/>
  <c r="BD103" i="14"/>
  <c r="BC216" i="14"/>
  <c r="BD101" i="14"/>
  <c r="BC214" i="14"/>
  <c r="BD99" i="14"/>
  <c r="BC212" i="14"/>
  <c r="BD89" i="14"/>
  <c r="BC202" i="14"/>
  <c r="BD92" i="14"/>
  <c r="BC205" i="14"/>
  <c r="BD96" i="14"/>
  <c r="BC209" i="14"/>
  <c r="BD97" i="14"/>
  <c r="BC210" i="14"/>
  <c r="BD93" i="14"/>
  <c r="BC206" i="14"/>
  <c r="BD95" i="14"/>
  <c r="BC208" i="14"/>
  <c r="BD86" i="14"/>
  <c r="BC199" i="14"/>
  <c r="BD100" i="14"/>
  <c r="BC213" i="14"/>
  <c r="BD82" i="14"/>
  <c r="BC195" i="14"/>
  <c r="BD94" i="14"/>
  <c r="BC207" i="14"/>
  <c r="BD81" i="14"/>
  <c r="BC194" i="14"/>
  <c r="BD88" i="14"/>
  <c r="BC201" i="14"/>
  <c r="BB192" i="14"/>
  <c r="BD84" i="14"/>
  <c r="BC197" i="14"/>
  <c r="BD106" i="14"/>
  <c r="BC219" i="14"/>
  <c r="BD102" i="14"/>
  <c r="BC215" i="14"/>
  <c r="BD87" i="14"/>
  <c r="BC200" i="14"/>
  <c r="BD85" i="14"/>
  <c r="BC198" i="14"/>
  <c r="BG58" i="14"/>
  <c r="BH57" i="14" s="1"/>
  <c r="BG56" i="14"/>
  <c r="BI36" i="14"/>
  <c r="BH40" i="14"/>
  <c r="BH49" i="14" s="1"/>
  <c r="AJ37" i="14"/>
  <c r="AN5" i="15"/>
  <c r="AR23" i="8"/>
  <c r="AR24" i="8" s="1"/>
  <c r="AP42" i="8" l="1"/>
  <c r="AQ44" i="8"/>
  <c r="AQ39" i="8"/>
  <c r="AQ43" i="8" s="1"/>
  <c r="AR34" i="8"/>
  <c r="AR33" i="8" s="1"/>
  <c r="BH43" i="14"/>
  <c r="BH47" i="14" s="1"/>
  <c r="BH39" i="14" s="1"/>
  <c r="BH41" i="14"/>
  <c r="BH45" i="14" s="1"/>
  <c r="BG42" i="14"/>
  <c r="BF46" i="14"/>
  <c r="O62" i="14"/>
  <c r="BG45" i="14"/>
  <c r="BG47" i="14"/>
  <c r="BG39" i="14" s="1"/>
  <c r="BE94" i="14"/>
  <c r="BD207" i="14"/>
  <c r="BE92" i="14"/>
  <c r="BD205" i="14"/>
  <c r="BE95" i="14"/>
  <c r="BD208" i="14"/>
  <c r="BE96" i="14"/>
  <c r="BD209" i="14"/>
  <c r="BE98" i="14"/>
  <c r="BD211" i="14"/>
  <c r="BE100" i="14"/>
  <c r="BD213" i="14"/>
  <c r="BE89" i="14"/>
  <c r="BD202" i="14"/>
  <c r="BE101" i="14"/>
  <c r="BD214" i="14"/>
  <c r="BE93" i="14"/>
  <c r="BD206" i="14"/>
  <c r="BE84" i="14"/>
  <c r="BD197" i="14"/>
  <c r="BE87" i="14"/>
  <c r="BD200" i="14"/>
  <c r="BE103" i="14"/>
  <c r="BD216" i="14"/>
  <c r="BE102" i="14"/>
  <c r="BD215" i="14"/>
  <c r="BE106" i="14"/>
  <c r="BD219" i="14"/>
  <c r="BE90" i="14"/>
  <c r="BD203" i="14"/>
  <c r="BE82" i="14"/>
  <c r="BD195" i="14"/>
  <c r="BE86" i="14"/>
  <c r="BD199" i="14"/>
  <c r="BE91" i="14"/>
  <c r="BD204" i="14"/>
  <c r="BE85" i="14"/>
  <c r="BD198" i="14"/>
  <c r="BE88" i="14"/>
  <c r="BD201" i="14"/>
  <c r="BE104" i="14"/>
  <c r="BD217" i="14"/>
  <c r="BF74" i="14"/>
  <c r="BE114" i="14"/>
  <c r="BE227" i="14" s="1"/>
  <c r="BE111" i="14"/>
  <c r="BE224" i="14" s="1"/>
  <c r="BE115" i="14"/>
  <c r="BE228" i="14" s="1"/>
  <c r="BE155" i="14"/>
  <c r="BE268" i="14" s="1"/>
  <c r="BE108" i="14"/>
  <c r="BE221" i="14" s="1"/>
  <c r="BE147" i="14"/>
  <c r="BE260" i="14" s="1"/>
  <c r="BE143" i="14"/>
  <c r="BE256" i="14" s="1"/>
  <c r="BE139" i="14"/>
  <c r="BE252" i="14" s="1"/>
  <c r="BE135" i="14"/>
  <c r="BE248" i="14" s="1"/>
  <c r="BE131" i="14"/>
  <c r="BE244" i="14" s="1"/>
  <c r="BE127" i="14"/>
  <c r="BE240" i="14" s="1"/>
  <c r="BE123" i="14"/>
  <c r="BE236" i="14" s="1"/>
  <c r="BE152" i="14"/>
  <c r="BE265" i="14" s="1"/>
  <c r="BE148" i="14"/>
  <c r="BE261" i="14" s="1"/>
  <c r="BE144" i="14"/>
  <c r="BE257" i="14" s="1"/>
  <c r="BE140" i="14"/>
  <c r="BE253" i="14" s="1"/>
  <c r="BE136" i="14"/>
  <c r="BE249" i="14" s="1"/>
  <c r="BE128" i="14"/>
  <c r="BE241" i="14" s="1"/>
  <c r="BE137" i="14"/>
  <c r="BE250" i="14" s="1"/>
  <c r="BE161" i="14"/>
  <c r="BE274" i="14" s="1"/>
  <c r="BE154" i="14"/>
  <c r="BE267" i="14" s="1"/>
  <c r="BE142" i="14"/>
  <c r="BE255" i="14" s="1"/>
  <c r="BE166" i="14"/>
  <c r="BE279" i="14" s="1"/>
  <c r="BE132" i="14"/>
  <c r="BE245" i="14" s="1"/>
  <c r="BE179" i="14"/>
  <c r="BE292" i="14" s="1"/>
  <c r="BE120" i="14"/>
  <c r="BE233" i="14" s="1"/>
  <c r="BE175" i="14"/>
  <c r="BE288" i="14" s="1"/>
  <c r="BE141" i="14"/>
  <c r="BE254" i="14" s="1"/>
  <c r="BE171" i="14"/>
  <c r="BE284" i="14" s="1"/>
  <c r="BE156" i="14"/>
  <c r="BE269" i="14" s="1"/>
  <c r="BE162" i="14"/>
  <c r="BE275" i="14" s="1"/>
  <c r="BE113" i="14"/>
  <c r="BE226" i="14" s="1"/>
  <c r="BE167" i="14"/>
  <c r="BE280" i="14" s="1"/>
  <c r="BE157" i="14"/>
  <c r="BE270" i="14" s="1"/>
  <c r="BE176" i="14"/>
  <c r="BE289" i="14" s="1"/>
  <c r="BE146" i="14"/>
  <c r="BE259" i="14" s="1"/>
  <c r="BE172" i="14"/>
  <c r="BE285" i="14" s="1"/>
  <c r="BE117" i="14"/>
  <c r="BE230" i="14" s="1"/>
  <c r="BE119" i="14"/>
  <c r="BE232" i="14" s="1"/>
  <c r="BE122" i="14"/>
  <c r="BE235" i="14" s="1"/>
  <c r="BE109" i="14"/>
  <c r="BE222" i="14" s="1"/>
  <c r="BE126" i="14"/>
  <c r="BE239" i="14" s="1"/>
  <c r="BE125" i="14"/>
  <c r="BE238" i="14" s="1"/>
  <c r="BE116" i="14"/>
  <c r="BE229" i="14" s="1"/>
  <c r="BE121" i="14"/>
  <c r="BE234" i="14" s="1"/>
  <c r="BE112" i="14"/>
  <c r="BE225" i="14" s="1"/>
  <c r="BE124" i="14"/>
  <c r="BE237" i="14" s="1"/>
  <c r="BE168" i="14"/>
  <c r="BE281" i="14" s="1"/>
  <c r="BE159" i="14"/>
  <c r="BE272" i="14" s="1"/>
  <c r="BE173" i="14"/>
  <c r="BE286" i="14" s="1"/>
  <c r="BE165" i="14"/>
  <c r="BE278" i="14" s="1"/>
  <c r="BE177" i="14"/>
  <c r="BE290" i="14" s="1"/>
  <c r="BE133" i="14"/>
  <c r="BE246" i="14" s="1"/>
  <c r="BE145" i="14"/>
  <c r="BE258" i="14" s="1"/>
  <c r="BE149" i="14"/>
  <c r="BE262" i="14" s="1"/>
  <c r="BE174" i="14"/>
  <c r="BE287" i="14" s="1"/>
  <c r="BE164" i="14"/>
  <c r="BE277" i="14" s="1"/>
  <c r="BE178" i="14"/>
  <c r="BE291" i="14" s="1"/>
  <c r="BE138" i="14"/>
  <c r="BE251" i="14" s="1"/>
  <c r="BE158" i="14"/>
  <c r="BE271" i="14" s="1"/>
  <c r="BE151" i="14"/>
  <c r="BE264" i="14" s="1"/>
  <c r="BE110" i="14"/>
  <c r="BE223" i="14" s="1"/>
  <c r="BE129" i="14"/>
  <c r="BE242" i="14" s="1"/>
  <c r="BE170" i="14"/>
  <c r="BE283" i="14" s="1"/>
  <c r="BE153" i="14"/>
  <c r="BE266" i="14" s="1"/>
  <c r="BE134" i="14"/>
  <c r="BE247" i="14" s="1"/>
  <c r="BE163" i="14"/>
  <c r="BE276" i="14" s="1"/>
  <c r="BE118" i="14"/>
  <c r="BE231" i="14" s="1"/>
  <c r="BE150" i="14"/>
  <c r="BE263" i="14" s="1"/>
  <c r="BE169" i="14"/>
  <c r="BE282" i="14" s="1"/>
  <c r="BE160" i="14"/>
  <c r="BE273" i="14" s="1"/>
  <c r="BE130" i="14"/>
  <c r="BE243" i="14" s="1"/>
  <c r="BC192" i="14"/>
  <c r="BE105" i="14"/>
  <c r="BD218" i="14"/>
  <c r="BE97" i="14"/>
  <c r="BD210" i="14"/>
  <c r="BE99" i="14"/>
  <c r="BD212" i="14"/>
  <c r="BE83" i="14"/>
  <c r="BD196" i="14"/>
  <c r="BE81" i="14"/>
  <c r="BD194" i="14"/>
  <c r="BE80" i="14"/>
  <c r="BD193" i="14"/>
  <c r="BE107" i="14"/>
  <c r="BD220" i="14"/>
  <c r="BH58" i="14"/>
  <c r="BI57" i="14" s="1"/>
  <c r="BH56" i="14"/>
  <c r="BJ36" i="14"/>
  <c r="BI40" i="14"/>
  <c r="BI49" i="14" s="1"/>
  <c r="AJ38" i="14"/>
  <c r="AO4" i="15"/>
  <c r="AS23" i="8"/>
  <c r="AS24" i="8" s="1"/>
  <c r="AQ42" i="8" l="1"/>
  <c r="AR44" i="8"/>
  <c r="AR39" i="8"/>
  <c r="AR43" i="8" s="1"/>
  <c r="AS34" i="8"/>
  <c r="AS33" i="8" s="1"/>
  <c r="BI41" i="14"/>
  <c r="BI43" i="14"/>
  <c r="BH42" i="14"/>
  <c r="BG46" i="14"/>
  <c r="BF91" i="14"/>
  <c r="BE204" i="14"/>
  <c r="BF103" i="14"/>
  <c r="BE216" i="14"/>
  <c r="BF93" i="14"/>
  <c r="BE206" i="14"/>
  <c r="BF82" i="14"/>
  <c r="BE195" i="14"/>
  <c r="BF89" i="14"/>
  <c r="BE202" i="14"/>
  <c r="BF107" i="14"/>
  <c r="BE220" i="14"/>
  <c r="BF98" i="14"/>
  <c r="BE211" i="14"/>
  <c r="BF102" i="14"/>
  <c r="BE215" i="14"/>
  <c r="BF90" i="14"/>
  <c r="BE203" i="14"/>
  <c r="BF84" i="14"/>
  <c r="BE197" i="14"/>
  <c r="BF100" i="14"/>
  <c r="BE213" i="14"/>
  <c r="BF96" i="14"/>
  <c r="BE209" i="14"/>
  <c r="BG74" i="14"/>
  <c r="BF114" i="14"/>
  <c r="BF227" i="14" s="1"/>
  <c r="BF111" i="14"/>
  <c r="BF224" i="14" s="1"/>
  <c r="BF144" i="14"/>
  <c r="BF257" i="14" s="1"/>
  <c r="BF108" i="14"/>
  <c r="BF221" i="14" s="1"/>
  <c r="BF147" i="14"/>
  <c r="BF260" i="14" s="1"/>
  <c r="BF143" i="14"/>
  <c r="BF256" i="14" s="1"/>
  <c r="BF139" i="14"/>
  <c r="BF252" i="14" s="1"/>
  <c r="BF135" i="14"/>
  <c r="BF248" i="14" s="1"/>
  <c r="BF131" i="14"/>
  <c r="BF244" i="14" s="1"/>
  <c r="BF127" i="14"/>
  <c r="BF240" i="14" s="1"/>
  <c r="BF123" i="14"/>
  <c r="BF236" i="14" s="1"/>
  <c r="BF156" i="14"/>
  <c r="BF269" i="14" s="1"/>
  <c r="BF152" i="14"/>
  <c r="BF265" i="14" s="1"/>
  <c r="BF148" i="14"/>
  <c r="BF261" i="14" s="1"/>
  <c r="BF140" i="14"/>
  <c r="BF253" i="14" s="1"/>
  <c r="BF132" i="14"/>
  <c r="BF245" i="14" s="1"/>
  <c r="BF118" i="14"/>
  <c r="BF231" i="14" s="1"/>
  <c r="BF128" i="14"/>
  <c r="BF241" i="14" s="1"/>
  <c r="BF137" i="14"/>
  <c r="BF250" i="14" s="1"/>
  <c r="BF161" i="14"/>
  <c r="BF274" i="14" s="1"/>
  <c r="BF154" i="14"/>
  <c r="BF267" i="14" s="1"/>
  <c r="BF142" i="14"/>
  <c r="BF255" i="14" s="1"/>
  <c r="BF166" i="14"/>
  <c r="BF279" i="14" s="1"/>
  <c r="BF179" i="14"/>
  <c r="BF292" i="14" s="1"/>
  <c r="BF120" i="14"/>
  <c r="BF233" i="14" s="1"/>
  <c r="BF155" i="14"/>
  <c r="BF268" i="14" s="1"/>
  <c r="BF175" i="14"/>
  <c r="BF288" i="14" s="1"/>
  <c r="BF141" i="14"/>
  <c r="BF254" i="14" s="1"/>
  <c r="BF171" i="14"/>
  <c r="BF284" i="14" s="1"/>
  <c r="BF136" i="14"/>
  <c r="BF249" i="14" s="1"/>
  <c r="BF115" i="14"/>
  <c r="BF228" i="14" s="1"/>
  <c r="BF162" i="14"/>
  <c r="BF275" i="14" s="1"/>
  <c r="BF113" i="14"/>
  <c r="BF226" i="14" s="1"/>
  <c r="BF167" i="14"/>
  <c r="BF280" i="14" s="1"/>
  <c r="BF157" i="14"/>
  <c r="BF270" i="14" s="1"/>
  <c r="BF176" i="14"/>
  <c r="BF289" i="14" s="1"/>
  <c r="BF146" i="14"/>
  <c r="BF259" i="14" s="1"/>
  <c r="BF172" i="14"/>
  <c r="BF285" i="14" s="1"/>
  <c r="BF117" i="14"/>
  <c r="BF230" i="14" s="1"/>
  <c r="BF119" i="14"/>
  <c r="BF232" i="14" s="1"/>
  <c r="BF122" i="14"/>
  <c r="BF235" i="14" s="1"/>
  <c r="BF109" i="14"/>
  <c r="BF222" i="14" s="1"/>
  <c r="BF126" i="14"/>
  <c r="BF239" i="14" s="1"/>
  <c r="BF125" i="14"/>
  <c r="BF238" i="14" s="1"/>
  <c r="BF116" i="14"/>
  <c r="BF229" i="14" s="1"/>
  <c r="BF121" i="14"/>
  <c r="BF234" i="14" s="1"/>
  <c r="BF112" i="14"/>
  <c r="BF225" i="14" s="1"/>
  <c r="BF124" i="14"/>
  <c r="BF237" i="14" s="1"/>
  <c r="BF178" i="14"/>
  <c r="BF291" i="14" s="1"/>
  <c r="BF168" i="14"/>
  <c r="BF281" i="14" s="1"/>
  <c r="BF159" i="14"/>
  <c r="BF272" i="14" s="1"/>
  <c r="BF165" i="14"/>
  <c r="BF278" i="14" s="1"/>
  <c r="BF177" i="14"/>
  <c r="BF290" i="14" s="1"/>
  <c r="BF133" i="14"/>
  <c r="BF246" i="14" s="1"/>
  <c r="BF145" i="14"/>
  <c r="BF258" i="14" s="1"/>
  <c r="BF149" i="14"/>
  <c r="BF262" i="14" s="1"/>
  <c r="BF174" i="14"/>
  <c r="BF287" i="14" s="1"/>
  <c r="BF173" i="14"/>
  <c r="BF286" i="14" s="1"/>
  <c r="BF138" i="14"/>
  <c r="BF251" i="14" s="1"/>
  <c r="BF158" i="14"/>
  <c r="BF271" i="14" s="1"/>
  <c r="BF164" i="14"/>
  <c r="BF277" i="14" s="1"/>
  <c r="BF151" i="14"/>
  <c r="BF264" i="14" s="1"/>
  <c r="BF110" i="14"/>
  <c r="BF223" i="14" s="1"/>
  <c r="BF129" i="14"/>
  <c r="BF242" i="14" s="1"/>
  <c r="BF170" i="14"/>
  <c r="BF283" i="14" s="1"/>
  <c r="BF153" i="14"/>
  <c r="BF266" i="14" s="1"/>
  <c r="BF134" i="14"/>
  <c r="BF247" i="14" s="1"/>
  <c r="BF163" i="14"/>
  <c r="BF276" i="14" s="1"/>
  <c r="BF150" i="14"/>
  <c r="BF263" i="14" s="1"/>
  <c r="BF169" i="14"/>
  <c r="BF282" i="14" s="1"/>
  <c r="BF160" i="14"/>
  <c r="BF273" i="14" s="1"/>
  <c r="BF130" i="14"/>
  <c r="BF243" i="14" s="1"/>
  <c r="BF95" i="14"/>
  <c r="BE208" i="14"/>
  <c r="BF106" i="14"/>
  <c r="BE219" i="14"/>
  <c r="BF101" i="14"/>
  <c r="BE214" i="14"/>
  <c r="BD192" i="14"/>
  <c r="BF104" i="14"/>
  <c r="BE217" i="14"/>
  <c r="BF92" i="14"/>
  <c r="BE205" i="14"/>
  <c r="BF86" i="14"/>
  <c r="BE199" i="14"/>
  <c r="BF97" i="14"/>
  <c r="BE210" i="14"/>
  <c r="BF88" i="14"/>
  <c r="BE201" i="14"/>
  <c r="BF94" i="14"/>
  <c r="BE207" i="14"/>
  <c r="BF81" i="14"/>
  <c r="BE194" i="14"/>
  <c r="BF83" i="14"/>
  <c r="BE196" i="14"/>
  <c r="BF99" i="14"/>
  <c r="BE212" i="14"/>
  <c r="BF87" i="14"/>
  <c r="BE200" i="14"/>
  <c r="BF80" i="14"/>
  <c r="BE193" i="14"/>
  <c r="BF105" i="14"/>
  <c r="BE218" i="14"/>
  <c r="BF85" i="14"/>
  <c r="BE198" i="14"/>
  <c r="BI58" i="14"/>
  <c r="BJ57" i="14" s="1"/>
  <c r="BI56" i="14"/>
  <c r="AK37" i="14"/>
  <c r="BK36" i="14"/>
  <c r="BJ40" i="14"/>
  <c r="BJ49" i="14" s="1"/>
  <c r="N9" i="15"/>
  <c r="I7" i="8" s="1"/>
  <c r="I35" i="8" s="1"/>
  <c r="I5" i="8"/>
  <c r="N10" i="15"/>
  <c r="I8" i="8" s="1"/>
  <c r="I36" i="8" s="1"/>
  <c r="N8" i="15"/>
  <c r="AO5" i="15"/>
  <c r="AT23" i="8"/>
  <c r="AT24" i="8" s="1"/>
  <c r="AR42" i="8" l="1"/>
  <c r="AS44" i="8"/>
  <c r="AS39" i="8"/>
  <c r="AS43" i="8" s="1"/>
  <c r="AT34" i="8"/>
  <c r="AT33" i="8" s="1"/>
  <c r="BI42" i="14"/>
  <c r="BH46" i="14"/>
  <c r="BJ43" i="14"/>
  <c r="BJ47" i="14" s="1"/>
  <c r="BJ39" i="14" s="1"/>
  <c r="BJ41" i="14"/>
  <c r="BJ45" i="14" s="1"/>
  <c r="BI47" i="14"/>
  <c r="BI39" i="14" s="1"/>
  <c r="BI45" i="14"/>
  <c r="BG92" i="14"/>
  <c r="BF205" i="14"/>
  <c r="BG81" i="14"/>
  <c r="BF194" i="14"/>
  <c r="BG94" i="14"/>
  <c r="BF207" i="14"/>
  <c r="BG96" i="14"/>
  <c r="BF209" i="14"/>
  <c r="BG97" i="14"/>
  <c r="BF210" i="14"/>
  <c r="BG84" i="14"/>
  <c r="BF197" i="14"/>
  <c r="BG98" i="14"/>
  <c r="BF211" i="14"/>
  <c r="BG106" i="14"/>
  <c r="BF219" i="14"/>
  <c r="BG107" i="14"/>
  <c r="BF220" i="14"/>
  <c r="BG86" i="14"/>
  <c r="BF199" i="14"/>
  <c r="BH74" i="14"/>
  <c r="BG111" i="14"/>
  <c r="BG224" i="14" s="1"/>
  <c r="BG133" i="14"/>
  <c r="BG246" i="14" s="1"/>
  <c r="BG115" i="14"/>
  <c r="BG228" i="14" s="1"/>
  <c r="BG108" i="14"/>
  <c r="BG221" i="14" s="1"/>
  <c r="BG119" i="14"/>
  <c r="BG232" i="14" s="1"/>
  <c r="BG151" i="14"/>
  <c r="BG264" i="14" s="1"/>
  <c r="BG147" i="14"/>
  <c r="BG260" i="14" s="1"/>
  <c r="BG143" i="14"/>
  <c r="BG256" i="14" s="1"/>
  <c r="BG139" i="14"/>
  <c r="BG252" i="14" s="1"/>
  <c r="BG135" i="14"/>
  <c r="BG248" i="14" s="1"/>
  <c r="BG131" i="14"/>
  <c r="BG244" i="14" s="1"/>
  <c r="BG127" i="14"/>
  <c r="BG240" i="14" s="1"/>
  <c r="BG123" i="14"/>
  <c r="BG236" i="14" s="1"/>
  <c r="BG156" i="14"/>
  <c r="BG269" i="14" s="1"/>
  <c r="BG148" i="14"/>
  <c r="BG261" i="14" s="1"/>
  <c r="BG136" i="14"/>
  <c r="BG249" i="14" s="1"/>
  <c r="BG110" i="14"/>
  <c r="BG223" i="14" s="1"/>
  <c r="BG153" i="14"/>
  <c r="BG266" i="14" s="1"/>
  <c r="BG118" i="14"/>
  <c r="BG231" i="14" s="1"/>
  <c r="BG128" i="14"/>
  <c r="BG241" i="14" s="1"/>
  <c r="BG137" i="14"/>
  <c r="BG250" i="14" s="1"/>
  <c r="BG161" i="14"/>
  <c r="BG274" i="14" s="1"/>
  <c r="BG154" i="14"/>
  <c r="BG267" i="14" s="1"/>
  <c r="BG132" i="14"/>
  <c r="BG245" i="14" s="1"/>
  <c r="BG142" i="14"/>
  <c r="BG255" i="14" s="1"/>
  <c r="BG166" i="14"/>
  <c r="BG279" i="14" s="1"/>
  <c r="BG179" i="14"/>
  <c r="BG292" i="14" s="1"/>
  <c r="BG120" i="14"/>
  <c r="BG233" i="14" s="1"/>
  <c r="BG155" i="14"/>
  <c r="BG268" i="14" s="1"/>
  <c r="BG175" i="14"/>
  <c r="BG288" i="14" s="1"/>
  <c r="BG141" i="14"/>
  <c r="BG254" i="14" s="1"/>
  <c r="BG171" i="14"/>
  <c r="BG284" i="14" s="1"/>
  <c r="BG162" i="14"/>
  <c r="BG275" i="14" s="1"/>
  <c r="BG113" i="14"/>
  <c r="BG226" i="14" s="1"/>
  <c r="BG140" i="14"/>
  <c r="BG253" i="14" s="1"/>
  <c r="BG167" i="14"/>
  <c r="BG280" i="14" s="1"/>
  <c r="BG157" i="14"/>
  <c r="BG270" i="14" s="1"/>
  <c r="BG176" i="14"/>
  <c r="BG289" i="14" s="1"/>
  <c r="BG117" i="14"/>
  <c r="BG230" i="14" s="1"/>
  <c r="BG122" i="14"/>
  <c r="BG235" i="14" s="1"/>
  <c r="BG109" i="14"/>
  <c r="BG222" i="14" s="1"/>
  <c r="BG126" i="14"/>
  <c r="BG239" i="14" s="1"/>
  <c r="BG114" i="14"/>
  <c r="BG227" i="14" s="1"/>
  <c r="BG125" i="14"/>
  <c r="BG238" i="14" s="1"/>
  <c r="BG116" i="14"/>
  <c r="BG229" i="14" s="1"/>
  <c r="BG121" i="14"/>
  <c r="BG234" i="14" s="1"/>
  <c r="BG112" i="14"/>
  <c r="BG225" i="14" s="1"/>
  <c r="BG124" i="14"/>
  <c r="BG237" i="14" s="1"/>
  <c r="BG178" i="14"/>
  <c r="BG291" i="14" s="1"/>
  <c r="BG168" i="14"/>
  <c r="BG281" i="14" s="1"/>
  <c r="BG159" i="14"/>
  <c r="BG272" i="14" s="1"/>
  <c r="BG165" i="14"/>
  <c r="BG278" i="14" s="1"/>
  <c r="BG177" i="14"/>
  <c r="BG290" i="14" s="1"/>
  <c r="BG170" i="14"/>
  <c r="BG283" i="14" s="1"/>
  <c r="BG145" i="14"/>
  <c r="BG258" i="14" s="1"/>
  <c r="BG174" i="14"/>
  <c r="BG287" i="14" s="1"/>
  <c r="BG149" i="14"/>
  <c r="BG262" i="14" s="1"/>
  <c r="BG138" i="14"/>
  <c r="BG251" i="14" s="1"/>
  <c r="BG158" i="14"/>
  <c r="BG271" i="14" s="1"/>
  <c r="BG164" i="14"/>
  <c r="BG277" i="14" s="1"/>
  <c r="BG129" i="14"/>
  <c r="BG242" i="14" s="1"/>
  <c r="BG173" i="14"/>
  <c r="BG286" i="14" s="1"/>
  <c r="BG134" i="14"/>
  <c r="BG247" i="14" s="1"/>
  <c r="BG163" i="14"/>
  <c r="BG276" i="14" s="1"/>
  <c r="BG172" i="14"/>
  <c r="BG285" i="14" s="1"/>
  <c r="BG146" i="14"/>
  <c r="BG259" i="14" s="1"/>
  <c r="BG144" i="14"/>
  <c r="BG257" i="14" s="1"/>
  <c r="BG150" i="14"/>
  <c r="BG263" i="14" s="1"/>
  <c r="BG169" i="14"/>
  <c r="BG282" i="14" s="1"/>
  <c r="BG160" i="14"/>
  <c r="BG273" i="14" s="1"/>
  <c r="BG152" i="14"/>
  <c r="BG265" i="14" s="1"/>
  <c r="BG130" i="14"/>
  <c r="BG243" i="14" s="1"/>
  <c r="BG90" i="14"/>
  <c r="BF203" i="14"/>
  <c r="BG89" i="14"/>
  <c r="BF202" i="14"/>
  <c r="BG85" i="14"/>
  <c r="BF198" i="14"/>
  <c r="BG80" i="14"/>
  <c r="BF193" i="14"/>
  <c r="BG82" i="14"/>
  <c r="BF195" i="14"/>
  <c r="BG105" i="14"/>
  <c r="BF218" i="14"/>
  <c r="BG104" i="14"/>
  <c r="BF217" i="14"/>
  <c r="BG101" i="14"/>
  <c r="BF214" i="14"/>
  <c r="BE192" i="14"/>
  <c r="BG93" i="14"/>
  <c r="BF206" i="14"/>
  <c r="BG88" i="14"/>
  <c r="BF201" i="14"/>
  <c r="BG100" i="14"/>
  <c r="BF213" i="14"/>
  <c r="BG87" i="14"/>
  <c r="BF200" i="14"/>
  <c r="BG99" i="14"/>
  <c r="BF212" i="14"/>
  <c r="BG103" i="14"/>
  <c r="BF216" i="14"/>
  <c r="BG95" i="14"/>
  <c r="BF208" i="14"/>
  <c r="BG102" i="14"/>
  <c r="BF215" i="14"/>
  <c r="BG83" i="14"/>
  <c r="BF196" i="14"/>
  <c r="BG91" i="14"/>
  <c r="BF204" i="14"/>
  <c r="BJ58" i="14"/>
  <c r="BK57" i="14" s="1"/>
  <c r="BJ56" i="14"/>
  <c r="I6" i="8"/>
  <c r="I34" i="8" s="1"/>
  <c r="BK40" i="14"/>
  <c r="BK49" i="14" s="1"/>
  <c r="BL36" i="14"/>
  <c r="AK38" i="14"/>
  <c r="AP4" i="15"/>
  <c r="AU23" i="8"/>
  <c r="AU24" i="8" s="1"/>
  <c r="AS42" i="8" l="1"/>
  <c r="AT44" i="8"/>
  <c r="AT39" i="8"/>
  <c r="AT42" i="8" s="1"/>
  <c r="AU34" i="8"/>
  <c r="AU33" i="8" s="1"/>
  <c r="BK41" i="14"/>
  <c r="BK43" i="14"/>
  <c r="BJ42" i="14"/>
  <c r="BI46" i="14"/>
  <c r="BH101" i="14"/>
  <c r="BG214" i="14"/>
  <c r="BH98" i="14"/>
  <c r="BG211" i="14"/>
  <c r="BH88" i="14"/>
  <c r="BG201" i="14"/>
  <c r="BH105" i="14"/>
  <c r="BG218" i="14"/>
  <c r="BH86" i="14"/>
  <c r="BG199" i="14"/>
  <c r="BH85" i="14"/>
  <c r="BG198" i="14"/>
  <c r="BH89" i="14"/>
  <c r="BG202" i="14"/>
  <c r="BH93" i="14"/>
  <c r="BG206" i="14"/>
  <c r="BI74" i="14"/>
  <c r="BH121" i="14"/>
  <c r="BH234" i="14" s="1"/>
  <c r="BH114" i="14"/>
  <c r="BH227" i="14" s="1"/>
  <c r="BH111" i="14"/>
  <c r="BH224" i="14" s="1"/>
  <c r="BH122" i="14"/>
  <c r="BH235" i="14" s="1"/>
  <c r="BH162" i="14"/>
  <c r="BH275" i="14" s="1"/>
  <c r="BH115" i="14"/>
  <c r="BH228" i="14" s="1"/>
  <c r="BH108" i="14"/>
  <c r="BH221" i="14" s="1"/>
  <c r="BH175" i="14"/>
  <c r="BH288" i="14" s="1"/>
  <c r="BH151" i="14"/>
  <c r="BH264" i="14" s="1"/>
  <c r="BH147" i="14"/>
  <c r="BH260" i="14" s="1"/>
  <c r="BH143" i="14"/>
  <c r="BH256" i="14" s="1"/>
  <c r="BH139" i="14"/>
  <c r="BH252" i="14" s="1"/>
  <c r="BH135" i="14"/>
  <c r="BH248" i="14" s="1"/>
  <c r="BH131" i="14"/>
  <c r="BH244" i="14" s="1"/>
  <c r="BH127" i="14"/>
  <c r="BH240" i="14" s="1"/>
  <c r="BH123" i="14"/>
  <c r="BH236" i="14" s="1"/>
  <c r="BH144" i="14"/>
  <c r="BH257" i="14" s="1"/>
  <c r="BH133" i="14"/>
  <c r="BH246" i="14" s="1"/>
  <c r="BH148" i="14"/>
  <c r="BH261" i="14" s="1"/>
  <c r="BH170" i="14"/>
  <c r="BH283" i="14" s="1"/>
  <c r="BH110" i="14"/>
  <c r="BH223" i="14" s="1"/>
  <c r="BH153" i="14"/>
  <c r="BH266" i="14" s="1"/>
  <c r="BH118" i="14"/>
  <c r="BH231" i="14" s="1"/>
  <c r="BH128" i="14"/>
  <c r="BH241" i="14" s="1"/>
  <c r="BH137" i="14"/>
  <c r="BH250" i="14" s="1"/>
  <c r="BH161" i="14"/>
  <c r="BH274" i="14" s="1"/>
  <c r="BH154" i="14"/>
  <c r="BH267" i="14" s="1"/>
  <c r="BH132" i="14"/>
  <c r="BH245" i="14" s="1"/>
  <c r="BH142" i="14"/>
  <c r="BH255" i="14" s="1"/>
  <c r="BH166" i="14"/>
  <c r="BH279" i="14" s="1"/>
  <c r="BH179" i="14"/>
  <c r="BH292" i="14" s="1"/>
  <c r="BH120" i="14"/>
  <c r="BH233" i="14" s="1"/>
  <c r="BH155" i="14"/>
  <c r="BH268" i="14" s="1"/>
  <c r="BH136" i="14"/>
  <c r="BH249" i="14" s="1"/>
  <c r="BH141" i="14"/>
  <c r="BH254" i="14" s="1"/>
  <c r="BH171" i="14"/>
  <c r="BH284" i="14" s="1"/>
  <c r="BH156" i="14"/>
  <c r="BH269" i="14" s="1"/>
  <c r="BH113" i="14"/>
  <c r="BH226" i="14" s="1"/>
  <c r="BH140" i="14"/>
  <c r="BH253" i="14" s="1"/>
  <c r="BH167" i="14"/>
  <c r="BH280" i="14" s="1"/>
  <c r="BH157" i="14"/>
  <c r="BH270" i="14" s="1"/>
  <c r="BH117" i="14"/>
  <c r="BH230" i="14" s="1"/>
  <c r="BH119" i="14"/>
  <c r="BH232" i="14" s="1"/>
  <c r="BH109" i="14"/>
  <c r="BH222" i="14" s="1"/>
  <c r="BH126" i="14"/>
  <c r="BH239" i="14" s="1"/>
  <c r="BH125" i="14"/>
  <c r="BH238" i="14" s="1"/>
  <c r="BH116" i="14"/>
  <c r="BH229" i="14" s="1"/>
  <c r="BH112" i="14"/>
  <c r="BH225" i="14" s="1"/>
  <c r="BH152" i="14"/>
  <c r="BH265" i="14" s="1"/>
  <c r="BH178" i="14"/>
  <c r="BH291" i="14" s="1"/>
  <c r="BH168" i="14"/>
  <c r="BH281" i="14" s="1"/>
  <c r="BH159" i="14"/>
  <c r="BH272" i="14" s="1"/>
  <c r="BH165" i="14"/>
  <c r="BH278" i="14" s="1"/>
  <c r="BH177" i="14"/>
  <c r="BH290" i="14" s="1"/>
  <c r="BH145" i="14"/>
  <c r="BH258" i="14" s="1"/>
  <c r="BH149" i="14"/>
  <c r="BH262" i="14" s="1"/>
  <c r="BH174" i="14"/>
  <c r="BH287" i="14" s="1"/>
  <c r="BH138" i="14"/>
  <c r="BH251" i="14" s="1"/>
  <c r="BH158" i="14"/>
  <c r="BH271" i="14" s="1"/>
  <c r="BH176" i="14"/>
  <c r="BH289" i="14" s="1"/>
  <c r="BH164" i="14"/>
  <c r="BH277" i="14" s="1"/>
  <c r="BH129" i="14"/>
  <c r="BH242" i="14" s="1"/>
  <c r="BH173" i="14"/>
  <c r="BH286" i="14" s="1"/>
  <c r="BH134" i="14"/>
  <c r="BH247" i="14" s="1"/>
  <c r="BH163" i="14"/>
  <c r="BH276" i="14" s="1"/>
  <c r="BH172" i="14"/>
  <c r="BH285" i="14" s="1"/>
  <c r="BH146" i="14"/>
  <c r="BH259" i="14" s="1"/>
  <c r="BH124" i="14"/>
  <c r="BH237" i="14" s="1"/>
  <c r="BH150" i="14"/>
  <c r="BH263" i="14" s="1"/>
  <c r="BH169" i="14"/>
  <c r="BH282" i="14" s="1"/>
  <c r="BH160" i="14"/>
  <c r="BH273" i="14" s="1"/>
  <c r="BH130" i="14"/>
  <c r="BH243" i="14" s="1"/>
  <c r="BH84" i="14"/>
  <c r="BG197" i="14"/>
  <c r="BH104" i="14"/>
  <c r="BG217" i="14"/>
  <c r="BF192" i="14"/>
  <c r="BH97" i="14"/>
  <c r="BG210" i="14"/>
  <c r="BH100" i="14"/>
  <c r="BG213" i="14"/>
  <c r="BH107" i="14"/>
  <c r="BG220" i="14"/>
  <c r="BH90" i="14"/>
  <c r="BG203" i="14"/>
  <c r="BH96" i="14"/>
  <c r="BG209" i="14"/>
  <c r="BH106" i="14"/>
  <c r="BG219" i="14"/>
  <c r="BH83" i="14"/>
  <c r="BG196" i="14"/>
  <c r="BH102" i="14"/>
  <c r="BG215" i="14"/>
  <c r="BH94" i="14"/>
  <c r="BG207" i="14"/>
  <c r="BH99" i="14"/>
  <c r="BG212" i="14"/>
  <c r="BH81" i="14"/>
  <c r="BG194" i="14"/>
  <c r="BH95" i="14"/>
  <c r="BG208" i="14"/>
  <c r="BH103" i="14"/>
  <c r="BG216" i="14"/>
  <c r="BH82" i="14"/>
  <c r="BG195" i="14"/>
  <c r="BH80" i="14"/>
  <c r="BG193" i="14"/>
  <c r="BH91" i="14"/>
  <c r="BG204" i="14"/>
  <c r="BH87" i="14"/>
  <c r="BG200" i="14"/>
  <c r="BH92" i="14"/>
  <c r="BG205" i="14"/>
  <c r="BK58" i="14"/>
  <c r="BK56" i="14"/>
  <c r="AL37" i="14"/>
  <c r="BL40" i="14"/>
  <c r="BL49" i="14" s="1"/>
  <c r="BM36" i="14"/>
  <c r="AP5" i="15"/>
  <c r="AV23" i="8"/>
  <c r="AV24" i="8" s="1"/>
  <c r="AT43" i="8" l="1"/>
  <c r="AU44" i="8"/>
  <c r="AU39" i="8"/>
  <c r="AU42" i="8" s="1"/>
  <c r="AV34" i="8"/>
  <c r="AV33" i="8" s="1"/>
  <c r="AV44" i="8" s="1"/>
  <c r="BL43" i="14"/>
  <c r="BL47" i="14" s="1"/>
  <c r="BL39" i="14" s="1"/>
  <c r="BL41" i="14"/>
  <c r="BL45" i="14" s="1"/>
  <c r="BK42" i="14"/>
  <c r="BJ46" i="14"/>
  <c r="BK47" i="14"/>
  <c r="BK39" i="14" s="1"/>
  <c r="BK45" i="14"/>
  <c r="BI94" i="14"/>
  <c r="BH207" i="14"/>
  <c r="BI85" i="14"/>
  <c r="BH198" i="14"/>
  <c r="BI90" i="14"/>
  <c r="BH203" i="14"/>
  <c r="BJ74" i="14"/>
  <c r="BI110" i="14"/>
  <c r="BI223" i="14" s="1"/>
  <c r="BI121" i="14"/>
  <c r="BI234" i="14" s="1"/>
  <c r="BI114" i="14"/>
  <c r="BI227" i="14" s="1"/>
  <c r="BI111" i="14"/>
  <c r="BI224" i="14" s="1"/>
  <c r="BI151" i="14"/>
  <c r="BI264" i="14" s="1"/>
  <c r="BI122" i="14"/>
  <c r="BI235" i="14" s="1"/>
  <c r="BI155" i="14"/>
  <c r="BI268" i="14" s="1"/>
  <c r="BI147" i="14"/>
  <c r="BI260" i="14" s="1"/>
  <c r="BI143" i="14"/>
  <c r="BI256" i="14" s="1"/>
  <c r="BI139" i="14"/>
  <c r="BI252" i="14" s="1"/>
  <c r="BI135" i="14"/>
  <c r="BI248" i="14" s="1"/>
  <c r="BI131" i="14"/>
  <c r="BI244" i="14" s="1"/>
  <c r="BI127" i="14"/>
  <c r="BI240" i="14" s="1"/>
  <c r="BI123" i="14"/>
  <c r="BI236" i="14" s="1"/>
  <c r="BI148" i="14"/>
  <c r="BI261" i="14" s="1"/>
  <c r="BI138" i="14"/>
  <c r="BI251" i="14" s="1"/>
  <c r="BI174" i="14"/>
  <c r="BI287" i="14" s="1"/>
  <c r="BI133" i="14"/>
  <c r="BI246" i="14" s="1"/>
  <c r="BI170" i="14"/>
  <c r="BI283" i="14" s="1"/>
  <c r="BI153" i="14"/>
  <c r="BI266" i="14" s="1"/>
  <c r="BI118" i="14"/>
  <c r="BI231" i="14" s="1"/>
  <c r="BI128" i="14"/>
  <c r="BI241" i="14" s="1"/>
  <c r="BI137" i="14"/>
  <c r="BI250" i="14" s="1"/>
  <c r="BI161" i="14"/>
  <c r="BI274" i="14" s="1"/>
  <c r="BI154" i="14"/>
  <c r="BI267" i="14" s="1"/>
  <c r="BI132" i="14"/>
  <c r="BI245" i="14" s="1"/>
  <c r="BI142" i="14"/>
  <c r="BI255" i="14" s="1"/>
  <c r="BI166" i="14"/>
  <c r="BI279" i="14" s="1"/>
  <c r="BI179" i="14"/>
  <c r="BI292" i="14" s="1"/>
  <c r="BI175" i="14"/>
  <c r="BI288" i="14" s="1"/>
  <c r="BI120" i="14"/>
  <c r="BI233" i="14" s="1"/>
  <c r="BI136" i="14"/>
  <c r="BI249" i="14" s="1"/>
  <c r="BI141" i="14"/>
  <c r="BI254" i="14" s="1"/>
  <c r="BI171" i="14"/>
  <c r="BI284" i="14" s="1"/>
  <c r="BI108" i="14"/>
  <c r="BI221" i="14" s="1"/>
  <c r="BI115" i="14"/>
  <c r="BI228" i="14" s="1"/>
  <c r="BI156" i="14"/>
  <c r="BI269" i="14" s="1"/>
  <c r="BI162" i="14"/>
  <c r="BI275" i="14" s="1"/>
  <c r="BI113" i="14"/>
  <c r="BI226" i="14" s="1"/>
  <c r="BI140" i="14"/>
  <c r="BI253" i="14" s="1"/>
  <c r="BI167" i="14"/>
  <c r="BI280" i="14" s="1"/>
  <c r="BI157" i="14"/>
  <c r="BI270" i="14" s="1"/>
  <c r="BI117" i="14"/>
  <c r="BI230" i="14" s="1"/>
  <c r="BI119" i="14"/>
  <c r="BI232" i="14" s="1"/>
  <c r="BI109" i="14"/>
  <c r="BI222" i="14" s="1"/>
  <c r="BI126" i="14"/>
  <c r="BI239" i="14" s="1"/>
  <c r="BI125" i="14"/>
  <c r="BI238" i="14" s="1"/>
  <c r="BI116" i="14"/>
  <c r="BI229" i="14" s="1"/>
  <c r="BI152" i="14"/>
  <c r="BI265" i="14" s="1"/>
  <c r="BI178" i="14"/>
  <c r="BI291" i="14" s="1"/>
  <c r="BI168" i="14"/>
  <c r="BI281" i="14" s="1"/>
  <c r="BI159" i="14"/>
  <c r="BI272" i="14" s="1"/>
  <c r="BI130" i="14"/>
  <c r="BI243" i="14" s="1"/>
  <c r="BI165" i="14"/>
  <c r="BI278" i="14" s="1"/>
  <c r="BI177" i="14"/>
  <c r="BI290" i="14" s="1"/>
  <c r="BI176" i="14"/>
  <c r="BI289" i="14" s="1"/>
  <c r="BI145" i="14"/>
  <c r="BI258" i="14" s="1"/>
  <c r="BI149" i="14"/>
  <c r="BI262" i="14" s="1"/>
  <c r="BI158" i="14"/>
  <c r="BI271" i="14" s="1"/>
  <c r="BI112" i="14"/>
  <c r="BI225" i="14" s="1"/>
  <c r="BI164" i="14"/>
  <c r="BI277" i="14" s="1"/>
  <c r="BI129" i="14"/>
  <c r="BI242" i="14" s="1"/>
  <c r="BI173" i="14"/>
  <c r="BI286" i="14" s="1"/>
  <c r="BI134" i="14"/>
  <c r="BI247" i="14" s="1"/>
  <c r="BI163" i="14"/>
  <c r="BI276" i="14" s="1"/>
  <c r="BI172" i="14"/>
  <c r="BI285" i="14" s="1"/>
  <c r="BI146" i="14"/>
  <c r="BI259" i="14" s="1"/>
  <c r="BI144" i="14"/>
  <c r="BI257" i="14" s="1"/>
  <c r="BI124" i="14"/>
  <c r="BI237" i="14" s="1"/>
  <c r="BI150" i="14"/>
  <c r="BI263" i="14" s="1"/>
  <c r="BI169" i="14"/>
  <c r="BI282" i="14" s="1"/>
  <c r="BI160" i="14"/>
  <c r="BI273" i="14" s="1"/>
  <c r="BI86" i="14"/>
  <c r="BH199" i="14"/>
  <c r="BI81" i="14"/>
  <c r="BH194" i="14"/>
  <c r="BI97" i="14"/>
  <c r="BH210" i="14"/>
  <c r="BI104" i="14"/>
  <c r="BH217" i="14"/>
  <c r="BI106" i="14"/>
  <c r="BH219" i="14"/>
  <c r="BI93" i="14"/>
  <c r="BH206" i="14"/>
  <c r="BI105" i="14"/>
  <c r="BH218" i="14"/>
  <c r="BI88" i="14"/>
  <c r="BH201" i="14"/>
  <c r="BI96" i="14"/>
  <c r="BH209" i="14"/>
  <c r="BI84" i="14"/>
  <c r="BH197" i="14"/>
  <c r="BI91" i="14"/>
  <c r="BH204" i="14"/>
  <c r="BG192" i="14"/>
  <c r="BI82" i="14"/>
  <c r="BH195" i="14"/>
  <c r="BI98" i="14"/>
  <c r="BH211" i="14"/>
  <c r="BI99" i="14"/>
  <c r="BH212" i="14"/>
  <c r="BI83" i="14"/>
  <c r="BH196" i="14"/>
  <c r="BI107" i="14"/>
  <c r="BH220" i="14"/>
  <c r="BI100" i="14"/>
  <c r="BH213" i="14"/>
  <c r="BI89" i="14"/>
  <c r="BH202" i="14"/>
  <c r="BI92" i="14"/>
  <c r="BH205" i="14"/>
  <c r="BI80" i="14"/>
  <c r="BH193" i="14"/>
  <c r="BI103" i="14"/>
  <c r="BH216" i="14"/>
  <c r="BI101" i="14"/>
  <c r="BH214" i="14"/>
  <c r="BI87" i="14"/>
  <c r="BH200" i="14"/>
  <c r="BI102" i="14"/>
  <c r="BH215" i="14"/>
  <c r="BI95" i="14"/>
  <c r="BH208" i="14"/>
  <c r="G59" i="14"/>
  <c r="BM40" i="14"/>
  <c r="BM49" i="14" s="1"/>
  <c r="BN36" i="14"/>
  <c r="AL38" i="14"/>
  <c r="AQ4" i="15"/>
  <c r="AW23" i="8"/>
  <c r="AW24" i="8" s="1"/>
  <c r="AU43" i="8" l="1"/>
  <c r="AW34" i="8"/>
  <c r="AW33" i="8" s="1"/>
  <c r="BM43" i="14"/>
  <c r="BM41" i="14"/>
  <c r="BL42" i="14"/>
  <c r="BK46" i="14"/>
  <c r="BJ86" i="14"/>
  <c r="BI199" i="14"/>
  <c r="BJ89" i="14"/>
  <c r="BI202" i="14"/>
  <c r="BJ92" i="14"/>
  <c r="BI205" i="14"/>
  <c r="BJ105" i="14"/>
  <c r="BI218" i="14"/>
  <c r="BJ106" i="14"/>
  <c r="BI219" i="14"/>
  <c r="BJ88" i="14"/>
  <c r="BI201" i="14"/>
  <c r="BK74" i="14"/>
  <c r="BJ110" i="14"/>
  <c r="BJ223" i="14" s="1"/>
  <c r="BJ140" i="14"/>
  <c r="BJ253" i="14" s="1"/>
  <c r="BJ111" i="14"/>
  <c r="BJ224" i="14" s="1"/>
  <c r="BJ126" i="14"/>
  <c r="BJ239" i="14" s="1"/>
  <c r="BJ122" i="14"/>
  <c r="BJ235" i="14" s="1"/>
  <c r="BJ159" i="14"/>
  <c r="BJ272" i="14" s="1"/>
  <c r="BJ155" i="14"/>
  <c r="BJ268" i="14" s="1"/>
  <c r="BJ147" i="14"/>
  <c r="BJ260" i="14" s="1"/>
  <c r="BJ143" i="14"/>
  <c r="BJ256" i="14" s="1"/>
  <c r="BJ139" i="14"/>
  <c r="BJ252" i="14" s="1"/>
  <c r="BJ135" i="14"/>
  <c r="BJ248" i="14" s="1"/>
  <c r="BJ131" i="14"/>
  <c r="BJ244" i="14" s="1"/>
  <c r="BJ127" i="14"/>
  <c r="BJ240" i="14" s="1"/>
  <c r="BJ123" i="14"/>
  <c r="BJ236" i="14" s="1"/>
  <c r="BJ152" i="14"/>
  <c r="BJ265" i="14" s="1"/>
  <c r="BJ124" i="14"/>
  <c r="BJ237" i="14" s="1"/>
  <c r="BJ165" i="14"/>
  <c r="BJ278" i="14" s="1"/>
  <c r="BJ178" i="14"/>
  <c r="BJ291" i="14" s="1"/>
  <c r="BJ138" i="14"/>
  <c r="BJ251" i="14" s="1"/>
  <c r="BJ148" i="14"/>
  <c r="BJ261" i="14" s="1"/>
  <c r="BJ174" i="14"/>
  <c r="BJ287" i="14" s="1"/>
  <c r="BJ133" i="14"/>
  <c r="BJ246" i="14" s="1"/>
  <c r="BJ170" i="14"/>
  <c r="BJ283" i="14" s="1"/>
  <c r="BJ153" i="14"/>
  <c r="BJ266" i="14" s="1"/>
  <c r="BJ118" i="14"/>
  <c r="BJ231" i="14" s="1"/>
  <c r="BJ128" i="14"/>
  <c r="BJ241" i="14" s="1"/>
  <c r="BJ137" i="14"/>
  <c r="BJ250" i="14" s="1"/>
  <c r="BJ161" i="14"/>
  <c r="BJ274" i="14" s="1"/>
  <c r="BJ154" i="14"/>
  <c r="BJ267" i="14" s="1"/>
  <c r="BJ132" i="14"/>
  <c r="BJ245" i="14" s="1"/>
  <c r="BJ142" i="14"/>
  <c r="BJ255" i="14" s="1"/>
  <c r="BJ166" i="14"/>
  <c r="BJ279" i="14" s="1"/>
  <c r="BJ179" i="14"/>
  <c r="BJ292" i="14" s="1"/>
  <c r="BJ175" i="14"/>
  <c r="BJ288" i="14" s="1"/>
  <c r="BJ120" i="14"/>
  <c r="BJ233" i="14" s="1"/>
  <c r="BJ136" i="14"/>
  <c r="BJ249" i="14" s="1"/>
  <c r="BJ141" i="14"/>
  <c r="BJ254" i="14" s="1"/>
  <c r="BJ171" i="14"/>
  <c r="BJ284" i="14" s="1"/>
  <c r="BJ108" i="14"/>
  <c r="BJ221" i="14" s="1"/>
  <c r="BJ115" i="14"/>
  <c r="BJ228" i="14" s="1"/>
  <c r="BJ156" i="14"/>
  <c r="BJ269" i="14" s="1"/>
  <c r="BJ162" i="14"/>
  <c r="BJ275" i="14" s="1"/>
  <c r="BJ113" i="14"/>
  <c r="BJ226" i="14" s="1"/>
  <c r="BJ167" i="14"/>
  <c r="BJ280" i="14" s="1"/>
  <c r="BJ117" i="14"/>
  <c r="BJ230" i="14" s="1"/>
  <c r="BJ119" i="14"/>
  <c r="BJ232" i="14" s="1"/>
  <c r="BJ109" i="14"/>
  <c r="BJ222" i="14" s="1"/>
  <c r="BJ114" i="14"/>
  <c r="BJ227" i="14" s="1"/>
  <c r="BJ125" i="14"/>
  <c r="BJ238" i="14" s="1"/>
  <c r="BJ121" i="14"/>
  <c r="BJ234" i="14" s="1"/>
  <c r="BJ116" i="14"/>
  <c r="BJ229" i="14" s="1"/>
  <c r="BJ168" i="14"/>
  <c r="BJ281" i="14" s="1"/>
  <c r="BJ173" i="14"/>
  <c r="BJ286" i="14" s="1"/>
  <c r="BJ177" i="14"/>
  <c r="BJ290" i="14" s="1"/>
  <c r="BJ145" i="14"/>
  <c r="BJ258" i="14" s="1"/>
  <c r="BJ149" i="14"/>
  <c r="BJ262" i="14" s="1"/>
  <c r="BJ151" i="14"/>
  <c r="BJ264" i="14" s="1"/>
  <c r="BJ158" i="14"/>
  <c r="BJ271" i="14" s="1"/>
  <c r="BJ176" i="14"/>
  <c r="BJ289" i="14" s="1"/>
  <c r="BJ112" i="14"/>
  <c r="BJ225" i="14" s="1"/>
  <c r="BJ164" i="14"/>
  <c r="BJ277" i="14" s="1"/>
  <c r="BJ129" i="14"/>
  <c r="BJ242" i="14" s="1"/>
  <c r="BJ134" i="14"/>
  <c r="BJ247" i="14" s="1"/>
  <c r="BJ163" i="14"/>
  <c r="BJ276" i="14" s="1"/>
  <c r="BJ172" i="14"/>
  <c r="BJ285" i="14" s="1"/>
  <c r="BJ157" i="14"/>
  <c r="BJ270" i="14" s="1"/>
  <c r="BJ146" i="14"/>
  <c r="BJ259" i="14" s="1"/>
  <c r="BJ144" i="14"/>
  <c r="BJ257" i="14" s="1"/>
  <c r="BJ150" i="14"/>
  <c r="BJ263" i="14" s="1"/>
  <c r="BJ169" i="14"/>
  <c r="BJ282" i="14" s="1"/>
  <c r="BJ160" i="14"/>
  <c r="BJ273" i="14" s="1"/>
  <c r="BJ130" i="14"/>
  <c r="BJ243" i="14" s="1"/>
  <c r="BJ82" i="14"/>
  <c r="BI195" i="14"/>
  <c r="BJ104" i="14"/>
  <c r="BI217" i="14"/>
  <c r="BJ95" i="14"/>
  <c r="BI208" i="14"/>
  <c r="BJ93" i="14"/>
  <c r="BI206" i="14"/>
  <c r="BJ90" i="14"/>
  <c r="BI203" i="14"/>
  <c r="BJ100" i="14"/>
  <c r="BI213" i="14"/>
  <c r="BJ107" i="14"/>
  <c r="BI220" i="14"/>
  <c r="BJ83" i="14"/>
  <c r="BI196" i="14"/>
  <c r="BJ99" i="14"/>
  <c r="BI212" i="14"/>
  <c r="BJ96" i="14"/>
  <c r="BI209" i="14"/>
  <c r="BJ97" i="14"/>
  <c r="BI210" i="14"/>
  <c r="BJ98" i="14"/>
  <c r="BI211" i="14"/>
  <c r="BJ91" i="14"/>
  <c r="BI204" i="14"/>
  <c r="BJ101" i="14"/>
  <c r="BI214" i="14"/>
  <c r="BJ103" i="14"/>
  <c r="BI216" i="14"/>
  <c r="BJ85" i="14"/>
  <c r="BI198" i="14"/>
  <c r="BJ102" i="14"/>
  <c r="BI215" i="14"/>
  <c r="BJ87" i="14"/>
  <c r="BI200" i="14"/>
  <c r="BH192" i="14"/>
  <c r="BJ81" i="14"/>
  <c r="BI194" i="14"/>
  <c r="BJ84" i="14"/>
  <c r="BI197" i="14"/>
  <c r="BJ80" i="14"/>
  <c r="BI193" i="14"/>
  <c r="BJ94" i="14"/>
  <c r="BI207" i="14"/>
  <c r="BO36" i="14"/>
  <c r="BN40" i="14"/>
  <c r="BN49" i="14" s="1"/>
  <c r="AM37" i="14"/>
  <c r="AQ5" i="15"/>
  <c r="AX23" i="8"/>
  <c r="AX24" i="8" s="1"/>
  <c r="AV39" i="8"/>
  <c r="AW44" i="8" l="1"/>
  <c r="AW39" i="8"/>
  <c r="AW43" i="8" s="1"/>
  <c r="AX34" i="8"/>
  <c r="AX33" i="8" s="1"/>
  <c r="AX44" i="8" s="1"/>
  <c r="AV43" i="8"/>
  <c r="AV42" i="8"/>
  <c r="BN41" i="14"/>
  <c r="BN45" i="14" s="1"/>
  <c r="BN43" i="14"/>
  <c r="BN47" i="14" s="1"/>
  <c r="BN39" i="14" s="1"/>
  <c r="BM42" i="14"/>
  <c r="BL46" i="14"/>
  <c r="BM45" i="14"/>
  <c r="BM47" i="14"/>
  <c r="BM39" i="14" s="1"/>
  <c r="BK91" i="14"/>
  <c r="BK204" i="14" s="1"/>
  <c r="BJ204" i="14"/>
  <c r="BK98" i="14"/>
  <c r="BK211" i="14" s="1"/>
  <c r="BJ211" i="14"/>
  <c r="BK96" i="14"/>
  <c r="BK209" i="14" s="1"/>
  <c r="BJ209" i="14"/>
  <c r="BK97" i="14"/>
  <c r="BK210" i="14" s="1"/>
  <c r="BJ210" i="14"/>
  <c r="BK93" i="14"/>
  <c r="BK206" i="14" s="1"/>
  <c r="BJ206" i="14"/>
  <c r="BK106" i="14"/>
  <c r="BK219" i="14" s="1"/>
  <c r="BJ219" i="14"/>
  <c r="BK107" i="14"/>
  <c r="BK220" i="14" s="1"/>
  <c r="BJ220" i="14"/>
  <c r="BK105" i="14"/>
  <c r="BK218" i="14" s="1"/>
  <c r="BJ218" i="14"/>
  <c r="BK99" i="14"/>
  <c r="BK212" i="14" s="1"/>
  <c r="BJ212" i="14"/>
  <c r="BK83" i="14"/>
  <c r="BK196" i="14" s="1"/>
  <c r="BJ196" i="14"/>
  <c r="BK82" i="14"/>
  <c r="BK195" i="14" s="1"/>
  <c r="BJ195" i="14"/>
  <c r="BK103" i="14"/>
  <c r="BK216" i="14" s="1"/>
  <c r="BJ216" i="14"/>
  <c r="BK101" i="14"/>
  <c r="BK214" i="14" s="1"/>
  <c r="BJ214" i="14"/>
  <c r="BK85" i="14"/>
  <c r="BK198" i="14" s="1"/>
  <c r="BJ198" i="14"/>
  <c r="BK94" i="14"/>
  <c r="BK207" i="14" s="1"/>
  <c r="BJ207" i="14"/>
  <c r="BK80" i="14"/>
  <c r="BK193" i="14" s="1"/>
  <c r="BJ193" i="14"/>
  <c r="BK88" i="14"/>
  <c r="BK201" i="14" s="1"/>
  <c r="BJ201" i="14"/>
  <c r="BK95" i="14"/>
  <c r="BK208" i="14" s="1"/>
  <c r="BJ208" i="14"/>
  <c r="BK84" i="14"/>
  <c r="BK197" i="14" s="1"/>
  <c r="BJ197" i="14"/>
  <c r="BK92" i="14"/>
  <c r="BK205" i="14" s="1"/>
  <c r="BJ205" i="14"/>
  <c r="BK100" i="14"/>
  <c r="BK213" i="14" s="1"/>
  <c r="BJ213" i="14"/>
  <c r="BK118" i="14"/>
  <c r="BK231" i="14" s="1"/>
  <c r="BK129" i="14"/>
  <c r="BK242" i="14" s="1"/>
  <c r="BK169" i="14"/>
  <c r="BK282" i="14" s="1"/>
  <c r="BK111" i="14"/>
  <c r="BK224" i="14" s="1"/>
  <c r="BK115" i="14"/>
  <c r="BK228" i="14" s="1"/>
  <c r="BK130" i="14"/>
  <c r="BK243" i="14" s="1"/>
  <c r="BK126" i="14"/>
  <c r="BK239" i="14" s="1"/>
  <c r="BK163" i="14"/>
  <c r="BK276" i="14" s="1"/>
  <c r="BK122" i="14"/>
  <c r="BK235" i="14" s="1"/>
  <c r="BK147" i="14"/>
  <c r="BK260" i="14" s="1"/>
  <c r="BK143" i="14"/>
  <c r="BK256" i="14" s="1"/>
  <c r="BK139" i="14"/>
  <c r="BK252" i="14" s="1"/>
  <c r="BK135" i="14"/>
  <c r="BK248" i="14" s="1"/>
  <c r="BK131" i="14"/>
  <c r="BK244" i="14" s="1"/>
  <c r="BK127" i="14"/>
  <c r="BK240" i="14" s="1"/>
  <c r="BK123" i="14"/>
  <c r="BK236" i="14" s="1"/>
  <c r="BK156" i="14"/>
  <c r="BK269" i="14" s="1"/>
  <c r="BK112" i="14"/>
  <c r="BK225" i="14" s="1"/>
  <c r="BK149" i="14"/>
  <c r="BK262" i="14" s="1"/>
  <c r="BK151" i="14"/>
  <c r="BK264" i="14" s="1"/>
  <c r="BK152" i="14"/>
  <c r="BK265" i="14" s="1"/>
  <c r="BK124" i="14"/>
  <c r="BK237" i="14" s="1"/>
  <c r="BK165" i="14"/>
  <c r="BK278" i="14" s="1"/>
  <c r="BK178" i="14"/>
  <c r="BK291" i="14" s="1"/>
  <c r="BK110" i="14"/>
  <c r="BK223" i="14" s="1"/>
  <c r="BK138" i="14"/>
  <c r="BK251" i="14" s="1"/>
  <c r="BK148" i="14"/>
  <c r="BK261" i="14" s="1"/>
  <c r="BK174" i="14"/>
  <c r="BK287" i="14" s="1"/>
  <c r="BK133" i="14"/>
  <c r="BK246" i="14" s="1"/>
  <c r="BK170" i="14"/>
  <c r="BK283" i="14" s="1"/>
  <c r="BK153" i="14"/>
  <c r="BK266" i="14" s="1"/>
  <c r="BK128" i="14"/>
  <c r="BK241" i="14" s="1"/>
  <c r="BK137" i="14"/>
  <c r="BK250" i="14" s="1"/>
  <c r="BK161" i="14"/>
  <c r="BK274" i="14" s="1"/>
  <c r="BK154" i="14"/>
  <c r="BK267" i="14" s="1"/>
  <c r="BK132" i="14"/>
  <c r="BK245" i="14" s="1"/>
  <c r="BK142" i="14"/>
  <c r="BK255" i="14" s="1"/>
  <c r="BK166" i="14"/>
  <c r="BK279" i="14" s="1"/>
  <c r="BK155" i="14"/>
  <c r="BK268" i="14" s="1"/>
  <c r="BK179" i="14"/>
  <c r="BK292" i="14" s="1"/>
  <c r="BK175" i="14"/>
  <c r="BK288" i="14" s="1"/>
  <c r="BK120" i="14"/>
  <c r="BK233" i="14" s="1"/>
  <c r="BK136" i="14"/>
  <c r="BK249" i="14" s="1"/>
  <c r="BK141" i="14"/>
  <c r="BK254" i="14" s="1"/>
  <c r="BK171" i="14"/>
  <c r="BK284" i="14" s="1"/>
  <c r="BK108" i="14"/>
  <c r="BK221" i="14" s="1"/>
  <c r="BK162" i="14"/>
  <c r="BK275" i="14" s="1"/>
  <c r="BK113" i="14"/>
  <c r="BK226" i="14" s="1"/>
  <c r="BK140" i="14"/>
  <c r="BK253" i="14" s="1"/>
  <c r="BK117" i="14"/>
  <c r="BK230" i="14" s="1"/>
  <c r="BK119" i="14"/>
  <c r="BK232" i="14" s="1"/>
  <c r="BK109" i="14"/>
  <c r="BK222" i="14" s="1"/>
  <c r="BK114" i="14"/>
  <c r="BK227" i="14" s="1"/>
  <c r="BK125" i="14"/>
  <c r="BK238" i="14" s="1"/>
  <c r="BK121" i="14"/>
  <c r="BK234" i="14" s="1"/>
  <c r="BK160" i="14"/>
  <c r="BK273" i="14" s="1"/>
  <c r="BK168" i="14"/>
  <c r="BK281" i="14" s="1"/>
  <c r="BK159" i="14"/>
  <c r="BK272" i="14" s="1"/>
  <c r="BK177" i="14"/>
  <c r="BK290" i="14" s="1"/>
  <c r="BK167" i="14"/>
  <c r="BK280" i="14" s="1"/>
  <c r="BK145" i="14"/>
  <c r="BK258" i="14" s="1"/>
  <c r="BK158" i="14"/>
  <c r="BK271" i="14" s="1"/>
  <c r="BK176" i="14"/>
  <c r="BK289" i="14" s="1"/>
  <c r="BK164" i="14"/>
  <c r="BK277" i="14" s="1"/>
  <c r="BK116" i="14"/>
  <c r="BK229" i="14" s="1"/>
  <c r="BK173" i="14"/>
  <c r="BK286" i="14" s="1"/>
  <c r="BK134" i="14"/>
  <c r="BK247" i="14" s="1"/>
  <c r="BK172" i="14"/>
  <c r="BK285" i="14" s="1"/>
  <c r="BK157" i="14"/>
  <c r="BK270" i="14" s="1"/>
  <c r="BK146" i="14"/>
  <c r="BK259" i="14" s="1"/>
  <c r="BK144" i="14"/>
  <c r="BK257" i="14" s="1"/>
  <c r="BK150" i="14"/>
  <c r="BK263" i="14" s="1"/>
  <c r="BI192" i="14"/>
  <c r="BK87" i="14"/>
  <c r="BK200" i="14" s="1"/>
  <c r="BJ200" i="14"/>
  <c r="BK81" i="14"/>
  <c r="BK194" i="14" s="1"/>
  <c r="BJ194" i="14"/>
  <c r="BK89" i="14"/>
  <c r="BK202" i="14" s="1"/>
  <c r="BJ202" i="14"/>
  <c r="BK90" i="14"/>
  <c r="BK203" i="14" s="1"/>
  <c r="BJ203" i="14"/>
  <c r="BK104" i="14"/>
  <c r="BK217" i="14" s="1"/>
  <c r="BJ217" i="14"/>
  <c r="BK102" i="14"/>
  <c r="BK215" i="14" s="1"/>
  <c r="BJ215" i="14"/>
  <c r="BK86" i="14"/>
  <c r="BK199" i="14" s="1"/>
  <c r="BJ199" i="14"/>
  <c r="AM38" i="14"/>
  <c r="BP36" i="14"/>
  <c r="BO40" i="14"/>
  <c r="BO49" i="14" s="1"/>
  <c r="AY23" i="8"/>
  <c r="AW42" i="8" l="1"/>
  <c r="BN42" i="14"/>
  <c r="BM46" i="14"/>
  <c r="BO41" i="14"/>
  <c r="BO43" i="14"/>
  <c r="BK192" i="14"/>
  <c r="BJ192" i="14"/>
  <c r="AN37" i="14"/>
  <c r="BP40" i="14"/>
  <c r="BP49" i="14" s="1"/>
  <c r="BQ36" i="14"/>
  <c r="AY24" i="8"/>
  <c r="AY34" i="8" l="1"/>
  <c r="AY33" i="8" s="1"/>
  <c r="BP43" i="14"/>
  <c r="BP47" i="14" s="1"/>
  <c r="BP39" i="14" s="1"/>
  <c r="BP41" i="14"/>
  <c r="BP45" i="14" s="1"/>
  <c r="BO47" i="14"/>
  <c r="BO39" i="14" s="1"/>
  <c r="BO45" i="14"/>
  <c r="BO42" i="14"/>
  <c r="BN46" i="14"/>
  <c r="BQ40" i="14"/>
  <c r="BQ49" i="14" s="1"/>
  <c r="BR36" i="14"/>
  <c r="AN38" i="14"/>
  <c r="AX39" i="8"/>
  <c r="F40" i="8"/>
  <c r="AY44" i="8" l="1"/>
  <c r="AY39" i="8"/>
  <c r="AY42" i="8" s="1"/>
  <c r="F46" i="8"/>
  <c r="F45" i="8"/>
  <c r="AX43" i="8"/>
  <c r="AX42" i="8"/>
  <c r="BQ43" i="14"/>
  <c r="BQ47" i="14" s="1"/>
  <c r="BQ39" i="14" s="1"/>
  <c r="BQ41" i="14"/>
  <c r="BQ45" i="14" s="1"/>
  <c r="BP42" i="14"/>
  <c r="BO46" i="14"/>
  <c r="AO37" i="14"/>
  <c r="BS36" i="14"/>
  <c r="BR40" i="14"/>
  <c r="BR49" i="14" s="1"/>
  <c r="G40" i="8"/>
  <c r="AY43" i="8" l="1"/>
  <c r="G45" i="8"/>
  <c r="G46" i="8"/>
  <c r="BR43" i="14"/>
  <c r="BR41" i="14"/>
  <c r="P60" i="14"/>
  <c r="BQ42" i="14"/>
  <c r="BP46" i="14"/>
  <c r="BT36" i="14"/>
  <c r="BS40" i="14"/>
  <c r="BS49" i="14" s="1"/>
  <c r="AO38" i="14"/>
  <c r="BS43" i="14" l="1"/>
  <c r="BS41" i="14"/>
  <c r="BR45" i="14"/>
  <c r="P61" i="14"/>
  <c r="BR42" i="14"/>
  <c r="BQ46" i="14"/>
  <c r="BR47" i="14"/>
  <c r="BR39" i="14" s="1"/>
  <c r="P63" i="14"/>
  <c r="AP37" i="14"/>
  <c r="BU36" i="14"/>
  <c r="BT40" i="14"/>
  <c r="BT49" i="14" s="1"/>
  <c r="BT41" i="14" l="1"/>
  <c r="BT45" i="14" s="1"/>
  <c r="BT43" i="14"/>
  <c r="BT47" i="14" s="1"/>
  <c r="BT39" i="14" s="1"/>
  <c r="BS42" i="14"/>
  <c r="BR46" i="14"/>
  <c r="P62" i="14"/>
  <c r="BS45" i="14"/>
  <c r="BS47" i="14"/>
  <c r="BS39" i="14" s="1"/>
  <c r="BV36" i="14"/>
  <c r="BU40" i="14"/>
  <c r="BU49" i="14" s="1"/>
  <c r="AP38" i="14"/>
  <c r="BU41" i="14" l="1"/>
  <c r="BU43" i="14"/>
  <c r="BT42" i="14"/>
  <c r="BS46" i="14"/>
  <c r="AQ37" i="14"/>
  <c r="BV40" i="14"/>
  <c r="BV49" i="14" s="1"/>
  <c r="BW36" i="14"/>
  <c r="K39" i="14"/>
  <c r="R39" i="14"/>
  <c r="O39" i="14"/>
  <c r="S39" i="14"/>
  <c r="U39" i="14"/>
  <c r="V39" i="14"/>
  <c r="N39" i="14"/>
  <c r="T39" i="14"/>
  <c r="L39" i="14"/>
  <c r="M39" i="14"/>
  <c r="Q39" i="14"/>
  <c r="P39" i="14"/>
  <c r="BV43" i="14" l="1"/>
  <c r="BV47" i="14" s="1"/>
  <c r="BV39" i="14" s="1"/>
  <c r="BV41" i="14"/>
  <c r="BV45" i="14" s="1"/>
  <c r="BU42" i="14"/>
  <c r="BT46" i="14"/>
  <c r="BU47" i="14"/>
  <c r="BU39" i="14" s="1"/>
  <c r="BU45" i="14"/>
  <c r="BW40" i="14"/>
  <c r="BW49" i="14" s="1"/>
  <c r="BX36" i="14"/>
  <c r="AQ38" i="14"/>
  <c r="BW43" i="14" l="1"/>
  <c r="BW41" i="14"/>
  <c r="BV42" i="14"/>
  <c r="BU46" i="14"/>
  <c r="AR37" i="14"/>
  <c r="BY36" i="14"/>
  <c r="BX40" i="14"/>
  <c r="BX49" i="14" s="1"/>
  <c r="BX43" i="14" l="1"/>
  <c r="BX47" i="14" s="1"/>
  <c r="BX39" i="14" s="1"/>
  <c r="BX41" i="14"/>
  <c r="BX45" i="14" s="1"/>
  <c r="BW42" i="14"/>
  <c r="BV46" i="14"/>
  <c r="BW45" i="14"/>
  <c r="BW47" i="14"/>
  <c r="BW39" i="14" s="1"/>
  <c r="BZ36" i="14"/>
  <c r="BY40" i="14"/>
  <c r="BY49" i="14" s="1"/>
  <c r="AR38" i="14"/>
  <c r="BY43" i="14" l="1"/>
  <c r="BY41" i="14"/>
  <c r="BX42" i="14"/>
  <c r="BW46" i="14"/>
  <c r="CA36" i="14"/>
  <c r="BZ40" i="14"/>
  <c r="BZ49" i="14" s="1"/>
  <c r="AS37" i="14"/>
  <c r="BZ43" i="14" l="1"/>
  <c r="BZ47" i="14" s="1"/>
  <c r="BZ39" i="14" s="1"/>
  <c r="BZ41" i="14"/>
  <c r="BZ45" i="14" s="1"/>
  <c r="BY45" i="14"/>
  <c r="BY42" i="14"/>
  <c r="BX46" i="14"/>
  <c r="BY47" i="14"/>
  <c r="BY39" i="14" s="1"/>
  <c r="AS38" i="14"/>
  <c r="CB36" i="14"/>
  <c r="CA40" i="14"/>
  <c r="CA49" i="14" s="1"/>
  <c r="CA43" i="14" l="1"/>
  <c r="CA41" i="14"/>
  <c r="BZ42" i="14"/>
  <c r="BY46" i="14"/>
  <c r="CC36" i="14"/>
  <c r="CB40" i="14"/>
  <c r="CB49" i="14" s="1"/>
  <c r="AT37" i="14"/>
  <c r="CB43" i="14" l="1"/>
  <c r="CB47" i="14" s="1"/>
  <c r="CB39" i="14" s="1"/>
  <c r="CB41" i="14"/>
  <c r="CB45" i="14" s="1"/>
  <c r="CA42" i="14"/>
  <c r="BZ46" i="14"/>
  <c r="CA45" i="14"/>
  <c r="CA47" i="14"/>
  <c r="CA39" i="14" s="1"/>
  <c r="AT38" i="14"/>
  <c r="CD36" i="14"/>
  <c r="CC40" i="14"/>
  <c r="CC49" i="14" s="1"/>
  <c r="CC43" i="14" l="1"/>
  <c r="CC47" i="14" s="1"/>
  <c r="CC39" i="14" s="1"/>
  <c r="CC41" i="14"/>
  <c r="CC45" i="14" s="1"/>
  <c r="CB42" i="14"/>
  <c r="CA46" i="14"/>
  <c r="CD40" i="14"/>
  <c r="CD49" i="14" s="1"/>
  <c r="CE36" i="14"/>
  <c r="AU37" i="14"/>
  <c r="CD43" i="14" l="1"/>
  <c r="CD41" i="14"/>
  <c r="Q60" i="14"/>
  <c r="CC42" i="14"/>
  <c r="CB46" i="14"/>
  <c r="U288" i="14"/>
  <c r="U292" i="14"/>
  <c r="U289" i="14"/>
  <c r="U290" i="14"/>
  <c r="U284" i="14"/>
  <c r="U287" i="14"/>
  <c r="U283" i="14"/>
  <c r="U291" i="14"/>
  <c r="U286" i="14"/>
  <c r="U285" i="14"/>
  <c r="T280" i="14"/>
  <c r="T277" i="14"/>
  <c r="T276" i="14"/>
  <c r="T275" i="14"/>
  <c r="T279" i="14"/>
  <c r="T274" i="14"/>
  <c r="T281" i="14"/>
  <c r="T282" i="14"/>
  <c r="T278" i="14"/>
  <c r="S267" i="14"/>
  <c r="S272" i="14"/>
  <c r="S270" i="14"/>
  <c r="S269" i="14"/>
  <c r="S265" i="14"/>
  <c r="S266" i="14"/>
  <c r="S268" i="14"/>
  <c r="S271" i="14"/>
  <c r="S264" i="14"/>
  <c r="S263" i="14"/>
  <c r="T273" i="14"/>
  <c r="R262" i="14"/>
  <c r="R259" i="14"/>
  <c r="R260" i="14"/>
  <c r="R261" i="14"/>
  <c r="R258" i="14"/>
  <c r="R257" i="14"/>
  <c r="R256" i="14"/>
  <c r="Q250" i="14"/>
  <c r="Q252" i="14"/>
  <c r="Q247" i="14"/>
  <c r="P241" i="14"/>
  <c r="N222" i="14"/>
  <c r="O229" i="14"/>
  <c r="O231" i="14"/>
  <c r="N221" i="14"/>
  <c r="N220" i="14"/>
  <c r="O230" i="14"/>
  <c r="P242" i="14"/>
  <c r="P238" i="14"/>
  <c r="O232" i="14"/>
  <c r="Q248" i="14"/>
  <c r="Q251" i="14"/>
  <c r="P240" i="14"/>
  <c r="Q249" i="14"/>
  <c r="P239" i="14"/>
  <c r="Q243" i="14"/>
  <c r="Q245" i="14"/>
  <c r="Q246" i="14"/>
  <c r="Q244" i="14"/>
  <c r="R253" i="14"/>
  <c r="R255" i="14"/>
  <c r="R254" i="14"/>
  <c r="O228" i="14"/>
  <c r="P237" i="14"/>
  <c r="P236" i="14"/>
  <c r="P235" i="14"/>
  <c r="N217" i="14"/>
  <c r="N216" i="14"/>
  <c r="N215" i="14"/>
  <c r="O223" i="14"/>
  <c r="O224" i="14"/>
  <c r="O227" i="14"/>
  <c r="P233" i="14"/>
  <c r="O226" i="14"/>
  <c r="P234" i="14"/>
  <c r="N214" i="14"/>
  <c r="O225" i="14"/>
  <c r="N218" i="14"/>
  <c r="N219" i="14"/>
  <c r="N211" i="14"/>
  <c r="N210" i="14"/>
  <c r="N200" i="14"/>
  <c r="N207" i="14"/>
  <c r="N208" i="14"/>
  <c r="N202" i="14"/>
  <c r="N204" i="14"/>
  <c r="N205" i="14"/>
  <c r="N212" i="14"/>
  <c r="N195" i="14"/>
  <c r="N194" i="14"/>
  <c r="N198" i="14"/>
  <c r="N206" i="14"/>
  <c r="N209" i="14"/>
  <c r="N199" i="14"/>
  <c r="N213" i="14"/>
  <c r="N196" i="14"/>
  <c r="N201" i="14"/>
  <c r="N203" i="14"/>
  <c r="N197" i="14"/>
  <c r="N193" i="14"/>
  <c r="CE40" i="14"/>
  <c r="CE49" i="14" s="1"/>
  <c r="CF36" i="14"/>
  <c r="AU38" i="14"/>
  <c r="CE41" i="14" l="1"/>
  <c r="CE43" i="14"/>
  <c r="CD42" i="14"/>
  <c r="CC46" i="14"/>
  <c r="CD45" i="14"/>
  <c r="Q61" i="14"/>
  <c r="CD47" i="14"/>
  <c r="CD39" i="14" s="1"/>
  <c r="Q63" i="14"/>
  <c r="N192" i="14"/>
  <c r="O7" i="15" s="1"/>
  <c r="D7" i="19" s="1"/>
  <c r="AV37" i="14"/>
  <c r="CG36" i="14"/>
  <c r="CF40" i="14"/>
  <c r="CF49" i="14" s="1"/>
  <c r="CF43" i="14" l="1"/>
  <c r="CF47" i="14" s="1"/>
  <c r="CF39" i="14" s="1"/>
  <c r="CF41" i="14"/>
  <c r="CF45" i="14" s="1"/>
  <c r="CE42" i="14"/>
  <c r="CD46" i="14"/>
  <c r="Q62" i="14"/>
  <c r="CE47" i="14"/>
  <c r="CE39" i="14" s="1"/>
  <c r="CE45" i="14"/>
  <c r="J5" i="8"/>
  <c r="H9" i="8"/>
  <c r="H37" i="8" s="1"/>
  <c r="M6" i="15"/>
  <c r="AV38" i="14"/>
  <c r="CG40" i="14"/>
  <c r="CG49" i="14" s="1"/>
  <c r="CH36" i="14"/>
  <c r="H4" i="8" l="1"/>
  <c r="CG43" i="14"/>
  <c r="CG41" i="14"/>
  <c r="CF42" i="14"/>
  <c r="CE46" i="14"/>
  <c r="O10" i="15"/>
  <c r="J8" i="8" s="1"/>
  <c r="J36" i="8" s="1"/>
  <c r="O9" i="15"/>
  <c r="J7" i="8" s="1"/>
  <c r="J35" i="8" s="1"/>
  <c r="O8" i="15"/>
  <c r="J6" i="8" s="1"/>
  <c r="J34" i="8" s="1"/>
  <c r="CH40" i="14"/>
  <c r="CH49" i="14" s="1"/>
  <c r="CI36" i="14"/>
  <c r="AW37" i="14"/>
  <c r="CH43" i="14" l="1"/>
  <c r="CH47" i="14" s="1"/>
  <c r="CH39" i="14" s="1"/>
  <c r="CH41" i="14"/>
  <c r="CH45" i="14" s="1"/>
  <c r="CG45" i="14"/>
  <c r="CG42" i="14"/>
  <c r="CF46" i="14"/>
  <c r="CG47" i="14"/>
  <c r="CG39" i="14" s="1"/>
  <c r="AW38" i="14"/>
  <c r="H33" i="8"/>
  <c r="CI40" i="14"/>
  <c r="CI49" i="14" s="1"/>
  <c r="CJ36" i="14"/>
  <c r="CI43" i="14" l="1"/>
  <c r="CI41" i="14"/>
  <c r="CH42" i="14"/>
  <c r="CG46" i="14"/>
  <c r="CK36" i="14"/>
  <c r="CJ40" i="14"/>
  <c r="CJ49" i="14" s="1"/>
  <c r="H39" i="8"/>
  <c r="AX37" i="14"/>
  <c r="H42" i="8" l="1"/>
  <c r="H43" i="8"/>
  <c r="CJ41" i="14"/>
  <c r="CJ45" i="14" s="1"/>
  <c r="CJ43" i="14"/>
  <c r="CJ47" i="14" s="1"/>
  <c r="CJ39" i="14" s="1"/>
  <c r="CI42" i="14"/>
  <c r="CH46" i="14"/>
  <c r="CI45" i="14"/>
  <c r="CI47" i="14"/>
  <c r="CI39" i="14" s="1"/>
  <c r="CL36" i="14"/>
  <c r="CK40" i="14"/>
  <c r="CK49" i="14" s="1"/>
  <c r="AX38" i="14"/>
  <c r="H40" i="8"/>
  <c r="H46" i="8" l="1"/>
  <c r="H45" i="8"/>
  <c r="CK41" i="14"/>
  <c r="CK43" i="14"/>
  <c r="CJ42" i="14"/>
  <c r="CI46" i="14"/>
  <c r="AY37" i="14"/>
  <c r="CM36" i="14"/>
  <c r="CL40" i="14"/>
  <c r="CL49" i="14" s="1"/>
  <c r="CK42" i="14" l="1"/>
  <c r="CJ46" i="14"/>
  <c r="CK47" i="14"/>
  <c r="CK39" i="14" s="1"/>
  <c r="CL41" i="14"/>
  <c r="CL45" i="14" s="1"/>
  <c r="CL43" i="14"/>
  <c r="CL47" i="14" s="1"/>
  <c r="CL39" i="14" s="1"/>
  <c r="CK45" i="14"/>
  <c r="CM40" i="14"/>
  <c r="CM49" i="14" s="1"/>
  <c r="CN36" i="14"/>
  <c r="AY38" i="14"/>
  <c r="CM43" i="14" l="1"/>
  <c r="CM47" i="14" s="1"/>
  <c r="CM39" i="14" s="1"/>
  <c r="CM41" i="14"/>
  <c r="CL42" i="14"/>
  <c r="CK46" i="14"/>
  <c r="AZ37" i="14"/>
  <c r="CO36" i="14"/>
  <c r="CN40" i="14"/>
  <c r="CN49" i="14" s="1"/>
  <c r="CM45" i="14" l="1"/>
  <c r="CN41" i="14"/>
  <c r="CN45" i="14" s="1"/>
  <c r="CN43" i="14"/>
  <c r="CN47" i="14" s="1"/>
  <c r="CN39" i="14" s="1"/>
  <c r="CM42" i="14"/>
  <c r="CL46" i="14"/>
  <c r="CP36" i="14"/>
  <c r="CO40" i="14"/>
  <c r="CO49" i="14" s="1"/>
  <c r="AZ38" i="14"/>
  <c r="CO43" i="14" l="1"/>
  <c r="CO47" i="14" s="1"/>
  <c r="CO39" i="14" s="1"/>
  <c r="CO41" i="14"/>
  <c r="CO45" i="14" s="1"/>
  <c r="CN42" i="14"/>
  <c r="CM46" i="14"/>
  <c r="BA37" i="14"/>
  <c r="CQ36" i="14"/>
  <c r="CP40" i="14"/>
  <c r="CP49" i="14" s="1"/>
  <c r="CP43" i="14" l="1"/>
  <c r="CP41" i="14"/>
  <c r="R60" i="14"/>
  <c r="CO42" i="14"/>
  <c r="CN46" i="14"/>
  <c r="CQ40" i="14"/>
  <c r="CQ49" i="14" s="1"/>
  <c r="CR36" i="14"/>
  <c r="BA38" i="14"/>
  <c r="CQ43" i="14" l="1"/>
  <c r="CQ41" i="14"/>
  <c r="CP42" i="14"/>
  <c r="CO46" i="14"/>
  <c r="CP45" i="14"/>
  <c r="R61" i="14"/>
  <c r="CP47" i="14"/>
  <c r="CP39" i="14" s="1"/>
  <c r="R63" i="14"/>
  <c r="BB37" i="14"/>
  <c r="CR40" i="14"/>
  <c r="CR49" i="14" s="1"/>
  <c r="CS36" i="14"/>
  <c r="CQ45" i="14" l="1"/>
  <c r="CQ42" i="14"/>
  <c r="CP46" i="14"/>
  <c r="R62" i="14"/>
  <c r="CQ47" i="14"/>
  <c r="CQ39" i="14" s="1"/>
  <c r="CR43" i="14"/>
  <c r="CR47" i="14" s="1"/>
  <c r="CR39" i="14" s="1"/>
  <c r="CR41" i="14"/>
  <c r="CR45" i="14" s="1"/>
  <c r="CS40" i="14"/>
  <c r="CS49" i="14" s="1"/>
  <c r="CT36" i="14"/>
  <c r="BB38" i="14"/>
  <c r="CS43" i="14" l="1"/>
  <c r="CS41" i="14"/>
  <c r="CS45" i="14" s="1"/>
  <c r="CR42" i="14"/>
  <c r="CQ46" i="14"/>
  <c r="BC37" i="14"/>
  <c r="CU36" i="14"/>
  <c r="CT40" i="14"/>
  <c r="CT49" i="14" s="1"/>
  <c r="CT43" i="14" l="1"/>
  <c r="CT47" i="14" s="1"/>
  <c r="CT39" i="14" s="1"/>
  <c r="CT41" i="14"/>
  <c r="CS42" i="14"/>
  <c r="CR46" i="14"/>
  <c r="CS47" i="14"/>
  <c r="CS39" i="14" s="1"/>
  <c r="CV36" i="14"/>
  <c r="CU40" i="14"/>
  <c r="CU49" i="14" s="1"/>
  <c r="BC38" i="14"/>
  <c r="CU43" i="14" l="1"/>
  <c r="CU41" i="14"/>
  <c r="CU45" i="14" s="1"/>
  <c r="CT42" i="14"/>
  <c r="CS46" i="14"/>
  <c r="CT45" i="14"/>
  <c r="BD37" i="14"/>
  <c r="CW36" i="14"/>
  <c r="CV40" i="14"/>
  <c r="CV49" i="14" s="1"/>
  <c r="CV43" i="14" l="1"/>
  <c r="CV47" i="14" s="1"/>
  <c r="CV39" i="14" s="1"/>
  <c r="CV41" i="14"/>
  <c r="CU42" i="14"/>
  <c r="CT46" i="14"/>
  <c r="CU47" i="14"/>
  <c r="CU39" i="14" s="1"/>
  <c r="CX36" i="14"/>
  <c r="CW40" i="14"/>
  <c r="CW49" i="14" s="1"/>
  <c r="BD38" i="14"/>
  <c r="CV42" i="14" l="1"/>
  <c r="CU46" i="14"/>
  <c r="CV45" i="14"/>
  <c r="CW43" i="14"/>
  <c r="CW41" i="14"/>
  <c r="CW45" i="14" s="1"/>
  <c r="BE37" i="14"/>
  <c r="CY36" i="14"/>
  <c r="CX40" i="14"/>
  <c r="CX49" i="14" s="1"/>
  <c r="CX43" i="14" l="1"/>
  <c r="CX47" i="14" s="1"/>
  <c r="CX39" i="14" s="1"/>
  <c r="CX41" i="14"/>
  <c r="CW47" i="14"/>
  <c r="CW39" i="14" s="1"/>
  <c r="CW42" i="14"/>
  <c r="CV46" i="14"/>
  <c r="CZ36" i="14"/>
  <c r="CY40" i="14"/>
  <c r="CY49" i="14" s="1"/>
  <c r="BE38" i="14"/>
  <c r="CY41" i="14" l="1"/>
  <c r="CY45" i="14" s="1"/>
  <c r="CY43" i="14"/>
  <c r="CX42" i="14"/>
  <c r="CW46" i="14"/>
  <c r="CX45" i="14"/>
  <c r="BF37" i="14"/>
  <c r="DA36" i="14"/>
  <c r="CZ40" i="14"/>
  <c r="CZ49" i="14" s="1"/>
  <c r="CZ43" i="14" l="1"/>
  <c r="CZ47" i="14" s="1"/>
  <c r="CZ39" i="14" s="1"/>
  <c r="CZ41" i="14"/>
  <c r="CZ45" i="14" s="1"/>
  <c r="CY47" i="14"/>
  <c r="CY39" i="14" s="1"/>
  <c r="CY42" i="14"/>
  <c r="CX46" i="14"/>
  <c r="DB36" i="14"/>
  <c r="DA40" i="14"/>
  <c r="DA49" i="14" s="1"/>
  <c r="BF38" i="14"/>
  <c r="DA43" i="14" l="1"/>
  <c r="DA47" i="14" s="1"/>
  <c r="DA39" i="14" s="1"/>
  <c r="DA41" i="14"/>
  <c r="DA45" i="14" s="1"/>
  <c r="CZ42" i="14"/>
  <c r="CY46" i="14"/>
  <c r="BG37" i="14"/>
  <c r="DB40" i="14"/>
  <c r="DB49" i="14" s="1"/>
  <c r="DC36" i="14"/>
  <c r="DB41" i="14" l="1"/>
  <c r="DB43" i="14"/>
  <c r="S60" i="14"/>
  <c r="DA42" i="14"/>
  <c r="CZ46" i="14"/>
  <c r="V287" i="14"/>
  <c r="V292" i="14"/>
  <c r="V283" i="14"/>
  <c r="V289" i="14"/>
  <c r="V285" i="14"/>
  <c r="V288" i="14"/>
  <c r="V291" i="14"/>
  <c r="V290" i="14"/>
  <c r="V286" i="14"/>
  <c r="V284" i="14"/>
  <c r="U274" i="14"/>
  <c r="U275" i="14"/>
  <c r="U280" i="14"/>
  <c r="U281" i="14"/>
  <c r="U276" i="14"/>
  <c r="U282" i="14"/>
  <c r="U279" i="14"/>
  <c r="U278" i="14"/>
  <c r="U277" i="14"/>
  <c r="T269" i="14"/>
  <c r="T267" i="14"/>
  <c r="T268" i="14"/>
  <c r="T271" i="14"/>
  <c r="T270" i="14"/>
  <c r="T265" i="14"/>
  <c r="T266" i="14"/>
  <c r="T272" i="14"/>
  <c r="T264" i="14"/>
  <c r="T263" i="14"/>
  <c r="U273" i="14"/>
  <c r="S258" i="14"/>
  <c r="S256" i="14"/>
  <c r="S261" i="14"/>
  <c r="S260" i="14"/>
  <c r="S262" i="14"/>
  <c r="S259" i="14"/>
  <c r="S257" i="14"/>
  <c r="Q239" i="14"/>
  <c r="Q242" i="14"/>
  <c r="R252" i="14"/>
  <c r="O222" i="14"/>
  <c r="P229" i="14"/>
  <c r="O220" i="14"/>
  <c r="Q240" i="14"/>
  <c r="P230" i="14"/>
  <c r="O221" i="14"/>
  <c r="R248" i="14"/>
  <c r="P232" i="14"/>
  <c r="Q241" i="14"/>
  <c r="R247" i="14"/>
  <c r="P231" i="14"/>
  <c r="R251" i="14"/>
  <c r="R250" i="14"/>
  <c r="Q238" i="14"/>
  <c r="R249" i="14"/>
  <c r="R243" i="14"/>
  <c r="R245" i="14"/>
  <c r="R244" i="14"/>
  <c r="R246" i="14"/>
  <c r="S255" i="14"/>
  <c r="S253" i="14"/>
  <c r="S254" i="14"/>
  <c r="P228" i="14"/>
  <c r="Q236" i="14"/>
  <c r="Q237" i="14"/>
  <c r="Q235" i="14"/>
  <c r="O218" i="14"/>
  <c r="P226" i="14"/>
  <c r="P223" i="14"/>
  <c r="Q233" i="14"/>
  <c r="Q234" i="14"/>
  <c r="P227" i="14"/>
  <c r="O219" i="14"/>
  <c r="O216" i="14"/>
  <c r="O214" i="14"/>
  <c r="O217" i="14"/>
  <c r="P225" i="14"/>
  <c r="P224" i="14"/>
  <c r="O215" i="14"/>
  <c r="O206" i="14"/>
  <c r="O201" i="14"/>
  <c r="O212" i="14"/>
  <c r="O199" i="14"/>
  <c r="O202" i="14"/>
  <c r="O211" i="14"/>
  <c r="O203" i="14"/>
  <c r="O204" i="14"/>
  <c r="O198" i="14"/>
  <c r="O194" i="14"/>
  <c r="O207" i="14"/>
  <c r="O196" i="14"/>
  <c r="O200" i="14"/>
  <c r="O208" i="14"/>
  <c r="O209" i="14"/>
  <c r="O195" i="14"/>
  <c r="O193" i="14"/>
  <c r="O210" i="14"/>
  <c r="O197" i="14"/>
  <c r="O205" i="14"/>
  <c r="O213" i="14"/>
  <c r="DC40" i="14"/>
  <c r="DC49" i="14" s="1"/>
  <c r="DD36" i="14"/>
  <c r="BG38" i="14"/>
  <c r="DC41" i="14" l="1"/>
  <c r="DC43" i="14"/>
  <c r="DB42" i="14"/>
  <c r="DA46" i="14"/>
  <c r="DB47" i="14"/>
  <c r="DB39" i="14" s="1"/>
  <c r="S63" i="14"/>
  <c r="DB45" i="14"/>
  <c r="S61" i="14"/>
  <c r="O192" i="14"/>
  <c r="P7" i="15" s="1"/>
  <c r="E7" i="19" s="1"/>
  <c r="DD40" i="14"/>
  <c r="DD49" i="14" s="1"/>
  <c r="DE36" i="14"/>
  <c r="BH37" i="14"/>
  <c r="DD43" i="14" l="1"/>
  <c r="DD47" i="14" s="1"/>
  <c r="DD39" i="14" s="1"/>
  <c r="DD41" i="14"/>
  <c r="DD45" i="14" s="1"/>
  <c r="DC47" i="14"/>
  <c r="DC39" i="14" s="1"/>
  <c r="DC42" i="14"/>
  <c r="DB46" i="14"/>
  <c r="S62" i="14"/>
  <c r="DC45" i="14"/>
  <c r="DF36" i="14"/>
  <c r="DE40" i="14"/>
  <c r="DE49" i="14" s="1"/>
  <c r="BH38" i="14"/>
  <c r="I9" i="8"/>
  <c r="I37" i="8" s="1"/>
  <c r="N6" i="15"/>
  <c r="DD42" i="14" l="1"/>
  <c r="DC46" i="14"/>
  <c r="DE43" i="14"/>
  <c r="DE41" i="14"/>
  <c r="P9" i="15"/>
  <c r="P8" i="15"/>
  <c r="P10" i="15"/>
  <c r="K5" i="8"/>
  <c r="I4" i="8"/>
  <c r="DF40" i="14"/>
  <c r="DF49" i="14" s="1"/>
  <c r="DG36" i="14"/>
  <c r="BI37" i="14"/>
  <c r="DF43" i="14" l="1"/>
  <c r="DF47" i="14" s="1"/>
  <c r="DF39" i="14" s="1"/>
  <c r="DF41" i="14"/>
  <c r="DF45" i="14" s="1"/>
  <c r="DE47" i="14"/>
  <c r="DE39" i="14" s="1"/>
  <c r="DE45" i="14"/>
  <c r="DE42" i="14"/>
  <c r="DD46" i="14"/>
  <c r="DH36" i="14"/>
  <c r="DG40" i="14"/>
  <c r="DG49" i="14" s="1"/>
  <c r="I33" i="8"/>
  <c r="I44" i="8" s="1"/>
  <c r="K6" i="8"/>
  <c r="K34" i="8" s="1"/>
  <c r="BI38" i="14"/>
  <c r="K8" i="8"/>
  <c r="K36" i="8" s="1"/>
  <c r="K7" i="8"/>
  <c r="K35" i="8" s="1"/>
  <c r="DG43" i="14" l="1"/>
  <c r="DG41" i="14"/>
  <c r="DF42" i="14"/>
  <c r="DE46" i="14"/>
  <c r="DH40" i="14"/>
  <c r="DH49" i="14" s="1"/>
  <c r="DI36" i="14"/>
  <c r="BJ37" i="14"/>
  <c r="I39" i="8"/>
  <c r="I42" i="8" l="1"/>
  <c r="I43" i="8"/>
  <c r="DH43" i="14"/>
  <c r="DH47" i="14" s="1"/>
  <c r="DH39" i="14" s="1"/>
  <c r="DH41" i="14"/>
  <c r="DH45" i="14" s="1"/>
  <c r="DG42" i="14"/>
  <c r="DF46" i="14"/>
  <c r="DG45" i="14"/>
  <c r="DG47" i="14"/>
  <c r="DG39" i="14" s="1"/>
  <c r="BJ38" i="14"/>
  <c r="DI40" i="14"/>
  <c r="DI49" i="14" s="1"/>
  <c r="DJ36" i="14"/>
  <c r="I40" i="8"/>
  <c r="I45" i="8" l="1"/>
  <c r="I46" i="8"/>
  <c r="DI41" i="14"/>
  <c r="DI43" i="14"/>
  <c r="DH42" i="14"/>
  <c r="DG46" i="14"/>
  <c r="BK37" i="14"/>
  <c r="DK36" i="14"/>
  <c r="DJ40" i="14"/>
  <c r="DJ49" i="14" s="1"/>
  <c r="DJ41" i="14" l="1"/>
  <c r="DJ45" i="14" s="1"/>
  <c r="DJ43" i="14"/>
  <c r="DJ47" i="14" s="1"/>
  <c r="DJ39" i="14" s="1"/>
  <c r="DI47" i="14"/>
  <c r="DI39" i="14" s="1"/>
  <c r="DI42" i="14"/>
  <c r="DH46" i="14"/>
  <c r="DI45" i="14"/>
  <c r="DK40" i="14"/>
  <c r="DK49" i="14" s="1"/>
  <c r="DL36" i="14"/>
  <c r="BK38" i="14"/>
  <c r="DK43" i="14" l="1"/>
  <c r="DK41" i="14"/>
  <c r="DJ42" i="14"/>
  <c r="DI46" i="14"/>
  <c r="BL37" i="14"/>
  <c r="DL40" i="14"/>
  <c r="DL49" i="14" s="1"/>
  <c r="DM36" i="14"/>
  <c r="DL43" i="14" l="1"/>
  <c r="DL47" i="14" s="1"/>
  <c r="DL39" i="14" s="1"/>
  <c r="DL41" i="14"/>
  <c r="DL45" i="14" s="1"/>
  <c r="DK45" i="14"/>
  <c r="DK42" i="14"/>
  <c r="DJ46" i="14"/>
  <c r="DK47" i="14"/>
  <c r="DK39" i="14" s="1"/>
  <c r="DN36" i="14"/>
  <c r="DM40" i="14"/>
  <c r="DM49" i="14" s="1"/>
  <c r="BL38" i="14"/>
  <c r="DM43" i="14" l="1"/>
  <c r="DM47" i="14" s="1"/>
  <c r="DM39" i="14" s="1"/>
  <c r="DM41" i="14"/>
  <c r="DM45" i="14" s="1"/>
  <c r="DL42" i="14"/>
  <c r="DK46" i="14"/>
  <c r="BM37" i="14"/>
  <c r="DO36" i="14"/>
  <c r="DN40" i="14"/>
  <c r="DN49" i="14" s="1"/>
  <c r="DN43" i="14" l="1"/>
  <c r="DN41" i="14"/>
  <c r="T60" i="14"/>
  <c r="DM42" i="14"/>
  <c r="DL46" i="14"/>
  <c r="DO40" i="14"/>
  <c r="DO49" i="14" s="1"/>
  <c r="DP36" i="14"/>
  <c r="BM38" i="14"/>
  <c r="DO43" i="14" l="1"/>
  <c r="DO41" i="14"/>
  <c r="DN42" i="14"/>
  <c r="DM46" i="14"/>
  <c r="DN45" i="14"/>
  <c r="T61" i="14"/>
  <c r="DN47" i="14"/>
  <c r="DN39" i="14" s="1"/>
  <c r="T63" i="14"/>
  <c r="BN37" i="14"/>
  <c r="DQ36" i="14"/>
  <c r="DP40" i="14"/>
  <c r="DP49" i="14" s="1"/>
  <c r="DP41" i="14" l="1"/>
  <c r="DP45" i="14" s="1"/>
  <c r="DP43" i="14"/>
  <c r="DP47" i="14" s="1"/>
  <c r="DP39" i="14" s="1"/>
  <c r="DO42" i="14"/>
  <c r="DN46" i="14"/>
  <c r="T62" i="14"/>
  <c r="DO45" i="14"/>
  <c r="DO47" i="14"/>
  <c r="DO39" i="14" s="1"/>
  <c r="DQ40" i="14"/>
  <c r="DQ49" i="14" s="1"/>
  <c r="DR36" i="14"/>
  <c r="BN38" i="14"/>
  <c r="DQ43" i="14" l="1"/>
  <c r="DQ41" i="14"/>
  <c r="DP42" i="14"/>
  <c r="DO46" i="14"/>
  <c r="BO37" i="14"/>
  <c r="DR40" i="14"/>
  <c r="DR49" i="14" s="1"/>
  <c r="DS36" i="14"/>
  <c r="DR43" i="14" l="1"/>
  <c r="DR47" i="14" s="1"/>
  <c r="DR39" i="14" s="1"/>
  <c r="DR41" i="14"/>
  <c r="DR45" i="14" s="1"/>
  <c r="DQ42" i="14"/>
  <c r="DP46" i="14"/>
  <c r="DQ45" i="14"/>
  <c r="DQ47" i="14"/>
  <c r="DQ39" i="14" s="1"/>
  <c r="BO38" i="14"/>
  <c r="DS40" i="14"/>
  <c r="DS49" i="14" s="1"/>
  <c r="DT36" i="14"/>
  <c r="DS43" i="14" l="1"/>
  <c r="DS41" i="14"/>
  <c r="DR42" i="14"/>
  <c r="DQ46" i="14"/>
  <c r="DU36" i="14"/>
  <c r="DT40" i="14"/>
  <c r="DT49" i="14" s="1"/>
  <c r="BP37" i="14"/>
  <c r="DT43" i="14" l="1"/>
  <c r="DT47" i="14" s="1"/>
  <c r="DT39" i="14" s="1"/>
  <c r="DT41" i="14"/>
  <c r="DT45" i="14" s="1"/>
  <c r="DS42" i="14"/>
  <c r="DR46" i="14"/>
  <c r="DS45" i="14"/>
  <c r="DS47" i="14"/>
  <c r="DS39" i="14" s="1"/>
  <c r="BP38" i="14"/>
  <c r="DU40" i="14"/>
  <c r="DU49" i="14" s="1"/>
  <c r="DV36" i="14"/>
  <c r="DU43" i="14" l="1"/>
  <c r="DU41" i="14"/>
  <c r="DT42" i="14"/>
  <c r="DS46" i="14"/>
  <c r="DW36" i="14"/>
  <c r="DV40" i="14"/>
  <c r="DV49" i="14" s="1"/>
  <c r="BQ37" i="14"/>
  <c r="DU42" i="14" l="1"/>
  <c r="DT46" i="14"/>
  <c r="DU45" i="14"/>
  <c r="DV43" i="14"/>
  <c r="DV47" i="14" s="1"/>
  <c r="DV39" i="14" s="1"/>
  <c r="DV41" i="14"/>
  <c r="DV45" i="14" s="1"/>
  <c r="DU47" i="14"/>
  <c r="DU39" i="14" s="1"/>
  <c r="DW40" i="14"/>
  <c r="DW49" i="14" s="1"/>
  <c r="DX36" i="14"/>
  <c r="BQ38" i="14"/>
  <c r="DW43" i="14" l="1"/>
  <c r="DW41" i="14"/>
  <c r="DW45" i="14" s="1"/>
  <c r="DV42" i="14"/>
  <c r="DU46" i="14"/>
  <c r="BR37" i="14"/>
  <c r="DY36" i="14"/>
  <c r="DX40" i="14"/>
  <c r="DX49" i="14" s="1"/>
  <c r="DX41" i="14" l="1"/>
  <c r="DX45" i="14" s="1"/>
  <c r="DX43" i="14"/>
  <c r="DX47" i="14" s="1"/>
  <c r="DX39" i="14" s="1"/>
  <c r="DW42" i="14"/>
  <c r="DV46" i="14"/>
  <c r="DW47" i="14"/>
  <c r="DW39" i="14" s="1"/>
  <c r="BR38" i="14"/>
  <c r="DZ36" i="14"/>
  <c r="DY40" i="14"/>
  <c r="DY49" i="14" s="1"/>
  <c r="DY41" i="14" l="1"/>
  <c r="DY45" i="14" s="1"/>
  <c r="DY43" i="14"/>
  <c r="DY47" i="14" s="1"/>
  <c r="DY39" i="14" s="1"/>
  <c r="DX42" i="14"/>
  <c r="DW46" i="14"/>
  <c r="BS37" i="14"/>
  <c r="DZ40" i="14"/>
  <c r="DZ49" i="14" s="1"/>
  <c r="EA36" i="14"/>
  <c r="DY42" i="14" l="1"/>
  <c r="DX46" i="14"/>
  <c r="DZ41" i="14"/>
  <c r="DZ43" i="14"/>
  <c r="U60" i="14"/>
  <c r="W288" i="14"/>
  <c r="W291" i="14"/>
  <c r="W283" i="14"/>
  <c r="W292" i="14"/>
  <c r="W290" i="14"/>
  <c r="W285" i="14"/>
  <c r="W289" i="14"/>
  <c r="W286" i="14"/>
  <c r="W284" i="14"/>
  <c r="W287" i="14"/>
  <c r="V274" i="14"/>
  <c r="V281" i="14"/>
  <c r="V277" i="14"/>
  <c r="V276" i="14"/>
  <c r="V275" i="14"/>
  <c r="V280" i="14"/>
  <c r="V279" i="14"/>
  <c r="V278" i="14"/>
  <c r="V282" i="14"/>
  <c r="U266" i="14"/>
  <c r="U265" i="14"/>
  <c r="U269" i="14"/>
  <c r="U270" i="14"/>
  <c r="U268" i="14"/>
  <c r="U271" i="14"/>
  <c r="U267" i="14"/>
  <c r="U272" i="14"/>
  <c r="U264" i="14"/>
  <c r="U263" i="14"/>
  <c r="V273" i="14"/>
  <c r="T261" i="14"/>
  <c r="T260" i="14"/>
  <c r="T256" i="14"/>
  <c r="T262" i="14"/>
  <c r="T258" i="14"/>
  <c r="T257" i="14"/>
  <c r="T259" i="14"/>
  <c r="Q229" i="14"/>
  <c r="S250" i="14"/>
  <c r="Q231" i="14"/>
  <c r="R241" i="14"/>
  <c r="R238" i="14"/>
  <c r="P220" i="14"/>
  <c r="Q230" i="14"/>
  <c r="R239" i="14"/>
  <c r="P222" i="14"/>
  <c r="Q232" i="14"/>
  <c r="S249" i="14"/>
  <c r="R242" i="14"/>
  <c r="P221" i="14"/>
  <c r="S248" i="14"/>
  <c r="R240" i="14"/>
  <c r="S251" i="14"/>
  <c r="S252" i="14"/>
  <c r="S247" i="14"/>
  <c r="S243" i="14"/>
  <c r="S244" i="14"/>
  <c r="S245" i="14"/>
  <c r="S246" i="14"/>
  <c r="T255" i="14"/>
  <c r="T254" i="14"/>
  <c r="T253" i="14"/>
  <c r="Q228" i="14"/>
  <c r="R236" i="14"/>
  <c r="R237" i="14"/>
  <c r="R235" i="14"/>
  <c r="R233" i="14"/>
  <c r="R234" i="14"/>
  <c r="Q225" i="14"/>
  <c r="Q227" i="14"/>
  <c r="P219" i="14"/>
  <c r="P215" i="14"/>
  <c r="Q226" i="14"/>
  <c r="P216" i="14"/>
  <c r="Q224" i="14"/>
  <c r="P217" i="14"/>
  <c r="P214" i="14"/>
  <c r="P218" i="14"/>
  <c r="Q223" i="14"/>
  <c r="P201" i="14"/>
  <c r="P207" i="14"/>
  <c r="P208" i="14"/>
  <c r="P206" i="14"/>
  <c r="P213" i="14"/>
  <c r="P211" i="14"/>
  <c r="P209" i="14"/>
  <c r="P194" i="14"/>
  <c r="P198" i="14"/>
  <c r="P195" i="14"/>
  <c r="P200" i="14"/>
  <c r="P204" i="14"/>
  <c r="P193" i="14"/>
  <c r="P199" i="14"/>
  <c r="P202" i="14"/>
  <c r="P196" i="14"/>
  <c r="P197" i="14"/>
  <c r="P210" i="14"/>
  <c r="P203" i="14"/>
  <c r="P212" i="14"/>
  <c r="P205" i="14"/>
  <c r="EB36" i="14"/>
  <c r="EA40" i="14"/>
  <c r="EA49" i="14" s="1"/>
  <c r="BS38" i="14"/>
  <c r="EA43" i="14" l="1"/>
  <c r="EA41" i="14"/>
  <c r="DZ47" i="14"/>
  <c r="DZ39" i="14" s="1"/>
  <c r="U63" i="14"/>
  <c r="DZ45" i="14"/>
  <c r="U61" i="14"/>
  <c r="DZ42" i="14"/>
  <c r="DY46" i="14"/>
  <c r="P192" i="14"/>
  <c r="Q7" i="15" s="1"/>
  <c r="F7" i="19" s="1"/>
  <c r="BT37" i="14"/>
  <c r="EB40" i="14"/>
  <c r="EB49" i="14" s="1"/>
  <c r="EC36" i="14"/>
  <c r="EB43" i="14" l="1"/>
  <c r="EB47" i="14" s="1"/>
  <c r="EB39" i="14" s="1"/>
  <c r="EB41" i="14"/>
  <c r="EB45" i="14" s="1"/>
  <c r="EA42" i="14"/>
  <c r="DZ46" i="14"/>
  <c r="U62" i="14"/>
  <c r="EA45" i="14"/>
  <c r="EA47" i="14"/>
  <c r="EA39" i="14" s="1"/>
  <c r="BT38" i="14"/>
  <c r="EC40" i="14"/>
  <c r="EC49" i="14" s="1"/>
  <c r="ED36" i="14"/>
  <c r="J9" i="8"/>
  <c r="J37" i="8" s="1"/>
  <c r="O6" i="15"/>
  <c r="EC41" i="14" l="1"/>
  <c r="EC43" i="14"/>
  <c r="EB42" i="14"/>
  <c r="EA46" i="14"/>
  <c r="J4" i="8"/>
  <c r="EE36" i="14"/>
  <c r="ED40" i="14"/>
  <c r="ED49" i="14" s="1"/>
  <c r="BU37" i="14"/>
  <c r="Q8" i="15"/>
  <c r="Q9" i="15"/>
  <c r="Q10" i="15"/>
  <c r="L5" i="8"/>
  <c r="ED43" i="14" l="1"/>
  <c r="ED47" i="14" s="1"/>
  <c r="ED39" i="14" s="1"/>
  <c r="ED41" i="14"/>
  <c r="ED45" i="14" s="1"/>
  <c r="EC42" i="14"/>
  <c r="EB46" i="14"/>
  <c r="EC47" i="14"/>
  <c r="EC39" i="14" s="1"/>
  <c r="EC45" i="14"/>
  <c r="L8" i="8"/>
  <c r="L36" i="8" s="1"/>
  <c r="L7" i="8"/>
  <c r="L35" i="8" s="1"/>
  <c r="BU38" i="14"/>
  <c r="L6" i="8"/>
  <c r="L34" i="8" s="1"/>
  <c r="EF36" i="14"/>
  <c r="EE40" i="14"/>
  <c r="EE49" i="14" s="1"/>
  <c r="J33" i="8"/>
  <c r="J44" i="8" s="1"/>
  <c r="EE43" i="14" l="1"/>
  <c r="EE41" i="14"/>
  <c r="ED42" i="14"/>
  <c r="EC46" i="14"/>
  <c r="BV37" i="14"/>
  <c r="EG36" i="14"/>
  <c r="EF40" i="14"/>
  <c r="EF49" i="14" s="1"/>
  <c r="J39" i="8"/>
  <c r="J43" i="8" l="1"/>
  <c r="J42" i="8"/>
  <c r="EF43" i="14"/>
  <c r="EF47" i="14" s="1"/>
  <c r="EF39" i="14" s="1"/>
  <c r="EF41" i="14"/>
  <c r="EF45" i="14" s="1"/>
  <c r="EE45" i="14"/>
  <c r="EE42" i="14"/>
  <c r="ED46" i="14"/>
  <c r="EE47" i="14"/>
  <c r="EE39" i="14" s="1"/>
  <c r="J40" i="8"/>
  <c r="EH36" i="14"/>
  <c r="EG40" i="14"/>
  <c r="EG49" i="14" s="1"/>
  <c r="BV38" i="14"/>
  <c r="J45" i="8" l="1"/>
  <c r="J46" i="8"/>
  <c r="EF42" i="14"/>
  <c r="EE46" i="14"/>
  <c r="EG43" i="14"/>
  <c r="EG41" i="14"/>
  <c r="EI36" i="14"/>
  <c r="EH40" i="14"/>
  <c r="EH49" i="14" s="1"/>
  <c r="BW37" i="14"/>
  <c r="EH43" i="14" l="1"/>
  <c r="EH47" i="14" s="1"/>
  <c r="EH39" i="14" s="1"/>
  <c r="EH41" i="14"/>
  <c r="EH45" i="14" s="1"/>
  <c r="EG45" i="14"/>
  <c r="EG47" i="14"/>
  <c r="EG39" i="14" s="1"/>
  <c r="EG42" i="14"/>
  <c r="EF46" i="14"/>
  <c r="BW38" i="14"/>
  <c r="EJ36" i="14"/>
  <c r="EI40" i="14"/>
  <c r="EI49" i="14" s="1"/>
  <c r="EI43" i="14" l="1"/>
  <c r="EI41" i="14"/>
  <c r="EH42" i="14"/>
  <c r="EG46" i="14"/>
  <c r="BX37" i="14"/>
  <c r="EK36" i="14"/>
  <c r="EJ40" i="14"/>
  <c r="EJ49" i="14" s="1"/>
  <c r="EJ43" i="14" l="1"/>
  <c r="EJ47" i="14" s="1"/>
  <c r="EJ39" i="14" s="1"/>
  <c r="EJ41" i="14"/>
  <c r="EJ45" i="14" s="1"/>
  <c r="EI45" i="14"/>
  <c r="EI42" i="14"/>
  <c r="EH46" i="14"/>
  <c r="EI47" i="14"/>
  <c r="EI39" i="14" s="1"/>
  <c r="EK40" i="14"/>
  <c r="EK49" i="14" s="1"/>
  <c r="EL36" i="14"/>
  <c r="BX38" i="14"/>
  <c r="EK41" i="14" l="1"/>
  <c r="EK45" i="14" s="1"/>
  <c r="EK43" i="14"/>
  <c r="EK47" i="14" s="1"/>
  <c r="EK39" i="14" s="1"/>
  <c r="EJ42" i="14"/>
  <c r="EI46" i="14"/>
  <c r="EL40" i="14"/>
  <c r="EL49" i="14" s="1"/>
  <c r="EM36" i="14"/>
  <c r="BY37" i="14"/>
  <c r="EL43" i="14" l="1"/>
  <c r="EL41" i="14"/>
  <c r="V60" i="14"/>
  <c r="EK42" i="14"/>
  <c r="EJ46" i="14"/>
  <c r="BY38" i="14"/>
  <c r="EN36" i="14"/>
  <c r="EM40" i="14"/>
  <c r="EM49" i="14" s="1"/>
  <c r="EL45" i="14" l="1"/>
  <c r="V61" i="14"/>
  <c r="EM41" i="14"/>
  <c r="EM43" i="14"/>
  <c r="EL42" i="14"/>
  <c r="EK46" i="14"/>
  <c r="EL47" i="14"/>
  <c r="EL39" i="14" s="1"/>
  <c r="V63" i="14"/>
  <c r="EO36" i="14"/>
  <c r="EN40" i="14"/>
  <c r="EN49" i="14" s="1"/>
  <c r="BZ37" i="14"/>
  <c r="EN43" i="14" l="1"/>
  <c r="EN47" i="14" s="1"/>
  <c r="EN39" i="14" s="1"/>
  <c r="EN41" i="14"/>
  <c r="EN45" i="14" s="1"/>
  <c r="EM42" i="14"/>
  <c r="EL46" i="14"/>
  <c r="V62" i="14"/>
  <c r="EM47" i="14"/>
  <c r="EM39" i="14" s="1"/>
  <c r="EM45" i="14"/>
  <c r="BZ38" i="14"/>
  <c r="EO40" i="14"/>
  <c r="EO49" i="14" s="1"/>
  <c r="EP36" i="14"/>
  <c r="EO43" i="14" l="1"/>
  <c r="EO41" i="14"/>
  <c r="EN42" i="14"/>
  <c r="EM46" i="14"/>
  <c r="EQ36" i="14"/>
  <c r="EP40" i="14"/>
  <c r="EP49" i="14" s="1"/>
  <c r="CA37" i="14"/>
  <c r="EP43" i="14" l="1"/>
  <c r="EP47" i="14" s="1"/>
  <c r="EP39" i="14" s="1"/>
  <c r="EP41" i="14"/>
  <c r="EP45" i="14" s="1"/>
  <c r="EO45" i="14"/>
  <c r="EO42" i="14"/>
  <c r="EN46" i="14"/>
  <c r="EO47" i="14"/>
  <c r="EO39" i="14" s="1"/>
  <c r="CA38" i="14"/>
  <c r="ER36" i="14"/>
  <c r="EQ40" i="14"/>
  <c r="EQ49" i="14" s="1"/>
  <c r="EQ41" i="14" l="1"/>
  <c r="EQ43" i="14"/>
  <c r="EP42" i="14"/>
  <c r="EO46" i="14"/>
  <c r="ES36" i="14"/>
  <c r="ER40" i="14"/>
  <c r="ER49" i="14" s="1"/>
  <c r="CB37" i="14"/>
  <c r="ER43" i="14" l="1"/>
  <c r="ER47" i="14" s="1"/>
  <c r="ER39" i="14" s="1"/>
  <c r="ER41" i="14"/>
  <c r="ER45" i="14" s="1"/>
  <c r="EQ47" i="14"/>
  <c r="EQ39" i="14" s="1"/>
  <c r="EQ42" i="14"/>
  <c r="EP46" i="14"/>
  <c r="EQ45" i="14"/>
  <c r="CB38" i="14"/>
  <c r="ES40" i="14"/>
  <c r="ES49" i="14" s="1"/>
  <c r="ET36" i="14"/>
  <c r="ES43" i="14" l="1"/>
  <c r="ES41" i="14"/>
  <c r="ER42" i="14"/>
  <c r="EQ46" i="14"/>
  <c r="EU36" i="14"/>
  <c r="ET40" i="14"/>
  <c r="ET49" i="14" s="1"/>
  <c r="CC37" i="14"/>
  <c r="ET43" i="14" l="1"/>
  <c r="ET47" i="14" s="1"/>
  <c r="ET39" i="14" s="1"/>
  <c r="ET41" i="14"/>
  <c r="ET45" i="14" s="1"/>
  <c r="ES42" i="14"/>
  <c r="ER46" i="14"/>
  <c r="ES45" i="14"/>
  <c r="ES47" i="14"/>
  <c r="ES39" i="14" s="1"/>
  <c r="EV36" i="14"/>
  <c r="EU40" i="14"/>
  <c r="EU49" i="14" s="1"/>
  <c r="CC38" i="14"/>
  <c r="EU43" i="14" l="1"/>
  <c r="EU41" i="14"/>
  <c r="ET42" i="14"/>
  <c r="ES46" i="14"/>
  <c r="CD37" i="14"/>
  <c r="EW36" i="14"/>
  <c r="EV40" i="14"/>
  <c r="EV49" i="14" s="1"/>
  <c r="EV41" i="14" l="1"/>
  <c r="EV45" i="14" s="1"/>
  <c r="EV43" i="14"/>
  <c r="EV47" i="14" s="1"/>
  <c r="EV39" i="14" s="1"/>
  <c r="EU42" i="14"/>
  <c r="ET46" i="14"/>
  <c r="EU45" i="14"/>
  <c r="EU47" i="14"/>
  <c r="EU39" i="14" s="1"/>
  <c r="EX36" i="14"/>
  <c r="EY36" i="14" s="1"/>
  <c r="EW40" i="14"/>
  <c r="EW49" i="14" s="1"/>
  <c r="CD38" i="14"/>
  <c r="EW43" i="14" l="1"/>
  <c r="EW47" i="14" s="1"/>
  <c r="EW39" i="14" s="1"/>
  <c r="EW41" i="14"/>
  <c r="EW45" i="14" s="1"/>
  <c r="EV42" i="14"/>
  <c r="EU46" i="14"/>
  <c r="EZ36" i="14"/>
  <c r="EY40" i="14"/>
  <c r="EX40" i="14"/>
  <c r="EX49" i="14" s="1"/>
  <c r="CE37" i="14"/>
  <c r="EY49" i="14" l="1"/>
  <c r="EX43" i="14"/>
  <c r="EX41" i="14"/>
  <c r="W60" i="14"/>
  <c r="EY43" i="14"/>
  <c r="EY41" i="14"/>
  <c r="EW42" i="14"/>
  <c r="EV46" i="14"/>
  <c r="X288" i="14"/>
  <c r="X287" i="14"/>
  <c r="X290" i="14"/>
  <c r="X283" i="14"/>
  <c r="X284" i="14"/>
  <c r="X291" i="14"/>
  <c r="X289" i="14"/>
  <c r="X286" i="14"/>
  <c r="X292" i="14"/>
  <c r="X285" i="14"/>
  <c r="W275" i="14"/>
  <c r="W282" i="14"/>
  <c r="W279" i="14"/>
  <c r="W281" i="14"/>
  <c r="W277" i="14"/>
  <c r="W274" i="14"/>
  <c r="W276" i="14"/>
  <c r="W278" i="14"/>
  <c r="W280" i="14"/>
  <c r="V271" i="14"/>
  <c r="V268" i="14"/>
  <c r="V270" i="14"/>
  <c r="V266" i="14"/>
  <c r="V267" i="14"/>
  <c r="V265" i="14"/>
  <c r="V272" i="14"/>
  <c r="V269" i="14"/>
  <c r="V263" i="14"/>
  <c r="V264" i="14"/>
  <c r="W273" i="14"/>
  <c r="U260" i="14"/>
  <c r="U256" i="14"/>
  <c r="U262" i="14"/>
  <c r="U259" i="14"/>
  <c r="U258" i="14"/>
  <c r="U257" i="14"/>
  <c r="U261" i="14"/>
  <c r="R229" i="14"/>
  <c r="R232" i="14"/>
  <c r="Q220" i="14"/>
  <c r="S240" i="14"/>
  <c r="R231" i="14"/>
  <c r="S239" i="14"/>
  <c r="S241" i="14"/>
  <c r="S238" i="14"/>
  <c r="S242" i="14"/>
  <c r="T247" i="14"/>
  <c r="Q222" i="14"/>
  <c r="T250" i="14"/>
  <c r="R230" i="14"/>
  <c r="T251" i="14"/>
  <c r="T249" i="14"/>
  <c r="Q221" i="14"/>
  <c r="T252" i="14"/>
  <c r="T248" i="14"/>
  <c r="T244" i="14"/>
  <c r="T243" i="14"/>
  <c r="T246" i="14"/>
  <c r="T245" i="14"/>
  <c r="U253" i="14"/>
  <c r="U255" i="14"/>
  <c r="U254" i="14"/>
  <c r="S237" i="14"/>
  <c r="R228" i="14"/>
  <c r="S235" i="14"/>
  <c r="S236" i="14"/>
  <c r="S234" i="14"/>
  <c r="R225" i="14"/>
  <c r="Q217" i="14"/>
  <c r="R227" i="14"/>
  <c r="R226" i="14"/>
  <c r="S233" i="14"/>
  <c r="Q218" i="14"/>
  <c r="R223" i="14"/>
  <c r="Q216" i="14"/>
  <c r="Q215" i="14"/>
  <c r="Q214" i="14"/>
  <c r="Q219" i="14"/>
  <c r="R224" i="14"/>
  <c r="Q211" i="14"/>
  <c r="Q212" i="14"/>
  <c r="Q197" i="14"/>
  <c r="Q204" i="14"/>
  <c r="Q193" i="14"/>
  <c r="Q207" i="14"/>
  <c r="Q206" i="14"/>
  <c r="Q209" i="14"/>
  <c r="Q203" i="14"/>
  <c r="Q199" i="14"/>
  <c r="Q200" i="14"/>
  <c r="Q213" i="14"/>
  <c r="Q196" i="14"/>
  <c r="Q202" i="14"/>
  <c r="Q205" i="14"/>
  <c r="Q201" i="14"/>
  <c r="Q198" i="14"/>
  <c r="Q195" i="14"/>
  <c r="Q208" i="14"/>
  <c r="Q194" i="14"/>
  <c r="Q210" i="14"/>
  <c r="FA36" i="14"/>
  <c r="EZ40" i="14"/>
  <c r="EZ49" i="14" s="1"/>
  <c r="CE38" i="14"/>
  <c r="EZ43" i="14" l="1"/>
  <c r="EZ47" i="14" s="1"/>
  <c r="EZ39" i="14" s="1"/>
  <c r="EZ41" i="14"/>
  <c r="EZ45" i="14" s="1"/>
  <c r="EX42" i="14"/>
  <c r="EW46" i="14"/>
  <c r="EY45" i="14"/>
  <c r="EY47" i="14"/>
  <c r="EY39" i="14" s="1"/>
  <c r="EX45" i="14"/>
  <c r="W61" i="14"/>
  <c r="EX47" i="14"/>
  <c r="EX39" i="14" s="1"/>
  <c r="W63" i="14"/>
  <c r="Q192" i="14"/>
  <c r="R7" i="15" s="1"/>
  <c r="G7" i="19" s="1"/>
  <c r="FA40" i="14"/>
  <c r="FA49" i="14" s="1"/>
  <c r="FB36" i="14"/>
  <c r="CF37" i="14"/>
  <c r="FA43" i="14" l="1"/>
  <c r="FA41" i="14"/>
  <c r="EY42" i="14"/>
  <c r="EX46" i="14"/>
  <c r="W62" i="14"/>
  <c r="FC36" i="14"/>
  <c r="FB40" i="14"/>
  <c r="FB49" i="14" s="1"/>
  <c r="R10" i="15"/>
  <c r="K9" i="8"/>
  <c r="K37" i="8" s="1"/>
  <c r="P6" i="15"/>
  <c r="CF38" i="14"/>
  <c r="FB43" i="14" l="1"/>
  <c r="FB47" i="14" s="1"/>
  <c r="FB39" i="14" s="1"/>
  <c r="FB41" i="14"/>
  <c r="FB45" i="14" s="1"/>
  <c r="FA45" i="14"/>
  <c r="EZ42" i="14"/>
  <c r="EY46" i="14"/>
  <c r="FA47" i="14"/>
  <c r="FA39" i="14" s="1"/>
  <c r="FC40" i="14"/>
  <c r="FC49" i="14" s="1"/>
  <c r="FD36" i="14"/>
  <c r="R8" i="15"/>
  <c r="M6" i="8" s="1"/>
  <c r="M34" i="8" s="1"/>
  <c r="M5" i="8"/>
  <c r="R9" i="15"/>
  <c r="M7" i="8" s="1"/>
  <c r="M35" i="8" s="1"/>
  <c r="CG37" i="14"/>
  <c r="K4" i="8"/>
  <c r="M8" i="8"/>
  <c r="M36" i="8" s="1"/>
  <c r="FC43" i="14" l="1"/>
  <c r="FC41" i="14"/>
  <c r="FA42" i="14"/>
  <c r="EZ46" i="14"/>
  <c r="FE36" i="14"/>
  <c r="FD40" i="14"/>
  <c r="FD49" i="14" s="1"/>
  <c r="K33" i="8"/>
  <c r="K44" i="8" s="1"/>
  <c r="CG38" i="14"/>
  <c r="FD43" i="14" l="1"/>
  <c r="FD47" i="14" s="1"/>
  <c r="FD39" i="14" s="1"/>
  <c r="FD41" i="14"/>
  <c r="FD45" i="14" s="1"/>
  <c r="FB42" i="14"/>
  <c r="FA46" i="14"/>
  <c r="FC45" i="14"/>
  <c r="FC47" i="14"/>
  <c r="FC39" i="14" s="1"/>
  <c r="FE40" i="14"/>
  <c r="FE49" i="14" s="1"/>
  <c r="FF36" i="14"/>
  <c r="CH37" i="14"/>
  <c r="K39" i="8"/>
  <c r="K43" i="8" l="1"/>
  <c r="K42" i="8"/>
  <c r="FE43" i="14"/>
  <c r="FE41" i="14"/>
  <c r="FC42" i="14"/>
  <c r="FB46" i="14"/>
  <c r="FG36" i="14"/>
  <c r="FF40" i="14"/>
  <c r="FF49" i="14" s="1"/>
  <c r="K40" i="8"/>
  <c r="CH38" i="14"/>
  <c r="K45" i="8" l="1"/>
  <c r="K46" i="8"/>
  <c r="FF41" i="14"/>
  <c r="FF45" i="14" s="1"/>
  <c r="FF43" i="14"/>
  <c r="FF47" i="14" s="1"/>
  <c r="FF39" i="14" s="1"/>
  <c r="FD42" i="14"/>
  <c r="FC46" i="14"/>
  <c r="FE45" i="14"/>
  <c r="FE47" i="14"/>
  <c r="FE39" i="14" s="1"/>
  <c r="FH36" i="14"/>
  <c r="FG40" i="14"/>
  <c r="FG49" i="14" s="1"/>
  <c r="CI37" i="14"/>
  <c r="FG41" i="14" l="1"/>
  <c r="FG43" i="14"/>
  <c r="FE42" i="14"/>
  <c r="FD46" i="14"/>
  <c r="FH40" i="14"/>
  <c r="FH49" i="14" s="1"/>
  <c r="FI36" i="14"/>
  <c r="CI38" i="14"/>
  <c r="FH43" i="14" l="1"/>
  <c r="FH47" i="14" s="1"/>
  <c r="FH39" i="14" s="1"/>
  <c r="FH41" i="14"/>
  <c r="FH45" i="14" s="1"/>
  <c r="FF42" i="14"/>
  <c r="FE46" i="14"/>
  <c r="FG47" i="14"/>
  <c r="FG39" i="14" s="1"/>
  <c r="FG45" i="14"/>
  <c r="FJ36" i="14"/>
  <c r="FI40" i="14"/>
  <c r="FI49" i="14" s="1"/>
  <c r="CJ37" i="14"/>
  <c r="FI43" i="14" l="1"/>
  <c r="FI47" i="14" s="1"/>
  <c r="FI39" i="14" s="1"/>
  <c r="FI41" i="14"/>
  <c r="FI45" i="14" s="1"/>
  <c r="FG42" i="14"/>
  <c r="FF46" i="14"/>
  <c r="FK36" i="14"/>
  <c r="FJ40" i="14"/>
  <c r="FJ49" i="14" s="1"/>
  <c r="CJ38" i="14"/>
  <c r="FJ43" i="14" l="1"/>
  <c r="FJ41" i="14"/>
  <c r="X60" i="14"/>
  <c r="FH42" i="14"/>
  <c r="FG46" i="14"/>
  <c r="FK40" i="14"/>
  <c r="FK49" i="14" s="1"/>
  <c r="FL36" i="14"/>
  <c r="CK37" i="14"/>
  <c r="FK43" i="14" l="1"/>
  <c r="FK41" i="14"/>
  <c r="FI42" i="14"/>
  <c r="FH46" i="14"/>
  <c r="FJ45" i="14"/>
  <c r="X61" i="14"/>
  <c r="FJ47" i="14"/>
  <c r="FJ39" i="14" s="1"/>
  <c r="X63" i="14"/>
  <c r="FL40" i="14"/>
  <c r="FL49" i="14" s="1"/>
  <c r="FM36" i="14"/>
  <c r="CK38" i="14"/>
  <c r="FL41" i="14" l="1"/>
  <c r="FL45" i="14" s="1"/>
  <c r="FL43" i="14"/>
  <c r="FL47" i="14" s="1"/>
  <c r="FL39" i="14" s="1"/>
  <c r="FJ42" i="14"/>
  <c r="FI46" i="14"/>
  <c r="FK45" i="14"/>
  <c r="FK47" i="14"/>
  <c r="FK39" i="14" s="1"/>
  <c r="FM40" i="14"/>
  <c r="FM49" i="14" s="1"/>
  <c r="FN36" i="14"/>
  <c r="CL37" i="14"/>
  <c r="FM41" i="14" l="1"/>
  <c r="FM43" i="14"/>
  <c r="FK42" i="14"/>
  <c r="FJ46" i="14"/>
  <c r="X62" i="14"/>
  <c r="FO36" i="14"/>
  <c r="FN40" i="14"/>
  <c r="FN49" i="14" s="1"/>
  <c r="CL38" i="14"/>
  <c r="FN41" i="14" l="1"/>
  <c r="FN45" i="14" s="1"/>
  <c r="FN43" i="14"/>
  <c r="FN47" i="14" s="1"/>
  <c r="FN39" i="14" s="1"/>
  <c r="FL42" i="14"/>
  <c r="FK46" i="14"/>
  <c r="FM47" i="14"/>
  <c r="FM39" i="14" s="1"/>
  <c r="FM45" i="14"/>
  <c r="FP36" i="14"/>
  <c r="FO40" i="14"/>
  <c r="FO49" i="14" s="1"/>
  <c r="CM37" i="14"/>
  <c r="FO43" i="14" l="1"/>
  <c r="FO41" i="14"/>
  <c r="FM42" i="14"/>
  <c r="FL46" i="14"/>
  <c r="FQ36" i="14"/>
  <c r="FP40" i="14"/>
  <c r="FP49" i="14" s="1"/>
  <c r="CM38" i="14"/>
  <c r="FP43" i="14" l="1"/>
  <c r="FP47" i="14" s="1"/>
  <c r="FP39" i="14" s="1"/>
  <c r="FP41" i="14"/>
  <c r="FP45" i="14" s="1"/>
  <c r="FN42" i="14"/>
  <c r="FM46" i="14"/>
  <c r="FO45" i="14"/>
  <c r="FO47" i="14"/>
  <c r="FO39" i="14" s="1"/>
  <c r="FR36" i="14"/>
  <c r="FQ40" i="14"/>
  <c r="FQ49" i="14" s="1"/>
  <c r="CN37" i="14"/>
  <c r="FQ41" i="14" l="1"/>
  <c r="FQ43" i="14"/>
  <c r="FO42" i="14"/>
  <c r="FN46" i="14"/>
  <c r="FS36" i="14"/>
  <c r="FR40" i="14"/>
  <c r="FR49" i="14" s="1"/>
  <c r="CN38" i="14"/>
  <c r="FR43" i="14" l="1"/>
  <c r="FR47" i="14" s="1"/>
  <c r="FR39" i="14" s="1"/>
  <c r="FR41" i="14"/>
  <c r="FR45" i="14" s="1"/>
  <c r="FP42" i="14"/>
  <c r="FO46" i="14"/>
  <c r="FQ47" i="14"/>
  <c r="FQ39" i="14" s="1"/>
  <c r="FQ45" i="14"/>
  <c r="FT36" i="14"/>
  <c r="FS40" i="14"/>
  <c r="FS49" i="14" s="1"/>
  <c r="CO37" i="14"/>
  <c r="FS43" i="14" l="1"/>
  <c r="FS41" i="14"/>
  <c r="FQ42" i="14"/>
  <c r="FP46" i="14"/>
  <c r="FT40" i="14"/>
  <c r="FT49" i="14" s="1"/>
  <c r="FU36" i="14"/>
  <c r="CO38" i="14"/>
  <c r="FT43" i="14" l="1"/>
  <c r="FT47" i="14" s="1"/>
  <c r="FT39" i="14" s="1"/>
  <c r="FT41" i="14"/>
  <c r="FT45" i="14" s="1"/>
  <c r="FR42" i="14"/>
  <c r="FQ46" i="14"/>
  <c r="FS45" i="14"/>
  <c r="FS47" i="14"/>
  <c r="FS39" i="14" s="1"/>
  <c r="FU40" i="14"/>
  <c r="FU49" i="14" s="1"/>
  <c r="FV36" i="14"/>
  <c r="CP37" i="14"/>
  <c r="FU43" i="14" l="1"/>
  <c r="FU47" i="14" s="1"/>
  <c r="FU39" i="14" s="1"/>
  <c r="FU41" i="14"/>
  <c r="FU45" i="14" s="1"/>
  <c r="FS42" i="14"/>
  <c r="FR46" i="14"/>
  <c r="FW36" i="14"/>
  <c r="FV40" i="14"/>
  <c r="FV49" i="14" s="1"/>
  <c r="CP38" i="14"/>
  <c r="FV43" i="14" l="1"/>
  <c r="FV41" i="14"/>
  <c r="Y60" i="14"/>
  <c r="FT42" i="14"/>
  <c r="FS46" i="14"/>
  <c r="FW40" i="14"/>
  <c r="FW49" i="14" s="1"/>
  <c r="FX36" i="14"/>
  <c r="CQ37" i="14"/>
  <c r="FW43" i="14" l="1"/>
  <c r="FW41" i="14"/>
  <c r="FU42" i="14"/>
  <c r="FT46" i="14"/>
  <c r="FV45" i="14"/>
  <c r="Y61" i="14"/>
  <c r="FV47" i="14"/>
  <c r="FV39" i="14" s="1"/>
  <c r="Y63" i="14"/>
  <c r="Y292" i="14"/>
  <c r="Y289" i="14"/>
  <c r="Y287" i="14"/>
  <c r="Y284" i="14"/>
  <c r="Y288" i="14"/>
  <c r="Y290" i="14"/>
  <c r="Y283" i="14"/>
  <c r="Y286" i="14"/>
  <c r="Y291" i="14"/>
  <c r="Y285" i="14"/>
  <c r="X277" i="14"/>
  <c r="X274" i="14"/>
  <c r="X279" i="14"/>
  <c r="X281" i="14"/>
  <c r="X275" i="14"/>
  <c r="X280" i="14"/>
  <c r="X276" i="14"/>
  <c r="X278" i="14"/>
  <c r="X282" i="14"/>
  <c r="W268" i="14"/>
  <c r="W266" i="14"/>
  <c r="W271" i="14"/>
  <c r="W269" i="14"/>
  <c r="W267" i="14"/>
  <c r="W270" i="14"/>
  <c r="W272" i="14"/>
  <c r="W265" i="14"/>
  <c r="W263" i="14"/>
  <c r="W264" i="14"/>
  <c r="X273" i="14"/>
  <c r="V257" i="14"/>
  <c r="V258" i="14"/>
  <c r="V259" i="14"/>
  <c r="V262" i="14"/>
  <c r="V256" i="14"/>
  <c r="V260" i="14"/>
  <c r="V261" i="14"/>
  <c r="T242" i="14"/>
  <c r="S229" i="14"/>
  <c r="R220" i="14"/>
  <c r="S232" i="14"/>
  <c r="U247" i="14"/>
  <c r="U252" i="14"/>
  <c r="S230" i="14"/>
  <c r="T239" i="14"/>
  <c r="U248" i="14"/>
  <c r="T238" i="14"/>
  <c r="S231" i="14"/>
  <c r="T240" i="14"/>
  <c r="R221" i="14"/>
  <c r="U249" i="14"/>
  <c r="T241" i="14"/>
  <c r="U250" i="14"/>
  <c r="R222" i="14"/>
  <c r="U251" i="14"/>
  <c r="U246" i="14"/>
  <c r="U245" i="14"/>
  <c r="U244" i="14"/>
  <c r="U243" i="14"/>
  <c r="V255" i="14"/>
  <c r="V254" i="14"/>
  <c r="V253" i="14"/>
  <c r="S228" i="14"/>
  <c r="T237" i="14"/>
  <c r="T235" i="14"/>
  <c r="T236" i="14"/>
  <c r="S223" i="14"/>
  <c r="T233" i="14"/>
  <c r="R216" i="14"/>
  <c r="S225" i="14"/>
  <c r="R217" i="14"/>
  <c r="S224" i="14"/>
  <c r="T234" i="14"/>
  <c r="R218" i="14"/>
  <c r="S226" i="14"/>
  <c r="R214" i="14"/>
  <c r="S227" i="14"/>
  <c r="R219" i="14"/>
  <c r="R215" i="14"/>
  <c r="R193" i="14"/>
  <c r="R199" i="14"/>
  <c r="R211" i="14"/>
  <c r="R203" i="14"/>
  <c r="R209" i="14"/>
  <c r="R207" i="14"/>
  <c r="R197" i="14"/>
  <c r="R196" i="14"/>
  <c r="R204" i="14"/>
  <c r="R195" i="14"/>
  <c r="R194" i="14"/>
  <c r="R202" i="14"/>
  <c r="R206" i="14"/>
  <c r="R198" i="14"/>
  <c r="R201" i="14"/>
  <c r="R210" i="14"/>
  <c r="R208" i="14"/>
  <c r="R213" i="14"/>
  <c r="R200" i="14"/>
  <c r="R205" i="14"/>
  <c r="R212" i="14"/>
  <c r="FY36" i="14"/>
  <c r="FX40" i="14"/>
  <c r="FX49" i="14" s="1"/>
  <c r="CQ38" i="14"/>
  <c r="FV42" i="14" l="1"/>
  <c r="FU46" i="14"/>
  <c r="FX43" i="14"/>
  <c r="FX47" i="14" s="1"/>
  <c r="FX39" i="14" s="1"/>
  <c r="FX41" i="14"/>
  <c r="FX45" i="14" s="1"/>
  <c r="FW45" i="14"/>
  <c r="FW47" i="14"/>
  <c r="FW39" i="14" s="1"/>
  <c r="R192" i="14"/>
  <c r="S7" i="15" s="1"/>
  <c r="H7" i="19" s="1"/>
  <c r="FZ36" i="14"/>
  <c r="FY40" i="14"/>
  <c r="FY49" i="14" s="1"/>
  <c r="CR37" i="14"/>
  <c r="FY43" i="14" l="1"/>
  <c r="FY41" i="14"/>
  <c r="FW42" i="14"/>
  <c r="FV46" i="14"/>
  <c r="Y62" i="14"/>
  <c r="FZ40" i="14"/>
  <c r="FZ49" i="14" s="1"/>
  <c r="GA36" i="14"/>
  <c r="L9" i="8"/>
  <c r="L37" i="8" s="1"/>
  <c r="Q6" i="15"/>
  <c r="CR38" i="14"/>
  <c r="FZ43" i="14" l="1"/>
  <c r="FZ47" i="14" s="1"/>
  <c r="FZ39" i="14" s="1"/>
  <c r="FZ41" i="14"/>
  <c r="FZ45" i="14" s="1"/>
  <c r="FX42" i="14"/>
  <c r="FW46" i="14"/>
  <c r="FY45" i="14"/>
  <c r="FY47" i="14"/>
  <c r="FY39" i="14" s="1"/>
  <c r="GA40" i="14"/>
  <c r="GA49" i="14" s="1"/>
  <c r="GB36" i="14"/>
  <c r="CS37" i="14"/>
  <c r="S9" i="15"/>
  <c r="S10" i="15"/>
  <c r="N5" i="8"/>
  <c r="S8" i="15"/>
  <c r="L4" i="8"/>
  <c r="GA41" i="14" l="1"/>
  <c r="GA43" i="14"/>
  <c r="FY42" i="14"/>
  <c r="FX46" i="14"/>
  <c r="GB40" i="14"/>
  <c r="GB49" i="14" s="1"/>
  <c r="GC36" i="14"/>
  <c r="L33" i="8"/>
  <c r="L44" i="8" s="1"/>
  <c r="N8" i="8"/>
  <c r="N36" i="8" s="1"/>
  <c r="N6" i="8"/>
  <c r="N34" i="8" s="1"/>
  <c r="N7" i="8"/>
  <c r="N35" i="8" s="1"/>
  <c r="CS38" i="14"/>
  <c r="GB43" i="14" l="1"/>
  <c r="GB47" i="14" s="1"/>
  <c r="GB39" i="14" s="1"/>
  <c r="GB41" i="14"/>
  <c r="GB45" i="14" s="1"/>
  <c r="FZ42" i="14"/>
  <c r="FY46" i="14"/>
  <c r="GA47" i="14"/>
  <c r="GA39" i="14" s="1"/>
  <c r="GA45" i="14"/>
  <c r="GC40" i="14"/>
  <c r="GC49" i="14" s="1"/>
  <c r="GD36" i="14"/>
  <c r="CT37" i="14"/>
  <c r="L39" i="8"/>
  <c r="L43" i="8" l="1"/>
  <c r="L42" i="8"/>
  <c r="GA42" i="14"/>
  <c r="FZ46" i="14"/>
  <c r="GC43" i="14"/>
  <c r="GC41" i="14"/>
  <c r="GD40" i="14"/>
  <c r="GD49" i="14" s="1"/>
  <c r="GE36" i="14"/>
  <c r="L40" i="8"/>
  <c r="CT38" i="14"/>
  <c r="L45" i="8" l="1"/>
  <c r="L46" i="8"/>
  <c r="GD43" i="14"/>
  <c r="GD47" i="14" s="1"/>
  <c r="GD39" i="14" s="1"/>
  <c r="GD41" i="14"/>
  <c r="GD45" i="14" s="1"/>
  <c r="GC47" i="14"/>
  <c r="GC39" i="14" s="1"/>
  <c r="GC45" i="14"/>
  <c r="GB42" i="14"/>
  <c r="GA46" i="14"/>
  <c r="GE40" i="14"/>
  <c r="GE49" i="14" s="1"/>
  <c r="GF36" i="14"/>
  <c r="CU37" i="14"/>
  <c r="GC42" i="14" l="1"/>
  <c r="GB46" i="14"/>
  <c r="GE41" i="14"/>
  <c r="GE43" i="14"/>
  <c r="GF40" i="14"/>
  <c r="GF49" i="14" s="1"/>
  <c r="GG36" i="14"/>
  <c r="CU38" i="14"/>
  <c r="GF41" i="14" l="1"/>
  <c r="GF45" i="14" s="1"/>
  <c r="GF43" i="14"/>
  <c r="GF47" i="14" s="1"/>
  <c r="GF39" i="14" s="1"/>
  <c r="GE45" i="14"/>
  <c r="GE47" i="14"/>
  <c r="GE39" i="14" s="1"/>
  <c r="GD42" i="14"/>
  <c r="GC46" i="14"/>
  <c r="GH36" i="14"/>
  <c r="GG40" i="14"/>
  <c r="GG49" i="14" s="1"/>
  <c r="CV37" i="14"/>
  <c r="GE42" i="14" l="1"/>
  <c r="GD46" i="14"/>
  <c r="GG43" i="14"/>
  <c r="GG47" i="14" s="1"/>
  <c r="GG39" i="14" s="1"/>
  <c r="GG41" i="14"/>
  <c r="GG45" i="14" s="1"/>
  <c r="GH40" i="14"/>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HP49" i="14" s="1"/>
  <c r="HQ49" i="14" s="1"/>
  <c r="HR49" i="14" s="1"/>
  <c r="HS49" i="14" s="1"/>
  <c r="HT49" i="14" s="1"/>
  <c r="HU49" i="14" s="1"/>
  <c r="HV49" i="14" s="1"/>
  <c r="HW49" i="14" s="1"/>
  <c r="HX49" i="14" s="1"/>
  <c r="HY49" i="14" s="1"/>
  <c r="HZ49" i="14" s="1"/>
  <c r="IA49" i="14" s="1"/>
  <c r="IB49" i="14" s="1"/>
  <c r="IC49" i="14" s="1"/>
  <c r="ID49" i="14" s="1"/>
  <c r="IE49" i="14" s="1"/>
  <c r="IF49" i="14" s="1"/>
  <c r="IG49" i="14" s="1"/>
  <c r="IH49" i="14" s="1"/>
  <c r="II49" i="14" s="1"/>
  <c r="IJ49" i="14" s="1"/>
  <c r="IK49" i="14" s="1"/>
  <c r="IL49" i="14" s="1"/>
  <c r="IM49" i="14" s="1"/>
  <c r="IN49" i="14" s="1"/>
  <c r="IO49" i="14" s="1"/>
  <c r="IP49" i="14" s="1"/>
  <c r="CV38" i="14"/>
  <c r="GH43" i="14" l="1"/>
  <c r="GH41" i="14"/>
  <c r="G40" i="14"/>
  <c r="Z60" i="14"/>
  <c r="G60" i="14" s="1"/>
  <c r="GF42" i="14"/>
  <c r="GE46" i="14"/>
  <c r="CW37" i="14"/>
  <c r="GG42" i="14" l="1"/>
  <c r="GF46" i="14"/>
  <c r="GH45" i="14"/>
  <c r="G41" i="14"/>
  <c r="Z61" i="14"/>
  <c r="GH47" i="14"/>
  <c r="GH39" i="14" s="1"/>
  <c r="G39" i="14" s="1"/>
  <c r="G43" i="14"/>
  <c r="Z63" i="14"/>
  <c r="CW38" i="14"/>
  <c r="GH42" i="14" l="1"/>
  <c r="GG46" i="14"/>
  <c r="CX37" i="14"/>
  <c r="GI42" i="14" l="1"/>
  <c r="GH46" i="14"/>
  <c r="Z62" i="14"/>
  <c r="CX38" i="14"/>
  <c r="GJ42" i="14" l="1"/>
  <c r="GI46" i="14"/>
  <c r="CY37" i="14"/>
  <c r="GK42" i="14" l="1"/>
  <c r="GJ46" i="14"/>
  <c r="CY38" i="14"/>
  <c r="GL42" i="14" l="1"/>
  <c r="GK46" i="14"/>
  <c r="CZ37" i="14"/>
  <c r="GM42" i="14" l="1"/>
  <c r="GL46" i="14"/>
  <c r="CZ38" i="14"/>
  <c r="GN42" i="14" l="1"/>
  <c r="GM46" i="14"/>
  <c r="DA37" i="14"/>
  <c r="GO42" i="14" l="1"/>
  <c r="GN46" i="14"/>
  <c r="DA38" i="14"/>
  <c r="GP42" i="14" l="1"/>
  <c r="GO46" i="14"/>
  <c r="DB37" i="14"/>
  <c r="GQ42" i="14" l="1"/>
  <c r="GP46" i="14"/>
  <c r="DB38" i="14"/>
  <c r="GR42" i="14" l="1"/>
  <c r="GQ46" i="14"/>
  <c r="DC37" i="14"/>
  <c r="GS42" i="14" l="1"/>
  <c r="GR46" i="14"/>
  <c r="Z290" i="14"/>
  <c r="Z288" i="14"/>
  <c r="Z287" i="14"/>
  <c r="Z283" i="14"/>
  <c r="Z292" i="14"/>
  <c r="Z284" i="14"/>
  <c r="Z291" i="14"/>
  <c r="Z285" i="14"/>
  <c r="Z286" i="14"/>
  <c r="Z289" i="14"/>
  <c r="Y280" i="14"/>
  <c r="Y279" i="14"/>
  <c r="Y281" i="14"/>
  <c r="Y277" i="14"/>
  <c r="Y275" i="14"/>
  <c r="Y274" i="14"/>
  <c r="Y278" i="14"/>
  <c r="Y276" i="14"/>
  <c r="Y282" i="14"/>
  <c r="X267" i="14"/>
  <c r="X270" i="14"/>
  <c r="X271" i="14"/>
  <c r="X268" i="14"/>
  <c r="X272" i="14"/>
  <c r="X266" i="14"/>
  <c r="X265" i="14"/>
  <c r="X269" i="14"/>
  <c r="X264" i="14"/>
  <c r="X263" i="14"/>
  <c r="Y273" i="14"/>
  <c r="W257" i="14"/>
  <c r="W262" i="14"/>
  <c r="W261" i="14"/>
  <c r="W259" i="14"/>
  <c r="W256" i="14"/>
  <c r="W258" i="14"/>
  <c r="W260" i="14"/>
  <c r="S221" i="14"/>
  <c r="T229" i="14"/>
  <c r="T231" i="14"/>
  <c r="U239" i="14"/>
  <c r="V250" i="14"/>
  <c r="U238" i="14"/>
  <c r="U240" i="14"/>
  <c r="U242" i="14"/>
  <c r="S220" i="14"/>
  <c r="T232" i="14"/>
  <c r="V247" i="14"/>
  <c r="V252" i="14"/>
  <c r="U241" i="14"/>
  <c r="S222" i="14"/>
  <c r="T230" i="14"/>
  <c r="V249" i="14"/>
  <c r="V251" i="14"/>
  <c r="V248" i="14"/>
  <c r="V245" i="14"/>
  <c r="V246" i="14"/>
  <c r="V243" i="14"/>
  <c r="V244" i="14"/>
  <c r="W255" i="14"/>
  <c r="W253" i="14"/>
  <c r="W254" i="14"/>
  <c r="U235" i="14"/>
  <c r="T228" i="14"/>
  <c r="U237" i="14"/>
  <c r="U236" i="14"/>
  <c r="S215" i="14"/>
  <c r="U234" i="14"/>
  <c r="T223" i="14"/>
  <c r="U233" i="14"/>
  <c r="S217" i="14"/>
  <c r="S218" i="14"/>
  <c r="S216" i="14"/>
  <c r="S219" i="14"/>
  <c r="T227" i="14"/>
  <c r="S214" i="14"/>
  <c r="T226" i="14"/>
  <c r="T225" i="14"/>
  <c r="T224" i="14"/>
  <c r="S204" i="14"/>
  <c r="S200" i="14"/>
  <c r="S196" i="14"/>
  <c r="S205" i="14"/>
  <c r="S208" i="14"/>
  <c r="S199" i="14"/>
  <c r="S203" i="14"/>
  <c r="S207" i="14"/>
  <c r="S201" i="14"/>
  <c r="S197" i="14"/>
  <c r="S209" i="14"/>
  <c r="S194" i="14"/>
  <c r="S193" i="14"/>
  <c r="S195" i="14"/>
  <c r="S210" i="14"/>
  <c r="S206" i="14"/>
  <c r="S202" i="14"/>
  <c r="S211" i="14"/>
  <c r="S198" i="14"/>
  <c r="S213" i="14"/>
  <c r="S212" i="14"/>
  <c r="DC38" i="14"/>
  <c r="GT42" i="14" l="1"/>
  <c r="GS46" i="14"/>
  <c r="S192" i="14"/>
  <c r="T7" i="15" s="1"/>
  <c r="I7" i="19" s="1"/>
  <c r="DD37" i="14"/>
  <c r="M9" i="8"/>
  <c r="M37" i="8" s="1"/>
  <c r="R6" i="15"/>
  <c r="GU42" i="14" l="1"/>
  <c r="GT46" i="14"/>
  <c r="AA62" i="14"/>
  <c r="M33" i="8"/>
  <c r="M4" i="8"/>
  <c r="DD38" i="14"/>
  <c r="M39" i="8" l="1"/>
  <c r="M44" i="8"/>
  <c r="GV42" i="14"/>
  <c r="GU46" i="14"/>
  <c r="DE37" i="14"/>
  <c r="T9" i="15"/>
  <c r="O7" i="8" s="1"/>
  <c r="O35" i="8" s="1"/>
  <c r="T8" i="15"/>
  <c r="T10" i="15"/>
  <c r="O8" i="8" s="1"/>
  <c r="O36" i="8" s="1"/>
  <c r="O5" i="8"/>
  <c r="M40" i="8" l="1"/>
  <c r="M43" i="8"/>
  <c r="M42" i="8"/>
  <c r="GW42" i="14"/>
  <c r="GV46" i="14"/>
  <c r="O6" i="8"/>
  <c r="O34" i="8" s="1"/>
  <c r="DE38" i="14"/>
  <c r="M45" i="8" l="1"/>
  <c r="M46" i="8"/>
  <c r="GX42" i="14"/>
  <c r="GW46" i="14"/>
  <c r="DF37" i="14"/>
  <c r="GY42" i="14" l="1"/>
  <c r="GX46" i="14"/>
  <c r="DF38" i="14"/>
  <c r="GZ42" i="14" l="1"/>
  <c r="GY46" i="14"/>
  <c r="DG37" i="14"/>
  <c r="HA42" i="14" l="1"/>
  <c r="GZ46" i="14"/>
  <c r="DG38" i="14"/>
  <c r="HB42" i="14" l="1"/>
  <c r="HA46" i="14"/>
  <c r="DH37" i="14"/>
  <c r="HC42" i="14" l="1"/>
  <c r="HB46" i="14"/>
  <c r="DH38" i="14"/>
  <c r="HD42" i="14" l="1"/>
  <c r="HC46" i="14"/>
  <c r="DI37" i="14"/>
  <c r="HE42" i="14" l="1"/>
  <c r="HD46" i="14"/>
  <c r="DI38" i="14"/>
  <c r="HF42" i="14" l="1"/>
  <c r="HE46" i="14"/>
  <c r="DJ37" i="14"/>
  <c r="HG42" i="14" l="1"/>
  <c r="HF46" i="14"/>
  <c r="AB62" i="14"/>
  <c r="DJ38" i="14"/>
  <c r="HH42" i="14" l="1"/>
  <c r="HG46" i="14"/>
  <c r="DK37" i="14"/>
  <c r="HI42" i="14" l="1"/>
  <c r="HH46" i="14"/>
  <c r="DK38" i="14"/>
  <c r="HJ42" i="14" l="1"/>
  <c r="HI46" i="14"/>
  <c r="DL37" i="14"/>
  <c r="HK42" i="14" l="1"/>
  <c r="HJ46" i="14"/>
  <c r="DL38" i="14"/>
  <c r="HL42" i="14" l="1"/>
  <c r="HK46" i="14"/>
  <c r="DM37" i="14"/>
  <c r="HM42" i="14" l="1"/>
  <c r="HL46" i="14"/>
  <c r="DM38" i="14"/>
  <c r="HN42" i="14" l="1"/>
  <c r="HM46" i="14"/>
  <c r="DN37" i="14"/>
  <c r="HO42" i="14" l="1"/>
  <c r="HN46" i="14"/>
  <c r="DN38" i="14"/>
  <c r="HP42" i="14" l="1"/>
  <c r="HO46" i="14"/>
  <c r="DO37" i="14"/>
  <c r="HQ42" i="14" l="1"/>
  <c r="HP46" i="14"/>
  <c r="AA288" i="14"/>
  <c r="AA286" i="14"/>
  <c r="AA289" i="14"/>
  <c r="AA283" i="14"/>
  <c r="AA290" i="14"/>
  <c r="AA284" i="14"/>
  <c r="AA292" i="14"/>
  <c r="AA291" i="14"/>
  <c r="AA287" i="14"/>
  <c r="AA285" i="14"/>
  <c r="Z278" i="14"/>
  <c r="Z276" i="14"/>
  <c r="Z275" i="14"/>
  <c r="Z279" i="14"/>
  <c r="Z274" i="14"/>
  <c r="Z282" i="14"/>
  <c r="Z281" i="14"/>
  <c r="Z277" i="14"/>
  <c r="Z280" i="14"/>
  <c r="Y271" i="14"/>
  <c r="Y267" i="14"/>
  <c r="Y272" i="14"/>
  <c r="Y266" i="14"/>
  <c r="Y269" i="14"/>
  <c r="Y270" i="14"/>
  <c r="Y265" i="14"/>
  <c r="Y268" i="14"/>
  <c r="Y264" i="14"/>
  <c r="Y263" i="14"/>
  <c r="Z273" i="14"/>
  <c r="X261" i="14"/>
  <c r="X260" i="14"/>
  <c r="X262" i="14"/>
  <c r="X257" i="14"/>
  <c r="X258" i="14"/>
  <c r="X259" i="14"/>
  <c r="X256" i="14"/>
  <c r="U232" i="14"/>
  <c r="U229" i="14"/>
  <c r="V241" i="14"/>
  <c r="V239" i="14"/>
  <c r="T221" i="14"/>
  <c r="V238" i="14"/>
  <c r="U231" i="14"/>
  <c r="V242" i="14"/>
  <c r="U230" i="14"/>
  <c r="T220" i="14"/>
  <c r="V240" i="14"/>
  <c r="W252" i="14"/>
  <c r="W247" i="14"/>
  <c r="W249" i="14"/>
  <c r="T222" i="14"/>
  <c r="W250" i="14"/>
  <c r="W248" i="14"/>
  <c r="W251" i="14"/>
  <c r="W246" i="14"/>
  <c r="W245" i="14"/>
  <c r="W244" i="14"/>
  <c r="W243" i="14"/>
  <c r="X255" i="14"/>
  <c r="X253" i="14"/>
  <c r="X254" i="14"/>
  <c r="U228" i="14"/>
  <c r="V236" i="14"/>
  <c r="V235" i="14"/>
  <c r="V237" i="14"/>
  <c r="V234" i="14"/>
  <c r="U223" i="14"/>
  <c r="T215" i="14"/>
  <c r="T218" i="14"/>
  <c r="U227" i="14"/>
  <c r="T219" i="14"/>
  <c r="U225" i="14"/>
  <c r="V233" i="14"/>
  <c r="T217" i="14"/>
  <c r="T214" i="14"/>
  <c r="T216" i="14"/>
  <c r="U224" i="14"/>
  <c r="U226" i="14"/>
  <c r="T204" i="14"/>
  <c r="T213" i="14"/>
  <c r="T199" i="14"/>
  <c r="T206" i="14"/>
  <c r="T209" i="14"/>
  <c r="T201" i="14"/>
  <c r="T212" i="14"/>
  <c r="T196" i="14"/>
  <c r="T210" i="14"/>
  <c r="T198" i="14"/>
  <c r="T193" i="14"/>
  <c r="T208" i="14"/>
  <c r="T205" i="14"/>
  <c r="T202" i="14"/>
  <c r="T195" i="14"/>
  <c r="T194" i="14"/>
  <c r="T200" i="14"/>
  <c r="T207" i="14"/>
  <c r="T211" i="14"/>
  <c r="T203" i="14"/>
  <c r="T197" i="14"/>
  <c r="DO38" i="14"/>
  <c r="HR42" i="14" l="1"/>
  <c r="HQ46" i="14"/>
  <c r="T192" i="14"/>
  <c r="U7" i="15" s="1"/>
  <c r="J7" i="19" s="1"/>
  <c r="DP37" i="14"/>
  <c r="N9" i="8"/>
  <c r="N37" i="8" s="1"/>
  <c r="S6" i="15"/>
  <c r="HS42" i="14" l="1"/>
  <c r="HR46" i="14"/>
  <c r="AC62" i="14"/>
  <c r="N33" i="8"/>
  <c r="N4" i="8"/>
  <c r="DP38" i="14"/>
  <c r="N39" i="8" l="1"/>
  <c r="N44" i="8"/>
  <c r="HT42" i="14"/>
  <c r="HS46" i="14"/>
  <c r="U10" i="15"/>
  <c r="P8" i="8" s="1"/>
  <c r="P36" i="8" s="1"/>
  <c r="P5" i="8"/>
  <c r="U8" i="15"/>
  <c r="U9" i="15"/>
  <c r="P7" i="8" s="1"/>
  <c r="P35" i="8" s="1"/>
  <c r="DQ37" i="14"/>
  <c r="N40" i="8" l="1"/>
  <c r="N43" i="8"/>
  <c r="N42" i="8"/>
  <c r="HU42" i="14"/>
  <c r="HT46" i="14"/>
  <c r="P6" i="8"/>
  <c r="P34" i="8" s="1"/>
  <c r="DQ38" i="14"/>
  <c r="N46" i="8" l="1"/>
  <c r="N45" i="8"/>
  <c r="HV42" i="14"/>
  <c r="HU46" i="14"/>
  <c r="DR37" i="14"/>
  <c r="HW42" i="14" l="1"/>
  <c r="HV46" i="14"/>
  <c r="DR38" i="14"/>
  <c r="HX42" i="14" l="1"/>
  <c r="HW46" i="14"/>
  <c r="DS37" i="14"/>
  <c r="HY42" i="14" l="1"/>
  <c r="HX46" i="14"/>
  <c r="DS38" i="14"/>
  <c r="HZ42" i="14" l="1"/>
  <c r="HY46" i="14"/>
  <c r="DT37" i="14"/>
  <c r="IA42" i="14" l="1"/>
  <c r="HZ46" i="14"/>
  <c r="DT38" i="14"/>
  <c r="IB42" i="14" l="1"/>
  <c r="IA46" i="14"/>
  <c r="DU37" i="14"/>
  <c r="IC42" i="14" l="1"/>
  <c r="IB46" i="14"/>
  <c r="DU38" i="14"/>
  <c r="ID42" i="14" l="1"/>
  <c r="IC46" i="14"/>
  <c r="DV37" i="14"/>
  <c r="IE42" i="14" l="1"/>
  <c r="ID46" i="14"/>
  <c r="AD62" i="14"/>
  <c r="DV38" i="14"/>
  <c r="IF42" i="14" l="1"/>
  <c r="IE46" i="14"/>
  <c r="DW37" i="14"/>
  <c r="IG42" i="14" l="1"/>
  <c r="IF46" i="14"/>
  <c r="DW38" i="14"/>
  <c r="IH42" i="14" l="1"/>
  <c r="IG46" i="14"/>
  <c r="DX37" i="14"/>
  <c r="II42" i="14" l="1"/>
  <c r="IH46" i="14"/>
  <c r="DX38" i="14"/>
  <c r="IJ42" i="14" l="1"/>
  <c r="II46" i="14"/>
  <c r="DY37" i="14"/>
  <c r="IK42" i="14" l="1"/>
  <c r="IJ46" i="14"/>
  <c r="DY38" i="14"/>
  <c r="IL42" i="14" l="1"/>
  <c r="IK46" i="14"/>
  <c r="DZ37" i="14"/>
  <c r="IM42" i="14" l="1"/>
  <c r="IL46" i="14"/>
  <c r="DZ38" i="14"/>
  <c r="IN42" i="14" l="1"/>
  <c r="IM46" i="14"/>
  <c r="EA37" i="14"/>
  <c r="IO42" i="14" l="1"/>
  <c r="IN46" i="14"/>
  <c r="AB291" i="14"/>
  <c r="AB290" i="14"/>
  <c r="AB285" i="14"/>
  <c r="AB286" i="14"/>
  <c r="AB287" i="14"/>
  <c r="AB284" i="14"/>
  <c r="AB289" i="14"/>
  <c r="AB288" i="14"/>
  <c r="AB292" i="14"/>
  <c r="AB283" i="14"/>
  <c r="AA274" i="14"/>
  <c r="AA279" i="14"/>
  <c r="AA275" i="14"/>
  <c r="AA281" i="14"/>
  <c r="AA280" i="14"/>
  <c r="AA282" i="14"/>
  <c r="AA276" i="14"/>
  <c r="AA277" i="14"/>
  <c r="AA278" i="14"/>
  <c r="Z271" i="14"/>
  <c r="Z269" i="14"/>
  <c r="Z265" i="14"/>
  <c r="Z270" i="14"/>
  <c r="Z268" i="14"/>
  <c r="Z267" i="14"/>
  <c r="Z272" i="14"/>
  <c r="Z266" i="14"/>
  <c r="Z263" i="14"/>
  <c r="Z264" i="14"/>
  <c r="AA273" i="14"/>
  <c r="Y256" i="14"/>
  <c r="Y262" i="14"/>
  <c r="Y259" i="14"/>
  <c r="Y257" i="14"/>
  <c r="Y261" i="14"/>
  <c r="Y260" i="14"/>
  <c r="Y258" i="14"/>
  <c r="U221" i="14"/>
  <c r="X250" i="14"/>
  <c r="W238" i="14"/>
  <c r="W239" i="14"/>
  <c r="W241" i="14"/>
  <c r="U222" i="14"/>
  <c r="V229" i="14"/>
  <c r="U220" i="14"/>
  <c r="V232" i="14"/>
  <c r="W242" i="14"/>
  <c r="X247" i="14"/>
  <c r="W240" i="14"/>
  <c r="V231" i="14"/>
  <c r="X252" i="14"/>
  <c r="X248" i="14"/>
  <c r="V230" i="14"/>
  <c r="X251" i="14"/>
  <c r="X249" i="14"/>
  <c r="X243" i="14"/>
  <c r="X246" i="14"/>
  <c r="X244" i="14"/>
  <c r="X245" i="14"/>
  <c r="Y255" i="14"/>
  <c r="Y253" i="14"/>
  <c r="Y254" i="14"/>
  <c r="V228" i="14"/>
  <c r="W235" i="14"/>
  <c r="W236" i="14"/>
  <c r="W237" i="14"/>
  <c r="W233" i="14"/>
  <c r="U218" i="14"/>
  <c r="V227" i="14"/>
  <c r="W234" i="14"/>
  <c r="U219" i="14"/>
  <c r="U216" i="14"/>
  <c r="U214" i="14"/>
  <c r="U217" i="14"/>
  <c r="V223" i="14"/>
  <c r="V226" i="14"/>
  <c r="U215" i="14"/>
  <c r="V224" i="14"/>
  <c r="V225" i="14"/>
  <c r="U193" i="14"/>
  <c r="U201" i="14"/>
  <c r="U199" i="14"/>
  <c r="U206" i="14"/>
  <c r="U202" i="14"/>
  <c r="U210" i="14"/>
  <c r="U212" i="14"/>
  <c r="U209" i="14"/>
  <c r="U205" i="14"/>
  <c r="U196" i="14"/>
  <c r="U195" i="14"/>
  <c r="U197" i="14"/>
  <c r="U211" i="14"/>
  <c r="U200" i="14"/>
  <c r="U198" i="14"/>
  <c r="U203" i="14"/>
  <c r="U194" i="14"/>
  <c r="U208" i="14"/>
  <c r="U204" i="14"/>
  <c r="U213" i="14"/>
  <c r="U207" i="14"/>
  <c r="EA38" i="14"/>
  <c r="IP42" i="14" l="1"/>
  <c r="IO46" i="14"/>
  <c r="U192" i="14"/>
  <c r="V7" i="15" s="1"/>
  <c r="K7" i="19" s="1"/>
  <c r="O9" i="8"/>
  <c r="O37" i="8" s="1"/>
  <c r="T6" i="15"/>
  <c r="EB37" i="14"/>
  <c r="IP46" i="14" l="1"/>
  <c r="G42" i="14"/>
  <c r="AE62" i="14"/>
  <c r="Q5" i="8"/>
  <c r="EB38" i="14"/>
  <c r="O33" i="8"/>
  <c r="O4" i="8"/>
  <c r="O39" i="8" l="1"/>
  <c r="O44" i="8"/>
  <c r="V10" i="15"/>
  <c r="Q8" i="8" s="1"/>
  <c r="Q36" i="8" s="1"/>
  <c r="V8" i="15"/>
  <c r="Q6" i="8" s="1"/>
  <c r="Q34" i="8" s="1"/>
  <c r="V9" i="15"/>
  <c r="Q7" i="8" s="1"/>
  <c r="Q35" i="8" s="1"/>
  <c r="EC37" i="14"/>
  <c r="O40" i="8" l="1"/>
  <c r="O43" i="8"/>
  <c r="O42" i="8"/>
  <c r="EC38" i="14"/>
  <c r="O45" i="8" l="1"/>
  <c r="O46" i="8"/>
  <c r="ED37" i="14"/>
  <c r="ED38" i="14" l="1"/>
  <c r="EE37" i="14" l="1"/>
  <c r="EE38" i="14" l="1"/>
  <c r="EF37" i="14" l="1"/>
  <c r="EF38" i="14" l="1"/>
  <c r="EG37" i="14" l="1"/>
  <c r="EG38" i="14" l="1"/>
  <c r="EH37" i="14" l="1"/>
  <c r="EH38" i="14" l="1"/>
  <c r="EI37" i="14" l="1"/>
  <c r="EI38" i="14" l="1"/>
  <c r="EJ37" i="14" l="1"/>
  <c r="EJ38" i="14" l="1"/>
  <c r="EK37" i="14" l="1"/>
  <c r="EK38" i="14" l="1"/>
  <c r="EL37" i="14" l="1"/>
  <c r="EL38" i="14" l="1"/>
  <c r="EM37" i="14" l="1"/>
  <c r="AC289" i="14" l="1"/>
  <c r="AC288" i="14"/>
  <c r="AC290" i="14"/>
  <c r="AC284" i="14"/>
  <c r="AC291" i="14"/>
  <c r="AC285" i="14"/>
  <c r="AC286" i="14"/>
  <c r="AC283" i="14"/>
  <c r="AC287" i="14"/>
  <c r="AC292" i="14"/>
  <c r="AB278" i="14"/>
  <c r="AB277" i="14"/>
  <c r="AB281" i="14"/>
  <c r="AB276" i="14"/>
  <c r="AB282" i="14"/>
  <c r="AB280" i="14"/>
  <c r="AB275" i="14"/>
  <c r="AB279" i="14"/>
  <c r="AB274" i="14"/>
  <c r="AA270" i="14"/>
  <c r="AA265" i="14"/>
  <c r="AA271" i="14"/>
  <c r="AA269" i="14"/>
  <c r="AA272" i="14"/>
  <c r="AA267" i="14"/>
  <c r="AA266" i="14"/>
  <c r="AA268" i="14"/>
  <c r="AA263" i="14"/>
  <c r="AA264" i="14"/>
  <c r="AB273" i="14"/>
  <c r="Z258" i="14"/>
  <c r="Z262" i="14"/>
  <c r="Z259" i="14"/>
  <c r="Z256" i="14"/>
  <c r="Z261" i="14"/>
  <c r="Z257" i="14"/>
  <c r="Z260" i="14"/>
  <c r="W229" i="14"/>
  <c r="X239" i="14"/>
  <c r="X241" i="14"/>
  <c r="X238" i="14"/>
  <c r="V222" i="14"/>
  <c r="W230" i="14"/>
  <c r="W232" i="14"/>
  <c r="X240" i="14"/>
  <c r="W231" i="14"/>
  <c r="Y248" i="14"/>
  <c r="X242" i="14"/>
  <c r="V220" i="14"/>
  <c r="Y250" i="14"/>
  <c r="Y249" i="14"/>
  <c r="V221" i="14"/>
  <c r="Y252" i="14"/>
  <c r="Y247" i="14"/>
  <c r="Y251" i="14"/>
  <c r="Y243" i="14"/>
  <c r="Y246" i="14"/>
  <c r="Y245" i="14"/>
  <c r="Y244" i="14"/>
  <c r="Z253" i="14"/>
  <c r="Z254" i="14"/>
  <c r="Z255" i="14"/>
  <c r="W228" i="14"/>
  <c r="X237" i="14"/>
  <c r="X236" i="14"/>
  <c r="X235" i="14"/>
  <c r="V216" i="14"/>
  <c r="V219" i="14"/>
  <c r="X233" i="14"/>
  <c r="W223" i="14"/>
  <c r="W226" i="14"/>
  <c r="V214" i="14"/>
  <c r="X234" i="14"/>
  <c r="W224" i="14"/>
  <c r="V215" i="14"/>
  <c r="W225" i="14"/>
  <c r="V217" i="14"/>
  <c r="W227" i="14"/>
  <c r="V218" i="14"/>
  <c r="V201" i="14"/>
  <c r="V197" i="14"/>
  <c r="V195" i="14"/>
  <c r="V200" i="14"/>
  <c r="V196" i="14"/>
  <c r="V203" i="14"/>
  <c r="V206" i="14"/>
  <c r="V198" i="14"/>
  <c r="V211" i="14"/>
  <c r="V205" i="14"/>
  <c r="V199" i="14"/>
  <c r="V213" i="14"/>
  <c r="V212" i="14"/>
  <c r="V208" i="14"/>
  <c r="V209" i="14"/>
  <c r="V204" i="14"/>
  <c r="V207" i="14"/>
  <c r="V194" i="14"/>
  <c r="V193" i="14"/>
  <c r="V210" i="14"/>
  <c r="V202" i="14"/>
  <c r="EM38" i="14"/>
  <c r="V192" i="14" l="1"/>
  <c r="W7" i="15" s="1"/>
  <c r="L7" i="19" s="1"/>
  <c r="EN37" i="14"/>
  <c r="P9" i="8"/>
  <c r="P37" i="8" s="1"/>
  <c r="U6" i="15"/>
  <c r="P33" i="8" l="1"/>
  <c r="P4" i="8"/>
  <c r="EN38" i="14"/>
  <c r="P39" i="8" l="1"/>
  <c r="P44" i="8"/>
  <c r="EO37" i="14"/>
  <c r="W10" i="15"/>
  <c r="R8" i="8" s="1"/>
  <c r="R36" i="8" s="1"/>
  <c r="R5" i="8"/>
  <c r="W9" i="15"/>
  <c r="R7" i="8" s="1"/>
  <c r="R35" i="8" s="1"/>
  <c r="W8" i="15"/>
  <c r="P40" i="8" l="1"/>
  <c r="P42" i="8"/>
  <c r="P43" i="8"/>
  <c r="R6" i="8"/>
  <c r="R34" i="8" s="1"/>
  <c r="W6" i="15"/>
  <c r="EO38" i="14"/>
  <c r="P45" i="8" l="1"/>
  <c r="P46" i="8"/>
  <c r="EP37" i="14"/>
  <c r="R33" i="8"/>
  <c r="R4" i="8"/>
  <c r="R39" i="8" l="1"/>
  <c r="R44" i="8"/>
  <c r="EP38" i="14"/>
  <c r="R42" i="8" l="1"/>
  <c r="R43" i="8"/>
  <c r="EQ37" i="14"/>
  <c r="EQ38" i="14" l="1"/>
  <c r="ER37" i="14" l="1"/>
  <c r="ER38" i="14" l="1"/>
  <c r="ES37" i="14" l="1"/>
  <c r="ES38" i="14" l="1"/>
  <c r="ET37" i="14" l="1"/>
  <c r="ET38" i="14" l="1"/>
  <c r="EU37" i="14" l="1"/>
  <c r="EU38" i="14" l="1"/>
  <c r="EV37" i="14" l="1"/>
  <c r="EV38" i="14" l="1"/>
  <c r="EW37" i="14" l="1"/>
  <c r="EW38" i="14" l="1"/>
  <c r="EX37" i="14" l="1"/>
  <c r="EX38" i="14" l="1"/>
  <c r="EY37" i="14" l="1"/>
  <c r="EY38" i="14" s="1"/>
  <c r="AD290" i="14" l="1"/>
  <c r="AD284" i="14"/>
  <c r="AD287" i="14"/>
  <c r="AD285" i="14"/>
  <c r="AD292" i="14"/>
  <c r="AD289" i="14"/>
  <c r="AD288" i="14"/>
  <c r="AD283" i="14"/>
  <c r="AD286" i="14"/>
  <c r="AD291" i="14"/>
  <c r="AC275" i="14"/>
  <c r="AC277" i="14"/>
  <c r="AC280" i="14"/>
  <c r="AC279" i="14"/>
  <c r="AC281" i="14"/>
  <c r="AC276" i="14"/>
  <c r="AC274" i="14"/>
  <c r="AC282" i="14"/>
  <c r="AC278" i="14"/>
  <c r="AB267" i="14"/>
  <c r="AB266" i="14"/>
  <c r="AB269" i="14"/>
  <c r="AB272" i="14"/>
  <c r="AB271" i="14"/>
  <c r="AB265" i="14"/>
  <c r="AB270" i="14"/>
  <c r="AB268" i="14"/>
  <c r="AB263" i="14"/>
  <c r="AB264" i="14"/>
  <c r="AC273" i="14"/>
  <c r="AA259" i="14"/>
  <c r="AA257" i="14"/>
  <c r="AA262" i="14"/>
  <c r="AA258" i="14"/>
  <c r="AA256" i="14"/>
  <c r="AA260" i="14"/>
  <c r="AA261" i="14"/>
  <c r="Y240" i="14"/>
  <c r="W220" i="14"/>
  <c r="W222" i="14"/>
  <c r="X232" i="14"/>
  <c r="Y242" i="14"/>
  <c r="Y239" i="14"/>
  <c r="X231" i="14"/>
  <c r="X230" i="14"/>
  <c r="Y238" i="14"/>
  <c r="Z251" i="14"/>
  <c r="Y241" i="14"/>
  <c r="Z249" i="14"/>
  <c r="W221" i="14"/>
  <c r="Z248" i="14"/>
  <c r="X229" i="14"/>
  <c r="Z247" i="14"/>
  <c r="Z252" i="14"/>
  <c r="Z250" i="14"/>
  <c r="Z246" i="14"/>
  <c r="Z244" i="14"/>
  <c r="Z243" i="14"/>
  <c r="Z245" i="14"/>
  <c r="AA253" i="14"/>
  <c r="AA254" i="14"/>
  <c r="AA255" i="14"/>
  <c r="X228" i="14"/>
  <c r="Y237" i="14"/>
  <c r="Y236" i="14"/>
  <c r="Y235" i="14"/>
  <c r="Y234" i="14"/>
  <c r="W215" i="14"/>
  <c r="Y233" i="14"/>
  <c r="X224" i="14"/>
  <c r="W218" i="14"/>
  <c r="W214" i="14"/>
  <c r="X225" i="14"/>
  <c r="X227" i="14"/>
  <c r="W216" i="14"/>
  <c r="X226" i="14"/>
  <c r="W219" i="14"/>
  <c r="W217" i="14"/>
  <c r="X223" i="14"/>
  <c r="W210" i="14"/>
  <c r="W201" i="14"/>
  <c r="W199" i="14"/>
  <c r="W198" i="14"/>
  <c r="W193" i="14"/>
  <c r="W195" i="14"/>
  <c r="W196" i="14"/>
  <c r="W200" i="14"/>
  <c r="W212" i="14"/>
  <c r="W213" i="14"/>
  <c r="W208" i="14"/>
  <c r="W203" i="14"/>
  <c r="W206" i="14"/>
  <c r="W207" i="14"/>
  <c r="W202" i="14"/>
  <c r="W211" i="14"/>
  <c r="W209" i="14"/>
  <c r="W197" i="14"/>
  <c r="W204" i="14"/>
  <c r="W205" i="14"/>
  <c r="W194" i="14"/>
  <c r="EZ37" i="14"/>
  <c r="EZ38" i="14" s="1"/>
  <c r="FA37" i="14" s="1"/>
  <c r="FA38" i="14" s="1"/>
  <c r="FB37" i="14" s="1"/>
  <c r="FB38" i="14" s="1"/>
  <c r="FC37" i="14" s="1"/>
  <c r="FC38" i="14" s="1"/>
  <c r="FD37" i="14" s="1"/>
  <c r="FD38" i="14" s="1"/>
  <c r="FE37" i="14" s="1"/>
  <c r="FE38" i="14" s="1"/>
  <c r="FF37" i="14" s="1"/>
  <c r="FF38" i="14" s="1"/>
  <c r="FG37" i="14" s="1"/>
  <c r="FG38" i="14" s="1"/>
  <c r="FH37" i="14" s="1"/>
  <c r="FH38" i="14" s="1"/>
  <c r="FI37" i="14" s="1"/>
  <c r="FI38" i="14" s="1"/>
  <c r="FJ37" i="14" s="1"/>
  <c r="FJ38" i="14" s="1"/>
  <c r="FK37" i="14" s="1"/>
  <c r="FK38" i="14" s="1"/>
  <c r="W192" i="14" l="1"/>
  <c r="X7" i="15" s="1"/>
  <c r="M7" i="19" s="1"/>
  <c r="FL37" i="14"/>
  <c r="FL38" i="14" s="1"/>
  <c r="FM37" i="14" s="1"/>
  <c r="FM38" i="14" s="1"/>
  <c r="FN37" i="14" s="1"/>
  <c r="FN38" i="14" s="1"/>
  <c r="FO37" i="14" s="1"/>
  <c r="FO38" i="14" s="1"/>
  <c r="FP37" i="14" s="1"/>
  <c r="FP38" i="14" s="1"/>
  <c r="FQ37" i="14" s="1"/>
  <c r="FQ38" i="14" s="1"/>
  <c r="FR37" i="14" s="1"/>
  <c r="FR38" i="14" s="1"/>
  <c r="FS37" i="14" s="1"/>
  <c r="FS38" i="14" s="1"/>
  <c r="FT37" i="14" s="1"/>
  <c r="FT38" i="14" s="1"/>
  <c r="FU37" i="14" s="1"/>
  <c r="FU38" i="14" s="1"/>
  <c r="FV37" i="14" s="1"/>
  <c r="FV38" i="14" s="1"/>
  <c r="FW37" i="14" s="1"/>
  <c r="FW38" i="14" s="1"/>
  <c r="AE292" i="14" l="1"/>
  <c r="AE287" i="14"/>
  <c r="AE285" i="14"/>
  <c r="AE283" i="14"/>
  <c r="AE289" i="14"/>
  <c r="AE288" i="14"/>
  <c r="AE286" i="14"/>
  <c r="AE290" i="14"/>
  <c r="AE291" i="14"/>
  <c r="AE284" i="14"/>
  <c r="AD280" i="14"/>
  <c r="AD279" i="14"/>
  <c r="AD274" i="14"/>
  <c r="AD278" i="14"/>
  <c r="AD282" i="14"/>
  <c r="AD276" i="14"/>
  <c r="AD277" i="14"/>
  <c r="AD281" i="14"/>
  <c r="AD275" i="14"/>
  <c r="AC269" i="14"/>
  <c r="AC266" i="14"/>
  <c r="AC265" i="14"/>
  <c r="AC271" i="14"/>
  <c r="AC270" i="14"/>
  <c r="AC268" i="14"/>
  <c r="AC267" i="14"/>
  <c r="AC272" i="14"/>
  <c r="AC263" i="14"/>
  <c r="AC264" i="14"/>
  <c r="AD273" i="14"/>
  <c r="AB262" i="14"/>
  <c r="AB256" i="14"/>
  <c r="AB261" i="14"/>
  <c r="AB258" i="14"/>
  <c r="AB260" i="14"/>
  <c r="AB257" i="14"/>
  <c r="AB259" i="14"/>
  <c r="Z239" i="14"/>
  <c r="X221" i="14"/>
  <c r="AA249" i="14"/>
  <c r="Z238" i="14"/>
  <c r="Z240" i="14"/>
  <c r="AA248" i="14"/>
  <c r="Y230" i="14"/>
  <c r="X222" i="14"/>
  <c r="Y232" i="14"/>
  <c r="Y231" i="14"/>
  <c r="X220" i="14"/>
  <c r="Z241" i="14"/>
  <c r="Y229" i="14"/>
  <c r="AA250" i="14"/>
  <c r="AA252" i="14"/>
  <c r="AA251" i="14"/>
  <c r="AA247" i="14"/>
  <c r="Z242" i="14"/>
  <c r="AA246" i="14"/>
  <c r="AA245" i="14"/>
  <c r="AA244" i="14"/>
  <c r="AA243" i="14"/>
  <c r="AB255" i="14"/>
  <c r="AB254" i="14"/>
  <c r="AB253" i="14"/>
  <c r="Z236" i="14"/>
  <c r="Y228" i="14"/>
  <c r="Z237" i="14"/>
  <c r="Z235" i="14"/>
  <c r="Z234" i="14"/>
  <c r="Y225" i="14"/>
  <c r="X219" i="14"/>
  <c r="X216" i="14"/>
  <c r="Y227" i="14"/>
  <c r="Z233" i="14"/>
  <c r="Y226" i="14"/>
  <c r="X217" i="14"/>
  <c r="X214" i="14"/>
  <c r="X218" i="14"/>
  <c r="X215" i="14"/>
  <c r="Y223" i="14"/>
  <c r="Y224" i="14"/>
  <c r="X202" i="14"/>
  <c r="X201" i="14"/>
  <c r="X204" i="14"/>
  <c r="X207" i="14"/>
  <c r="X203" i="14"/>
  <c r="X213" i="14"/>
  <c r="X194" i="14"/>
  <c r="X206" i="14"/>
  <c r="X211" i="14"/>
  <c r="X208" i="14"/>
  <c r="X195" i="14"/>
  <c r="X193" i="14"/>
  <c r="X209" i="14"/>
  <c r="X200" i="14"/>
  <c r="X196" i="14"/>
  <c r="X205" i="14"/>
  <c r="X198" i="14"/>
  <c r="X210" i="14"/>
  <c r="X197" i="14"/>
  <c r="X212" i="14"/>
  <c r="X199" i="14"/>
  <c r="FX37" i="14"/>
  <c r="FX38" i="14" s="1"/>
  <c r="FY37" i="14" s="1"/>
  <c r="FY38" i="14" s="1"/>
  <c r="FZ37" i="14" s="1"/>
  <c r="FZ38" i="14" s="1"/>
  <c r="GA37" i="14" s="1"/>
  <c r="GA38" i="14" s="1"/>
  <c r="GB37" i="14" s="1"/>
  <c r="GB38" i="14" s="1"/>
  <c r="GC37" i="14" s="1"/>
  <c r="GC38" i="14" s="1"/>
  <c r="GD37" i="14" s="1"/>
  <c r="GD38" i="14" s="1"/>
  <c r="GE37" i="14" s="1"/>
  <c r="GE38" i="14" s="1"/>
  <c r="GF37" i="14" s="1"/>
  <c r="GF38" i="14" s="1"/>
  <c r="GG37" i="14" s="1"/>
  <c r="GG38" i="14" s="1"/>
  <c r="GH37" i="14" s="1"/>
  <c r="GH38" i="14" s="1"/>
  <c r="AL9" i="15"/>
  <c r="AG7" i="8" s="1"/>
  <c r="AG35" i="8" s="1"/>
  <c r="AK9" i="15"/>
  <c r="AF7" i="8" s="1"/>
  <c r="AF35" i="8" s="1"/>
  <c r="Q9" i="8"/>
  <c r="Q37" i="8" s="1"/>
  <c r="H11" i="15"/>
  <c r="V6" i="15"/>
  <c r="AF256" i="14" l="1"/>
  <c r="AF230" i="14"/>
  <c r="AF229" i="14"/>
  <c r="AF231" i="14"/>
  <c r="AF232" i="14"/>
  <c r="AF286" i="14"/>
  <c r="AF288" i="14"/>
  <c r="AF292" i="14"/>
  <c r="AF290" i="14"/>
  <c r="AF283" i="14"/>
  <c r="AF289" i="14"/>
  <c r="AF287" i="14"/>
  <c r="AF284" i="14"/>
  <c r="AF285" i="14"/>
  <c r="AF291" i="14"/>
  <c r="AD267" i="14"/>
  <c r="AF248" i="14"/>
  <c r="AF247" i="14"/>
  <c r="AD266" i="14"/>
  <c r="AD269" i="14"/>
  <c r="AD265" i="14"/>
  <c r="AD270" i="14"/>
  <c r="AE275" i="14"/>
  <c r="AE278" i="14"/>
  <c r="AE279" i="14"/>
  <c r="AE281" i="14"/>
  <c r="AE280" i="14"/>
  <c r="AE276" i="14"/>
  <c r="AE282" i="14"/>
  <c r="AE277" i="14"/>
  <c r="AE274" i="14"/>
  <c r="AD268" i="14"/>
  <c r="AD271" i="14"/>
  <c r="AD272" i="14"/>
  <c r="AD221" i="14"/>
  <c r="AD222" i="14"/>
  <c r="AE225" i="14"/>
  <c r="AE226" i="14"/>
  <c r="AE227" i="14"/>
  <c r="AE241" i="14"/>
  <c r="AD228" i="14"/>
  <c r="AE234" i="14"/>
  <c r="AE233" i="14"/>
  <c r="AF238" i="14"/>
  <c r="AF239" i="14"/>
  <c r="AF240" i="14"/>
  <c r="AD264" i="14"/>
  <c r="AD263" i="14"/>
  <c r="AE273" i="14"/>
  <c r="AB248" i="14"/>
  <c r="AB247" i="14"/>
  <c r="AB252" i="14"/>
  <c r="AB251" i="14"/>
  <c r="AC217" i="14"/>
  <c r="AC261" i="14"/>
  <c r="AC256" i="14"/>
  <c r="AC262" i="14"/>
  <c r="AC258" i="14"/>
  <c r="AC260" i="14"/>
  <c r="AC257" i="14"/>
  <c r="AC259" i="14"/>
  <c r="AB250" i="14"/>
  <c r="Z226" i="14"/>
  <c r="Y219" i="14"/>
  <c r="AA242" i="14"/>
  <c r="Y221" i="14"/>
  <c r="Z232" i="14"/>
  <c r="Z225" i="14"/>
  <c r="Y217" i="14"/>
  <c r="Z223" i="14"/>
  <c r="AA240" i="14"/>
  <c r="Z229" i="14"/>
  <c r="AA238" i="14"/>
  <c r="Z224" i="14"/>
  <c r="Y215" i="14"/>
  <c r="Y220" i="14"/>
  <c r="Y222" i="14"/>
  <c r="AA241" i="14"/>
  <c r="Z231" i="14"/>
  <c r="AB249" i="14"/>
  <c r="Z230" i="14"/>
  <c r="Y218" i="14"/>
  <c r="Y216" i="14"/>
  <c r="AA239" i="14"/>
  <c r="Z227" i="14"/>
  <c r="Y214" i="14"/>
  <c r="AB243" i="14"/>
  <c r="AB244" i="14"/>
  <c r="AB245" i="14"/>
  <c r="AB246" i="14"/>
  <c r="AC253" i="14"/>
  <c r="AC255" i="14"/>
  <c r="AC254" i="14"/>
  <c r="Z228" i="14"/>
  <c r="AA235" i="14"/>
  <c r="AA236" i="14"/>
  <c r="AA237" i="14"/>
  <c r="AA233" i="14"/>
  <c r="AA234" i="14"/>
  <c r="Y211" i="14"/>
  <c r="Y201" i="14"/>
  <c r="Y203" i="14"/>
  <c r="Y198" i="14"/>
  <c r="Y207" i="14"/>
  <c r="Y204" i="14"/>
  <c r="Y197" i="14"/>
  <c r="Y194" i="14"/>
  <c r="Y206" i="14"/>
  <c r="Y209" i="14"/>
  <c r="Y196" i="14"/>
  <c r="Y202" i="14"/>
  <c r="Y212" i="14"/>
  <c r="Y193" i="14"/>
  <c r="Y205" i="14"/>
  <c r="Y210" i="14"/>
  <c r="Y199" i="14"/>
  <c r="Y213" i="14"/>
  <c r="Y195" i="14"/>
  <c r="Y208" i="14"/>
  <c r="Y200" i="14"/>
  <c r="X192" i="14"/>
  <c r="Y7" i="15" s="1"/>
  <c r="N7" i="19" s="1"/>
  <c r="G62" i="14"/>
  <c r="G61" i="14"/>
  <c r="G63" i="14"/>
  <c r="G64" i="14"/>
  <c r="AK8" i="15"/>
  <c r="AF6" i="8" s="1"/>
  <c r="AF34" i="8" s="1"/>
  <c r="AF5" i="8"/>
  <c r="AK10" i="15"/>
  <c r="AF8" i="8" s="1"/>
  <c r="AF36" i="8" s="1"/>
  <c r="AG5" i="8"/>
  <c r="AL10" i="15"/>
  <c r="AG8" i="8" s="1"/>
  <c r="AG36" i="8" s="1"/>
  <c r="AL8" i="15"/>
  <c r="X8" i="15"/>
  <c r="X10" i="15"/>
  <c r="S8" i="8" s="1"/>
  <c r="S36" i="8" s="1"/>
  <c r="S5" i="8"/>
  <c r="X9" i="15"/>
  <c r="S7" i="8" s="1"/>
  <c r="S35" i="8" s="1"/>
  <c r="AQ10" i="15"/>
  <c r="AQ8" i="15"/>
  <c r="AQ9" i="15"/>
  <c r="AL5" i="8"/>
  <c r="AI10" i="15"/>
  <c r="AD8" i="8" s="1"/>
  <c r="AD36" i="8" s="1"/>
  <c r="AD5" i="8"/>
  <c r="AI9" i="15"/>
  <c r="AD7" i="8" s="1"/>
  <c r="AD35" i="8" s="1"/>
  <c r="AI8" i="15"/>
  <c r="AJ5" i="8"/>
  <c r="AO9" i="15"/>
  <c r="AJ7" i="8" s="1"/>
  <c r="AJ35" i="8" s="1"/>
  <c r="AO8" i="15"/>
  <c r="AO10" i="15"/>
  <c r="AJ8" i="8" s="1"/>
  <c r="AJ36" i="8" s="1"/>
  <c r="B9" i="8"/>
  <c r="Q4" i="8"/>
  <c r="AJ10" i="15"/>
  <c r="AE8" i="8" s="1"/>
  <c r="AE36" i="8" s="1"/>
  <c r="AJ9" i="15"/>
  <c r="AE7" i="8" s="1"/>
  <c r="AE35" i="8" s="1"/>
  <c r="AE5" i="8"/>
  <c r="AJ8" i="15"/>
  <c r="AI5" i="8"/>
  <c r="AN10" i="15"/>
  <c r="AI8" i="8" s="1"/>
  <c r="AI36" i="8" s="1"/>
  <c r="AN8" i="15"/>
  <c r="AN9" i="15"/>
  <c r="AI7" i="8" s="1"/>
  <c r="AI35" i="8" s="1"/>
  <c r="AP8" i="15"/>
  <c r="AK5" i="8"/>
  <c r="AP9" i="15"/>
  <c r="AK7" i="8" s="1"/>
  <c r="AK35" i="8" s="1"/>
  <c r="AP10" i="15"/>
  <c r="AK8" i="8" s="1"/>
  <c r="AK36" i="8" s="1"/>
  <c r="AM10" i="15"/>
  <c r="AH8" i="8" s="1"/>
  <c r="AH36" i="8" s="1"/>
  <c r="AM8" i="15"/>
  <c r="AM9" i="15"/>
  <c r="AH7" i="8" s="1"/>
  <c r="AH35" i="8" s="1"/>
  <c r="AH5" i="8"/>
  <c r="AF33" i="8" l="1"/>
  <c r="AF44" i="8" s="1"/>
  <c r="AG230" i="14"/>
  <c r="AG232" i="14"/>
  <c r="AG229" i="14"/>
  <c r="AG231" i="14"/>
  <c r="AG262" i="14"/>
  <c r="AG261" i="14"/>
  <c r="AG257" i="14"/>
  <c r="AG258" i="14"/>
  <c r="AG259" i="14"/>
  <c r="AG256" i="14"/>
  <c r="AG260" i="14"/>
  <c r="AG289" i="14"/>
  <c r="AG284" i="14"/>
  <c r="AG290" i="14"/>
  <c r="AG287" i="14"/>
  <c r="AG291" i="14"/>
  <c r="AG285" i="14"/>
  <c r="AG292" i="14"/>
  <c r="AG288" i="14"/>
  <c r="AG286" i="14"/>
  <c r="AG283" i="14"/>
  <c r="AG247" i="14"/>
  <c r="AG251" i="14"/>
  <c r="AG249" i="14"/>
  <c r="AG252" i="14"/>
  <c r="AG248" i="14"/>
  <c r="AG250" i="14"/>
  <c r="AG266" i="14"/>
  <c r="AG267" i="14"/>
  <c r="AG270" i="14"/>
  <c r="AG268" i="14"/>
  <c r="AG272" i="14"/>
  <c r="AG271" i="14"/>
  <c r="AG265" i="14"/>
  <c r="AG269" i="14"/>
  <c r="AG276" i="14"/>
  <c r="AG280" i="14"/>
  <c r="AG274" i="14"/>
  <c r="AG278" i="14"/>
  <c r="AG282" i="14"/>
  <c r="AG281" i="14"/>
  <c r="AG277" i="14"/>
  <c r="AG279" i="14"/>
  <c r="AG275" i="14"/>
  <c r="AF252" i="14"/>
  <c r="AF254" i="14"/>
  <c r="AF253" i="14"/>
  <c r="AF249" i="14"/>
  <c r="AF251" i="14"/>
  <c r="AF255" i="14"/>
  <c r="AF250" i="14"/>
  <c r="AF279" i="14"/>
  <c r="AF277" i="14"/>
  <c r="AF282" i="14"/>
  <c r="AF275" i="14"/>
  <c r="AF274" i="14"/>
  <c r="AF276" i="14"/>
  <c r="AF280" i="14"/>
  <c r="AF281" i="14"/>
  <c r="AF278" i="14"/>
  <c r="AE265" i="14"/>
  <c r="AE266" i="14"/>
  <c r="AE268" i="14"/>
  <c r="AE270" i="14"/>
  <c r="AE271" i="14"/>
  <c r="AE267" i="14"/>
  <c r="AE269" i="14"/>
  <c r="AE272" i="14"/>
  <c r="AE224" i="14"/>
  <c r="AE222" i="14"/>
  <c r="AE221" i="14"/>
  <c r="AE223" i="14"/>
  <c r="AF227" i="14"/>
  <c r="AF228" i="14"/>
  <c r="AF226" i="14"/>
  <c r="AF225" i="14"/>
  <c r="AE228" i="14"/>
  <c r="AE231" i="14"/>
  <c r="AE230" i="14"/>
  <c r="AE229" i="14"/>
  <c r="AE232" i="14"/>
  <c r="AF234" i="14"/>
  <c r="AF236" i="14"/>
  <c r="AF237" i="14"/>
  <c r="AF233" i="14"/>
  <c r="AF235" i="14"/>
  <c r="AG241" i="14"/>
  <c r="AG238" i="14"/>
  <c r="AG242" i="14"/>
  <c r="AG239" i="14"/>
  <c r="AG240" i="14"/>
  <c r="AF258" i="14"/>
  <c r="AF264" i="14"/>
  <c r="AF257" i="14"/>
  <c r="AF261" i="14"/>
  <c r="AF259" i="14"/>
  <c r="AF262" i="14"/>
  <c r="AF260" i="14"/>
  <c r="AF263" i="14"/>
  <c r="AE237" i="14"/>
  <c r="AE236" i="14"/>
  <c r="AE235" i="14"/>
  <c r="AE239" i="14"/>
  <c r="AE238" i="14"/>
  <c r="AE240" i="14"/>
  <c r="AF243" i="14"/>
  <c r="AF241" i="14"/>
  <c r="AF242" i="14"/>
  <c r="AF245" i="14"/>
  <c r="AF244" i="14"/>
  <c r="AF246" i="14"/>
  <c r="AE249" i="14"/>
  <c r="AE252" i="14"/>
  <c r="AE253" i="14"/>
  <c r="AE254" i="14"/>
  <c r="AE251" i="14"/>
  <c r="AE250" i="14"/>
  <c r="AE255" i="14"/>
  <c r="AE259" i="14"/>
  <c r="AE260" i="14"/>
  <c r="AE257" i="14"/>
  <c r="AE263" i="14"/>
  <c r="AE264" i="14"/>
  <c r="AE262" i="14"/>
  <c r="AE258" i="14"/>
  <c r="AE256" i="14"/>
  <c r="AE261" i="14"/>
  <c r="AF271" i="14"/>
  <c r="AF266" i="14"/>
  <c r="AF265" i="14"/>
  <c r="AF273" i="14"/>
  <c r="AF272" i="14"/>
  <c r="AF269" i="14"/>
  <c r="AF268" i="14"/>
  <c r="AF267" i="14"/>
  <c r="AF270" i="14"/>
  <c r="AC223" i="14"/>
  <c r="AE245" i="14"/>
  <c r="AE243" i="14"/>
  <c r="AE242" i="14"/>
  <c r="AE246" i="14"/>
  <c r="AE244" i="14"/>
  <c r="AE247" i="14"/>
  <c r="AE248" i="14"/>
  <c r="AB241" i="14"/>
  <c r="AB239" i="14"/>
  <c r="AA231" i="14"/>
  <c r="AB238" i="14"/>
  <c r="AA213" i="14"/>
  <c r="AB218" i="14"/>
  <c r="AB219" i="14"/>
  <c r="AC226" i="14"/>
  <c r="AC225" i="14"/>
  <c r="AA209" i="14"/>
  <c r="AD233" i="14"/>
  <c r="AD229" i="14"/>
  <c r="AD234" i="14"/>
  <c r="AD232" i="14"/>
  <c r="AD230" i="14"/>
  <c r="AD231" i="14"/>
  <c r="AC227" i="14"/>
  <c r="AC224" i="14"/>
  <c r="AB220" i="14"/>
  <c r="AC250" i="14"/>
  <c r="Z220" i="14"/>
  <c r="AB242" i="14"/>
  <c r="AC251" i="14"/>
  <c r="AC247" i="14"/>
  <c r="AC220" i="14"/>
  <c r="AC219" i="14"/>
  <c r="AB214" i="14"/>
  <c r="AC218" i="14"/>
  <c r="AB216" i="14"/>
  <c r="AA210" i="14"/>
  <c r="AA212" i="14"/>
  <c r="AA211" i="14"/>
  <c r="AB213" i="14"/>
  <c r="AC222" i="14"/>
  <c r="AC221" i="14"/>
  <c r="AD227" i="14"/>
  <c r="AD226" i="14"/>
  <c r="AD224" i="14"/>
  <c r="AD223" i="14"/>
  <c r="AD225" i="14"/>
  <c r="AB217" i="14"/>
  <c r="AB215" i="14"/>
  <c r="AC248" i="14"/>
  <c r="AA206" i="14"/>
  <c r="AA207" i="14"/>
  <c r="AA208" i="14"/>
  <c r="AA205" i="14"/>
  <c r="AB210" i="14"/>
  <c r="AB212" i="14"/>
  <c r="AB209" i="14"/>
  <c r="AB211" i="14"/>
  <c r="AC215" i="14"/>
  <c r="AC214" i="14"/>
  <c r="AC216" i="14"/>
  <c r="AC213" i="14"/>
  <c r="AD218" i="14"/>
  <c r="AD220" i="14"/>
  <c r="AD219" i="14"/>
  <c r="AD217" i="14"/>
  <c r="AC236" i="14"/>
  <c r="AD260" i="14"/>
  <c r="AD259" i="14"/>
  <c r="AD258" i="14"/>
  <c r="AD261" i="14"/>
  <c r="AD257" i="14"/>
  <c r="AD262" i="14"/>
  <c r="AD256" i="14"/>
  <c r="Z222" i="14"/>
  <c r="AA230" i="14"/>
  <c r="Z221" i="14"/>
  <c r="AA232" i="14"/>
  <c r="AA229" i="14"/>
  <c r="AC252" i="14"/>
  <c r="AC249" i="14"/>
  <c r="AB240" i="14"/>
  <c r="AA224" i="14"/>
  <c r="AD243" i="14"/>
  <c r="AD244" i="14"/>
  <c r="AD245" i="14"/>
  <c r="AD246" i="14"/>
  <c r="AD242" i="14"/>
  <c r="AB228" i="14"/>
  <c r="AC237" i="14"/>
  <c r="AC235" i="14"/>
  <c r="AC239" i="14"/>
  <c r="AA225" i="14"/>
  <c r="AA226" i="14"/>
  <c r="Z214" i="14"/>
  <c r="AB233" i="14"/>
  <c r="AC238" i="14"/>
  <c r="AB232" i="14"/>
  <c r="AB230" i="14"/>
  <c r="AA223" i="14"/>
  <c r="Z217" i="14"/>
  <c r="AC241" i="14"/>
  <c r="AA221" i="14"/>
  <c r="AA222" i="14"/>
  <c r="Z219" i="14"/>
  <c r="Z218" i="14"/>
  <c r="AA227" i="14"/>
  <c r="Z216" i="14"/>
  <c r="AB229" i="14"/>
  <c r="Z215" i="14"/>
  <c r="AB231" i="14"/>
  <c r="AB234" i="14"/>
  <c r="AC244" i="14"/>
  <c r="AC246" i="14"/>
  <c r="AC242" i="14"/>
  <c r="AC243" i="14"/>
  <c r="AC245" i="14"/>
  <c r="AD248" i="14"/>
  <c r="AD255" i="14"/>
  <c r="AD254" i="14"/>
  <c r="AD253" i="14"/>
  <c r="AD252" i="14"/>
  <c r="AD250" i="14"/>
  <c r="AD249" i="14"/>
  <c r="AD247" i="14"/>
  <c r="AD251" i="14"/>
  <c r="AB236" i="14"/>
  <c r="AB237" i="14"/>
  <c r="AB235" i="14"/>
  <c r="AA228" i="14"/>
  <c r="AC240" i="14"/>
  <c r="Y8" i="15"/>
  <c r="Y10" i="15"/>
  <c r="T8" i="8" s="1"/>
  <c r="T36" i="8" s="1"/>
  <c r="Y192" i="14"/>
  <c r="Z7" i="15" s="1"/>
  <c r="O7" i="19" s="1"/>
  <c r="T5" i="8"/>
  <c r="Z206" i="14"/>
  <c r="Z198" i="14"/>
  <c r="Z195" i="14"/>
  <c r="Z197" i="14"/>
  <c r="Z199" i="14"/>
  <c r="Z212" i="14"/>
  <c r="Z213" i="14"/>
  <c r="Z209" i="14"/>
  <c r="Z208" i="14"/>
  <c r="Z205" i="14"/>
  <c r="Z202" i="14"/>
  <c r="Z204" i="14"/>
  <c r="Z211" i="14"/>
  <c r="Z201" i="14"/>
  <c r="Z196" i="14"/>
  <c r="Z200" i="14"/>
  <c r="Z194" i="14"/>
  <c r="Z193" i="14"/>
  <c r="Z210" i="14"/>
  <c r="Z207" i="14"/>
  <c r="Z203" i="14"/>
  <c r="AA216" i="14"/>
  <c r="AA220" i="14"/>
  <c r="AA214" i="14"/>
  <c r="AA219" i="14"/>
  <c r="AA215" i="14"/>
  <c r="AA217" i="14"/>
  <c r="AA218" i="14"/>
  <c r="AB227" i="14"/>
  <c r="AB226" i="14"/>
  <c r="AB223" i="14"/>
  <c r="AB222" i="14"/>
  <c r="AB224" i="14"/>
  <c r="AB225" i="14"/>
  <c r="AB221" i="14"/>
  <c r="AC232" i="14"/>
  <c r="AC234" i="14"/>
  <c r="AC231" i="14"/>
  <c r="AC230" i="14"/>
  <c r="AC228" i="14"/>
  <c r="AC229" i="14"/>
  <c r="AC233" i="14"/>
  <c r="AD239" i="14"/>
  <c r="AD241" i="14"/>
  <c r="AD240" i="14"/>
  <c r="AD238" i="14"/>
  <c r="AD236" i="14"/>
  <c r="AD237" i="14"/>
  <c r="AD235" i="14"/>
  <c r="Y9" i="15"/>
  <c r="T7" i="8" s="1"/>
  <c r="T35" i="8" s="1"/>
  <c r="AK6" i="15"/>
  <c r="AL6" i="15"/>
  <c r="AG6" i="8"/>
  <c r="AL7" i="8"/>
  <c r="AL35" i="8" s="1"/>
  <c r="AM6" i="15"/>
  <c r="AH6" i="8"/>
  <c r="AP6" i="15"/>
  <c r="AK6" i="8"/>
  <c r="AQ6" i="15"/>
  <c r="AL6" i="8"/>
  <c r="AL34" i="8" s="1"/>
  <c r="E37" i="8"/>
  <c r="Q33" i="8"/>
  <c r="AL8" i="8"/>
  <c r="AL36" i="8" s="1"/>
  <c r="AE6" i="8"/>
  <c r="AE34" i="8" s="1"/>
  <c r="AJ6" i="15"/>
  <c r="AI6" i="15"/>
  <c r="AD6" i="8"/>
  <c r="AD34" i="8" s="1"/>
  <c r="AO6" i="15"/>
  <c r="AJ6" i="8"/>
  <c r="AF4" i="8"/>
  <c r="AN6" i="15"/>
  <c r="AI6" i="8"/>
  <c r="S6" i="8"/>
  <c r="S34" i="8" s="1"/>
  <c r="X6" i="15"/>
  <c r="AI34" i="8" l="1"/>
  <c r="AI33" i="8" s="1"/>
  <c r="AK34" i="8"/>
  <c r="AK33" i="8" s="1"/>
  <c r="AH34" i="8"/>
  <c r="AH33" i="8" s="1"/>
  <c r="AJ34" i="8"/>
  <c r="AJ33" i="8" s="1"/>
  <c r="AG34" i="8"/>
  <c r="AG33" i="8" s="1"/>
  <c r="AF39" i="8"/>
  <c r="AF42" i="8" s="1"/>
  <c r="Q39" i="8"/>
  <c r="Q44" i="8"/>
  <c r="AL33" i="8"/>
  <c r="AL44" i="8" s="1"/>
  <c r="AG4" i="8"/>
  <c r="AG192" i="14"/>
  <c r="AH7" i="15" s="1"/>
  <c r="W7" i="19" s="1"/>
  <c r="AF192" i="14"/>
  <c r="AG7" i="15" s="1"/>
  <c r="V7" i="19" s="1"/>
  <c r="AE192" i="14"/>
  <c r="AF7" i="15" s="1"/>
  <c r="U7" i="19" s="1"/>
  <c r="Y6" i="15"/>
  <c r="T6" i="8"/>
  <c r="T34" i="8" s="1"/>
  <c r="AD192" i="14"/>
  <c r="Z192" i="14"/>
  <c r="AA7" i="15" s="1"/>
  <c r="P7" i="19" s="1"/>
  <c r="AA192" i="14"/>
  <c r="AB7" i="15" s="1"/>
  <c r="Q7" i="19" s="1"/>
  <c r="Z8" i="15"/>
  <c r="Z10" i="15"/>
  <c r="Z9" i="15"/>
  <c r="U5" i="8"/>
  <c r="AC192" i="14"/>
  <c r="AD7" i="15" s="1"/>
  <c r="S7" i="19" s="1"/>
  <c r="AB192" i="14"/>
  <c r="AC7" i="15" s="1"/>
  <c r="R7" i="19" s="1"/>
  <c r="AD4" i="8"/>
  <c r="AD33" i="8"/>
  <c r="AE4" i="8"/>
  <c r="AE33" i="8"/>
  <c r="S33" i="8"/>
  <c r="S4" i="8"/>
  <c r="AL4" i="8"/>
  <c r="AH4" i="8"/>
  <c r="AK4" i="8"/>
  <c r="AJ4" i="8"/>
  <c r="AI4" i="8"/>
  <c r="AK44" i="8" l="1"/>
  <c r="AK39" i="8"/>
  <c r="AK42" i="8" s="1"/>
  <c r="AG44" i="8"/>
  <c r="AG39" i="8"/>
  <c r="AG42" i="8" s="1"/>
  <c r="AJ44" i="8"/>
  <c r="AJ39" i="8"/>
  <c r="AJ43" i="8" s="1"/>
  <c r="AH44" i="8"/>
  <c r="AH39" i="8"/>
  <c r="AH43" i="8" s="1"/>
  <c r="AI44" i="8"/>
  <c r="AI39" i="8"/>
  <c r="AI42" i="8" s="1"/>
  <c r="AF43" i="8"/>
  <c r="AD39" i="8"/>
  <c r="AD44" i="8"/>
  <c r="AE39" i="8"/>
  <c r="AE44" i="8"/>
  <c r="S39" i="8"/>
  <c r="S44" i="8"/>
  <c r="Q40" i="8"/>
  <c r="Q43" i="8"/>
  <c r="Q42" i="8"/>
  <c r="T33" i="8"/>
  <c r="T4" i="8"/>
  <c r="AH10" i="15"/>
  <c r="AC8" i="8" s="1"/>
  <c r="AC36" i="8" s="1"/>
  <c r="AC5" i="8"/>
  <c r="AH8" i="15"/>
  <c r="AH9" i="15"/>
  <c r="AC7" i="8" s="1"/>
  <c r="AC35" i="8" s="1"/>
  <c r="AG9" i="15"/>
  <c r="AB7" i="8" s="1"/>
  <c r="AB35" i="8" s="1"/>
  <c r="AG8" i="15"/>
  <c r="AB5" i="8"/>
  <c r="AG10" i="15"/>
  <c r="AB8" i="8" s="1"/>
  <c r="AB36" i="8" s="1"/>
  <c r="AF9" i="15"/>
  <c r="AA7" i="8" s="1"/>
  <c r="AA35" i="8" s="1"/>
  <c r="AF10" i="15"/>
  <c r="AA8" i="8" s="1"/>
  <c r="AA36" i="8" s="1"/>
  <c r="AA5" i="8"/>
  <c r="AF8" i="15"/>
  <c r="AE7" i="15"/>
  <c r="U8" i="8"/>
  <c r="U36" i="8" s="1"/>
  <c r="U6" i="8"/>
  <c r="U34" i="8" s="1"/>
  <c r="Z6" i="15"/>
  <c r="X5" i="8"/>
  <c r="AC8" i="15"/>
  <c r="AC10" i="15"/>
  <c r="X8" i="8" s="1"/>
  <c r="X36" i="8" s="1"/>
  <c r="AC9" i="15"/>
  <c r="X7" i="8" s="1"/>
  <c r="X35" i="8" s="1"/>
  <c r="U7" i="8"/>
  <c r="U35" i="8" s="1"/>
  <c r="AB10" i="15"/>
  <c r="W8" i="8" s="1"/>
  <c r="W36" i="8" s="1"/>
  <c r="AB8" i="15"/>
  <c r="AB9" i="15"/>
  <c r="W7" i="8" s="1"/>
  <c r="W35" i="8" s="1"/>
  <c r="W5" i="8"/>
  <c r="AD10" i="15"/>
  <c r="Y8" i="8" s="1"/>
  <c r="Y36" i="8" s="1"/>
  <c r="AD9" i="15"/>
  <c r="Y7" i="8" s="1"/>
  <c r="Y35" i="8" s="1"/>
  <c r="Y5" i="8"/>
  <c r="AD8" i="15"/>
  <c r="AA9" i="15"/>
  <c r="V7" i="8" s="1"/>
  <c r="V35" i="8" s="1"/>
  <c r="AA10" i="15"/>
  <c r="V8" i="8" s="1"/>
  <c r="V36" i="8" s="1"/>
  <c r="AA8" i="15"/>
  <c r="V5" i="8"/>
  <c r="AE8" i="15" l="1"/>
  <c r="Z6" i="8" s="1"/>
  <c r="Z34" i="8" s="1"/>
  <c r="T7" i="19"/>
  <c r="AH42" i="8"/>
  <c r="AG43" i="8"/>
  <c r="AJ42" i="8"/>
  <c r="AK43" i="8"/>
  <c r="AI43" i="8"/>
  <c r="T39" i="8"/>
  <c r="T44" i="8"/>
  <c r="S43" i="8"/>
  <c r="S42" i="8"/>
  <c r="AE43" i="8"/>
  <c r="AE42" i="8"/>
  <c r="AD42" i="8"/>
  <c r="AD43" i="8"/>
  <c r="R40" i="8"/>
  <c r="S40" i="8" s="1"/>
  <c r="Q46" i="8"/>
  <c r="Q45" i="8"/>
  <c r="C12" i="16"/>
  <c r="AC6" i="8"/>
  <c r="AC34" i="8" s="1"/>
  <c r="AH6" i="15"/>
  <c r="AB6" i="8"/>
  <c r="AB34" i="8" s="1"/>
  <c r="AG6" i="15"/>
  <c r="AA6" i="8"/>
  <c r="AA34" i="8" s="1"/>
  <c r="AF6" i="15"/>
  <c r="AE9" i="15"/>
  <c r="Z7" i="8" s="1"/>
  <c r="Z35" i="8" s="1"/>
  <c r="Z5" i="8"/>
  <c r="B5" i="8" s="1"/>
  <c r="AE10" i="15"/>
  <c r="Z8" i="8" s="1"/>
  <c r="Z36" i="8" s="1"/>
  <c r="H7" i="15"/>
  <c r="AB6" i="15"/>
  <c r="W6" i="8"/>
  <c r="W34" i="8" s="1"/>
  <c r="AC6" i="15"/>
  <c r="X6" i="8"/>
  <c r="X34" i="8" s="1"/>
  <c r="AA6" i="15"/>
  <c r="V6" i="8"/>
  <c r="V34" i="8" s="1"/>
  <c r="AD6" i="15"/>
  <c r="Y6" i="8"/>
  <c r="Y34" i="8" s="1"/>
  <c r="U4" i="8"/>
  <c r="AL39" i="8"/>
  <c r="H8" i="15" l="1"/>
  <c r="C16" i="16" s="1"/>
  <c r="S46" i="8"/>
  <c r="S45" i="8"/>
  <c r="AL42" i="8"/>
  <c r="AL43" i="8"/>
  <c r="R45" i="8"/>
  <c r="R46" i="8"/>
  <c r="T40" i="8"/>
  <c r="T43" i="8"/>
  <c r="T42" i="8"/>
  <c r="B8" i="8"/>
  <c r="E36" i="8"/>
  <c r="H9" i="15"/>
  <c r="B7" i="8"/>
  <c r="E35" i="8"/>
  <c r="Z33" i="8"/>
  <c r="Z4" i="8"/>
  <c r="H10" i="15"/>
  <c r="AE6" i="15"/>
  <c r="H6" i="15" s="1"/>
  <c r="AC4" i="8"/>
  <c r="AC33" i="8"/>
  <c r="AB4" i="8"/>
  <c r="AB33" i="8"/>
  <c r="AA4" i="8"/>
  <c r="AA33" i="8"/>
  <c r="B6" i="8"/>
  <c r="U33" i="8"/>
  <c r="U44" i="8" s="1"/>
  <c r="W4" i="8"/>
  <c r="W33" i="8"/>
  <c r="Y4" i="8"/>
  <c r="Y33" i="8"/>
  <c r="V33" i="8"/>
  <c r="V4" i="8"/>
  <c r="X33" i="8"/>
  <c r="X4" i="8"/>
  <c r="V39" i="8" l="1"/>
  <c r="V44" i="8"/>
  <c r="AB39" i="8"/>
  <c r="AB44" i="8"/>
  <c r="Z39" i="8"/>
  <c r="Z44" i="8"/>
  <c r="X39" i="8"/>
  <c r="X44" i="8"/>
  <c r="Y39" i="8"/>
  <c r="Y44" i="8"/>
  <c r="W39" i="8"/>
  <c r="W44" i="8"/>
  <c r="AA39" i="8"/>
  <c r="AA44" i="8"/>
  <c r="AC39" i="8"/>
  <c r="AC44" i="8"/>
  <c r="T46" i="8"/>
  <c r="T45" i="8"/>
  <c r="E33" i="8"/>
  <c r="E34" i="8"/>
  <c r="B4" i="8"/>
  <c r="U39" i="8"/>
  <c r="U43" i="8" l="1"/>
  <c r="U42" i="8"/>
  <c r="X43" i="8"/>
  <c r="X42" i="8"/>
  <c r="AB42" i="8"/>
  <c r="AB43" i="8"/>
  <c r="Y42" i="8"/>
  <c r="Y43" i="8"/>
  <c r="Z42" i="8"/>
  <c r="Z43" i="8"/>
  <c r="AC43" i="8"/>
  <c r="AC42" i="8"/>
  <c r="AA42" i="8"/>
  <c r="AA43" i="8"/>
  <c r="W43" i="8"/>
  <c r="W42" i="8"/>
  <c r="V43" i="8"/>
  <c r="V42" i="8"/>
  <c r="U40" i="8"/>
  <c r="E39" i="8"/>
  <c r="D45" i="8"/>
  <c r="D44" i="8"/>
  <c r="U45" i="8" l="1"/>
  <c r="U46" i="8"/>
  <c r="C19" i="16"/>
  <c r="V40" i="8"/>
  <c r="W40" i="8" l="1"/>
  <c r="V46" i="8"/>
  <c r="V45" i="8"/>
  <c r="X40" i="8" l="1"/>
  <c r="W46" i="8"/>
  <c r="W45" i="8"/>
  <c r="Y40" i="8" l="1"/>
  <c r="X46" i="8"/>
  <c r="X45" i="8"/>
  <c r="Z40" i="8" l="1"/>
  <c r="Y46" i="8"/>
  <c r="Y45" i="8"/>
  <c r="AA40" i="8" l="1"/>
  <c r="Z45" i="8"/>
  <c r="Z46" i="8"/>
  <c r="AB40" i="8" l="1"/>
  <c r="AA45" i="8"/>
  <c r="AA46" i="8"/>
  <c r="AC40" i="8" l="1"/>
  <c r="AB45" i="8"/>
  <c r="AB46" i="8"/>
  <c r="AD40" i="8" l="1"/>
  <c r="AC45" i="8"/>
  <c r="AC46" i="8"/>
  <c r="AE40" i="8" l="1"/>
  <c r="AD45" i="8"/>
  <c r="AD46" i="8"/>
  <c r="AF40" i="8" l="1"/>
  <c r="AE45" i="8"/>
  <c r="AE46" i="8"/>
  <c r="AG40" i="8" l="1"/>
  <c r="AF45" i="8"/>
  <c r="AF46" i="8"/>
  <c r="AH40" i="8" l="1"/>
  <c r="AG45" i="8"/>
  <c r="AG46" i="8"/>
  <c r="AI40" i="8" l="1"/>
  <c r="AH45" i="8"/>
  <c r="AH46" i="8"/>
  <c r="AJ40" i="8" l="1"/>
  <c r="AI45" i="8"/>
  <c r="AI46" i="8"/>
  <c r="AK40" i="8" l="1"/>
  <c r="AJ45" i="8"/>
  <c r="AJ46" i="8"/>
  <c r="AL40" i="8" l="1"/>
  <c r="AK45" i="8"/>
  <c r="AK46" i="8"/>
  <c r="AM40" i="8" l="1"/>
  <c r="AL45" i="8"/>
  <c r="AL46" i="8"/>
  <c r="AN40" i="8" l="1"/>
  <c r="AM46" i="8"/>
  <c r="AM45" i="8"/>
  <c r="AO40" i="8" l="1"/>
  <c r="AN45" i="8"/>
  <c r="AN46" i="8"/>
  <c r="AP40" i="8" l="1"/>
  <c r="AO46" i="8"/>
  <c r="AO45" i="8"/>
  <c r="AQ40" i="8" l="1"/>
  <c r="AP46" i="8"/>
  <c r="AP45" i="8"/>
  <c r="AR40" i="8" l="1"/>
  <c r="AQ45" i="8"/>
  <c r="AQ46" i="8"/>
  <c r="AS40" i="8" l="1"/>
  <c r="AR46" i="8"/>
  <c r="AR45" i="8"/>
  <c r="AT40" i="8" l="1"/>
  <c r="AS46" i="8"/>
  <c r="AS45" i="8"/>
  <c r="AU40" i="8" l="1"/>
  <c r="AT45" i="8"/>
  <c r="AT46" i="8"/>
  <c r="AV40" i="8" l="1"/>
  <c r="AU46" i="8"/>
  <c r="AU45" i="8"/>
  <c r="AW40" i="8" l="1"/>
  <c r="AV45" i="8"/>
  <c r="AV46" i="8"/>
  <c r="AX40" i="8" l="1"/>
  <c r="AW46" i="8"/>
  <c r="AW45" i="8"/>
  <c r="AY40" i="8" l="1"/>
  <c r="D47" i="8" s="1"/>
  <c r="AX45" i="8"/>
  <c r="AX46" i="8"/>
  <c r="D49" i="8" l="1"/>
  <c r="C22" i="16" s="1"/>
  <c r="C20" i="16"/>
  <c r="AY46" i="8"/>
  <c r="AY45" i="8"/>
  <c r="D48" i="8"/>
  <c r="C21" i="16" s="1"/>
  <c r="D50" i="8" l="1"/>
  <c r="C23" i="16" s="1"/>
</calcChain>
</file>

<file path=xl/comments1.xml><?xml version="1.0" encoding="utf-8"?>
<comments xmlns="http://schemas.openxmlformats.org/spreadsheetml/2006/main">
  <authors>
    <author>Franco Sivila</author>
  </authors>
  <commentList>
    <comment ref="C48" authorId="0" shapeId="0">
      <text>
        <r>
          <rPr>
            <b/>
            <sz val="9"/>
            <color indexed="81"/>
            <rFont val="Tahoma"/>
            <family val="2"/>
          </rPr>
          <t>Franco Sivila:</t>
        </r>
        <r>
          <rPr>
            <sz val="9"/>
            <color indexed="81"/>
            <rFont val="Tahoma"/>
            <family val="2"/>
          </rPr>
          <t xml:space="preserve">
Worst financial position over the life of the project</t>
        </r>
      </text>
    </comment>
    <comment ref="C49" authorId="0" shapeId="0">
      <text>
        <r>
          <rPr>
            <b/>
            <sz val="9"/>
            <color indexed="81"/>
            <rFont val="Tahoma"/>
            <family val="2"/>
          </rPr>
          <t>Franco Sivila:</t>
        </r>
        <r>
          <rPr>
            <sz val="9"/>
            <color indexed="81"/>
            <rFont val="Tahoma"/>
            <family val="2"/>
          </rPr>
          <t xml:space="preserve">
End point of Cumulative Cash Flow</t>
        </r>
      </text>
    </comment>
  </commentList>
</comments>
</file>

<file path=xl/sharedStrings.xml><?xml version="1.0" encoding="utf-8"?>
<sst xmlns="http://schemas.openxmlformats.org/spreadsheetml/2006/main" count="404" uniqueCount="208">
  <si>
    <t>decimal</t>
  </si>
  <si>
    <t>Total</t>
  </si>
  <si>
    <t>b</t>
  </si>
  <si>
    <t>GLP</t>
  </si>
  <si>
    <t>Merma</t>
  </si>
  <si>
    <t>Yield Condensado</t>
  </si>
  <si>
    <t>Yield Gasolina</t>
  </si>
  <si>
    <t>Yield GLP</t>
  </si>
  <si>
    <t>Workover</t>
  </si>
  <si>
    <t>Yield Gasolina:</t>
  </si>
  <si>
    <t>Yield GLP:</t>
  </si>
  <si>
    <t>Prices</t>
  </si>
  <si>
    <t>Gas Sale</t>
  </si>
  <si>
    <t>Gasoline</t>
  </si>
  <si>
    <t>Gas Produced</t>
  </si>
  <si>
    <t>Oil</t>
  </si>
  <si>
    <t>Revenue</t>
  </si>
  <si>
    <t>NPV</t>
  </si>
  <si>
    <t>IRR</t>
  </si>
  <si>
    <t>Interest Rate</t>
  </si>
  <si>
    <t>CASH FLOW</t>
  </si>
  <si>
    <t>Payback Period</t>
  </si>
  <si>
    <t>Maximum Capital Outlay (MCO)</t>
  </si>
  <si>
    <t>CUMULATIVE CASH FLOW</t>
  </si>
  <si>
    <t>Terminal Cash Surplus (TCS)</t>
  </si>
  <si>
    <t>Profit to Investment Ratio (PIR)</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</si>
  <si>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</si>
  <si>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</si>
  <si>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</si>
  <si>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</si>
  <si>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</si>
  <si>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</si>
  <si>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</si>
  <si>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</si>
  <si>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</si>
  <si>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</si>
  <si>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</si>
  <si>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</si>
  <si>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c1c7070e-bc08-4abd-8bba-d82ccd534f31</t>
  </si>
  <si>
    <t>CB_Block_0</t>
  </si>
  <si>
    <t>Decisioneering:7.0.0.0</t>
  </si>
  <si>
    <t>d3c25350-439a-4dca-9e27-edbc31158a7a</t>
  </si>
  <si>
    <t>CB_Block_7.0.0.0:1</t>
  </si>
  <si>
    <t>㜸〱敤㕣㕢㙣ㅣ㔷ㄹ摥㌳摥㔹敦慣敤搸㡤搳㑢㑡㘹つ愵㉤搴挱㡤搳㠶搲㐲〸扥㌴㤷搶㠹摤搸㐹㐱㠰㌶攳摤㌳昱㌴㍢㌳敥捣慣㘳㤷㑡慤愰攵㈲㙥攲㉡ち〵㑡㠵㉡昱挲攵㠵晢ぢㄲㄲ〸ㄵ㠹〷㜸㐰攲愱㈰〴ㄲ㈰ㄴ㠹ㄷㅥ㤰捡昷㥤㤹搹㥤摤昵㡥摤㙤ぢ㉥昲㐹昷昷㤹㜳㥢㜳捥㝦㍤晦㝦愶㌹㤱换攵㕥㐰攲㕦愶㍣㌳搷㉤㙥〴愱㜴㈶㘶扣㕡㑤㔶㐲摢㜳㠳㠹㈹摦㌷㌷收散㈰散㐳㠳㐲搹㐶㝤愰㤷〳晢㘱㔹㉣慦㐹㍦㐰㈳㍤㤷㉢ㄶつつ昵ㅣ㠴扦㤱攴挱㘰慦挱㍣挰搲捣昴晣昲㠳ㄸ㜵㌱昴㝣㜹㘰散㕣搴昷挸攴攴挴攴挴愱摢敦㥡㥣㌸㜸㘰㙣愶㕥ぢ敢扥㍣攲捡㝡攸㥢戵〳㘳ぢ昵攵㥡㕤戹㑦㙥㉣㜹ㄷ愵㝢㐴㉥ㅦ扣㝤搹扣攳慤㤳㜷ㅣ㍥㙣摤㜵搷㕢〷昱敡摣改㤹改〵㕦㕡挱换㌴愶捥㈹摦㌱㉢㉢㌶搷㈶愵㙦扢ㄷ㈶㘶愶昱㕦㙡晥㜸扡㜳㘲㜱㐵捡㤰慦㤶扥㜴㉢㌲㌰搰㜱挰㤹ち㠲扡戳捡捤㌳㥣㘳㔸㙡挵っ㐲摤㤹㤱戵㥡攱㈴愳ㄶ㥤㜹散㕤捤摣ㄸ㜴ㄶ愵ㅢ搸愱扤㘶㠷ㅢ〵㘷〹〳㔵㠷㥣戳㠱㍣㘳扡ㄷ攴㘹搳㤱扡㜳扣㙥㔷昳㔱捡昵摤㤲っ㤱㥥㤸㕡晥挴㔴攰捣慣㤸扥㥡㔱挰㡤挹㘸㝢捣慦戴戶扤戱晢戸㥣扡㝡〳挷扣愹㝢㍢搴㥣㌳晤㐶换昱敥㉤攳挵户捥攰戶敥敤㔳㝢搴摡攷㑤摤晢愸慤㙣㙤㉤〶㘲晡㔶㍢㡡挵ㄸ〵㠲㝥㠲㈲〱ㄱ㘸㤴〸〶〸〶〱㐴晥㥦攰㤲㜴㐷㔶㘹㘵㔳㉢㉦㙢攵㡡㔶慥㙡㘵愹㤵㉤慤㝣㐱㉢慦㘸㘵㕢㉢㍦愸㤵㉦愲㑤㤲㡡晤晤㕡㥣晥晡捥ㄷ㠶㍦扤慥ㅦ晦晡愱搲昳户晤昳㑢㜷て敥㐱愳晢攳㐹捤晡收㈵㤰㕡㤳㡡て㑤ㅣ攴扦慤戹〲㑣㘱ㅤ戶敥戴㈶㈷慢㠷て㥡户㥢㍡㤷㤵㠱晣ㄶ㐲ㄹ㐱摢㐱敢〱摢慤㝡㤷ㄴ敥慥㥢㌶〳搹摣戸昱戸㙥摡慢扢搵攰㌵㥢㔷㉥㠶㘶㈸慦㙤慦㙢づ搲搱㙤ㄱ㙣㈵〳昵扥敢摢扢㥤㌳㙢㜵㌹戵㙥㐷搵慦㙤慢㜶ㄶ㝣㙦戹㝢敤㌱㕦㍥搴愸敤㤸搱ㄴ㠴摡㥡ㅡ扢㘳㤵㔱㔵㌴慦戱㤹ㄵ㉦㤰慥㥡摥戸戳㘰㔷㉥㑡㝦㔱㔲㈴捡慡㕡敡㤵慣㡡戹㝥㝣摥挵㐲挱慤搵搷愷㑢慤㝢搶㐳㌰戳慣㘲扥慢搲て㌷㤶捣攵㥡扣慡愵㐹昴㑥㔴散㙦㈹㍥收㔵敡挱㡣攷㠶扥㔷㙢慤㤹慡慥㤹㤰㌴搵㔳㕥㔵收昳㌹㈵ㄴ㈰㜰晢晡㠴挸摤摡㥤ㄷㄴ㈲㔲㈸㈶㈳㕦搳㑡㜶ㄳ㘷戰㍡慣愲㈶㐹㤳摡ㅢ戶ㄸ㡣昳㔵㌲㈶㠳〳㔳㙢愲晥攰㑢摦戸挵戰つ捣扤戲㡤㌵㙤㌴㕥晤㍤㙢搲つ㑦㤸㙥戵㈶晤㑣敤㈷㌸㈳㘳ㄸ㐰扦っ㠱搰㜵昷愸敡挴扡搸搰㉦搹搵㜰愵戰㈲敤ぢ㉢㈱捡愰㈱㡢㐵㙥㙤㐷㌲慥㐰㤱戱㤷㘰ㄴ愰㔴捡ㄵ昶戱㔱愱㠴㤴搳㈹㥤㌲㜸戹㐵㤰戳㕦ぢ㉦て㕡挷散㕡㈸㈳愱㍣㙣〱㈳㤱㔶㔳攸ㅢ㈲㠹晡㘶㈵㔲ㄸ晢慣ㄹ㔰愹㘹扢攱㐶㤳㙦㍢戸㈴㈲愲㕤㔹戰攳㘴〱㐵㐱慢㍣挸攰㌵㄰㑤㥢㌴挸㙥㥣㈲㈲戲㐱㠶㘶挷挸慤㐴挶昶ㄹ㌲〲敤搳㐴挸搶〷扢换〸ㄲ㝢㈷㤱戲㔳㔷㝥摣㤵㘶㥢搹昲㤱㌴扢ㄲㅢ㘷㕣㐵㜰㌵挱㌵〴晢〱挴㥦㈱攱㈸攵㤰㙦㑤挶㙢昰㙣㕣㐷昰㕡〰挸㈷㠳㌲㈷ㄶ㔵戴愱戶㘳㐷戲摤㄰散㘴㘵ㄴ㐷愲㠸㤶㜱挳捥ㅣ㜲ㄴ愲㘳慢㜳㘷攸摡扣搲戱㌷㜷愷捤昴㜲㐸㤱ㄹ㑤搳㙢摤愲㘹㝡㈳搸戴㐷扤㜵〳扡ㅡ㘳〴慦〳㈸ㄹ慦㈷㠴㜲愱挱扢㍤㡢㥥㈶攵慢挲㉣㡡㡣愱ㅥㄵ㝣㑣挸㍣〲㘴〸戹㡥攳换慥つ㑤㜳㜰摣㝡搵摢搰〷扡昳㜷㡣昴㌶扤戹慢㜷攸㉦㝡㤱㔶昴㡤㘰㉦昱晢慥㍡收㈶㔴ㅢ㌷ㄳ摣〲搰愶㘳㜸晡㝥戱㥥〲㘵ㄶ㍢㈹捣敤愵搷㐵㔹戹㑢ㅢ慢㔲㘹愰㐱㙢挹昴㉦挸㄰ㅥ㡣㤳戳戰㠵㍤摦㤷㌵ㅣ㙡慢慡㠰攷㤷慢㕢ぢ㠳㘳扥攷戰㝣搷㐶づ㕥ㄵ㡡㈱㥦搷晡㜲㙤㌶㜲㠶慤㤹昲㌹愵㈸㠷㍡昸昶敥㐲㈲搵愹㤵扣搸㉦晢㝣戹㉢㐹㝡㤰㈴㙦挲戶ㅡ户〲㐰㑡㠸摦㜶㤵㈸〷搸散捤慡㔹慢挵㑡て㕦挶改愴捤㠷搸㈱㐷〶㈲㠷敤㌴晣〷挱㤰戳㘸㍢つ㘱㌱攰㉣㐸扦〲摦㠲㕤㤳愵挸㉤㑢㔱戳㉢㉢㕥㈵戲愲慦慦攳㍣㥤攱㕦㔳㜴搲㈶㈵㌲戹㍤戳㌲攳㉣摥㈴㉡扡㈱㈹㔴㌲㕣㐳つ〹㐴捡㘳摢㕤ㄱ搳㠳㠸戹つㅢ㘷ㅣ㈴㤸㈴㌸〴愰晦ち㤲㘶扢ㅢ捦㜰㔸晦ㅡ㕤摡攵㜲慥㐸㌴㈸ㄷ攱㜳㕤㠵搵㘱扥收㉤〴㜷〲戴㤹㍦㜴㐰㘶㄰愲㐲㜹㡡㄰㔵ㄸ挳㍡㘷换㑢愴㠱㍤ㄶ〲㑢㌳昵㈰昴ㅣ㐶㤶㠶慣㔹敦戴ㄷ捥摡挱㉡㈲㔱愳㔶㥣㜹㘰㐵扡愰㉥ㅦ戶㑦㕢㤹户扡㉡慢㠶戵攸搵㈱摡㑥捥敥㠴㠳㌹戶〳戶愴㍡㥢㙢〲愹户昳㌱㠶㄰搸㘹攵㙦愵㌷㜶㕢摥㙦ㅥ晡㠶㥢㍢扡㘴㠷㌵㌹㘰㐵㑣挷㝣搱挲㉥㈲㜲㔰敤户㤶㔶㝣㈹㘷㠷慣攳扥㕤慤搹慥㈴㌲㘰㘳㌲㔸㌷㈷㉦㈰㑡戰攰㌱〶攸戹㐳搶㤲㙦扡挱慡挹㠰攲挶摥㤶㈷ㄵㄶ搱慤㘹摢つ昰ㅡ㠵㐵收㠷慤挵ㄵ敦ㄲ㈲戶㜵挷㍤㙥慥〶㍢〲㉢㈴晡㈸㈹搴〸㑤㘸㥡㈸㙡挵㕥昱挳〳㜹㉥㐷摥换ㄳ㈸㕣攵㜴晡捣㌳戴㌷敤晡㌸㐶㐳㍢㥤㜳ㅡ㐴昴愸㔱搸㤷㈹㠵挹愹挶㕤散㜳㌷挰扤挷捦㥥㙣㐶收㕥㔲捣㕡愷㤷㍦㐳挶㉢戲㘸〴㐲攸愳摢ㄳ㤱ち换㐸㌹攰㐰㘰㥣㑦敤攴㔷戲㔴ㅢ㔲摦㥥㘶昶ㄸ㈲㐹㠳搶㥣戹㉣㙢㠸㐷㍢㘶戸㈷㝡愰ㄹ敢㤸戵㈰慥㥢昱ㅣ挷㈴㘹㤱㉣ㄷ㉢㈶㈹㜸慡ㅥ㝡愷㙣搷戰〰ㄴ晤挵㐵收㍡㡡捣㜵㔵㌴㘸㥤㘱㘸㔰攵㌹㤶㜷挱昴敤㜰挵戱㉢㐵㍥㌰㝣户㈳㘸ㄲ㑣㑥挹㥢愴㐴㘶㡣戵㔹昳㘷㘱戲〵ㄳ㐰昷〴攴㈸户㡥攸〷攵㙡愲㠰㝦愲㐷挷ㄲ〴㡣昲㤴ㅡ㙦挷㘸扡扡ㅤ〱㤱愳搲攵攴づ挶攵㐷㔱ㄲ〹㈱㘲㍤㠳㐴攰ㄵ㑣〹㜹扡戸ぢ搶㔹搷づ㠱㍤㘲散㤸ㅤ捥〶㐰㌹〰戲敡㜸㝢慤挲㙡慡搳㜸㐳㉢摣搰㔹搵愲㈶慥敦慣㑦敢㡤㌷㙣㔲ㅤ㘹㤴㤴㈲搹慡㤱搲㉣㥢捣㜱㈷愹ㅡ愱ㄴ㜷愲㙤㐴㤶摢戴戹敦㤴㈲㉦㐱㌱㈹㥡挹ㄹ敦㔰㠴㠲㐰㙦慣愳攸戳捦㈶㡦㔴挴㠶㌶㐰㠹㝡㉡㉡ㅢ㡡㐳㠲㈷㜱敤愴㉡㑢昱ㄳ昸㝢㑦㥣㥤慦㠷㉤㌵收晡㘸㕣㌳㔵慢捤扢戰ㄲ㉡愶㕦摤㈱㉣㡤戵㐵ㅡ㐶㜱㘷慦摡㍦摡摥ㄴ㈳挶㙣挸戰㐸㠶ㅦㄸ㙣〸收㑡㐵㔴㘹㥤つ㜱慢ㅢ挵㐵㍥㥤㤲愶慢㌰戰ㄸ㔶㘷攵㥡㌲挳㥡㤶晣愸敡搰㌸㉤㉡㌹㙡㔸㔳换〱㔴㝡㐸㌹ㅥ攷ㄴ㠳ㅢ搶ㄹ扡愵㜰㠹〱㘲㌷捥㉤㔴㐲㠴㜶ㅢ〳昰㘴戰㜳戰㠳ㅤ㠹㐲㈷戴捥㈸㐱ぢㄹ㠴摢扡〸昲㑥㡦ㄸ㠵㈰戵㔴晡挷㔱昱愵㈷㤹扥㜹㌴㤷㘴㘲㈶㘲戸㉢挳㝡〰㜲搳㤱㐹㜲搱㘸ㄲ㌰㡦㈴㥢ㄲ㕡㠳㐹ㄹ㑤㡣㈱㥡㝣㝥㠸㕢㍣㡣㘵つ㤳㙤㙡戸攷ㄶ摡搰愶戵㡤㍤搶㐹户㔲慢㔷愵㔲挵㠹慣㔶ㅡ㜹㐷攰㑢㕤〱㡣戸㈹㘳㕦攲㑤㌹㠹愳ㄴ㤷㑣㈴昵㙥㜷ㅢ㐷搱㕤〹㌹㡣ㄱ愹㍥〶㈰㌳摣㜲㉡㈰搶㜱㑦㠱昶攱摥收〵〶㜵㜹づ㈲慤愳㠸戲㙣づ昷昱ㅡ㔱㘴挵㙤愹㘶㜳摥㥣㐷㥢㍤㔵㜴挲㡥㡡㜶〴㡥戰捥㐸攰ㄵち㌰㐶㝡攴づづ㤲扢ㅣ㐷㜷㉦㍦慡ㅥ㜳㤷㠱ち㠵〱挱ㄸ㉦㑦㐱㌹散㉡ㄸ㠹〶户搶戴扡〵愳扦戴扣㡤㈹〰挱㌰㌰つ㕡戴㡣っ㥣ㄹ攴户㌶㜰㙥㐰慢㡣〸㘹㍡㤸捡ㄸ攵㈸ㅣ昶㐰ㅡ戸㠹〷改㈵て㑡㈸摣愷㉥㠶㈵㜷ㄳ挷ㅤㅣ㠱㍣晦慡戶挲〵㌳挴昵ㄷ㜷㝦㕢昱㔴戵㑡㜳ㄷ晥戹ㅤ㠱㔵㕣摤㠸捣搱㝤㙤㤷戲搴㥡㘸摦摤搸㔶ㄱ㕦ㄶ㍣㌴㍢㜱挲っ㉢㉢㡢攱㐶㜴㜱慢㔷㤲搰㝦〲㝦挴愶㙦愷捤㥣㜷㜹ㄱ㜵㡤㝢㕦扡攸㝡㤷㕣㌵㉦㍤攰慤㍦㔰〸慥㔰昶㜳㤲愵摣ぢ昸愷㤲㤶搳㝦㡣ㄱ户㌳㙤づ搰㜴㤰㜰ㅣ㤵㈲㘹㌰㠶㝣〶㥤挰㜶㙦摣ㅡ㈰㥤散㙢愳ㄳ㈵〸㜶〹挵扤昰戲ㄱ㡡昸ㄱ搰㑡㘲㠹㡥攴搸昳㘷挱晡攲㠷㈸㈱挲昱ㅣ㡢ㄱ晤㜵挸㘵愰㑥〹昲昸㡡〷㉦㠴晣晦㘰㈹攱收㑤搹改扦挰捣攲〷敤㈸扡㥥㈸晡㝥〷㡡〴慦㠱㈸晥扤ㄷ㤹㈴改っ捦扥愸㐰㌸搷戴㝢〰㝤挵㉦晣晥てて愰㜳㌱㜱㈸ㅢつ愱戶㥢昰摣㌰ㄱ晡㍡㑣〴〶敦㤵㠹㜰ちㄹ挱㈸㝥㘴㈲挴㍥㤰㜹ㄴ㙣㙤㈲㌰戶㤷㘱〸愶㐲慤㈹户〶㑦㘰㔷㌹昴㡦㥤挰挵㕢ㄹ㈰㥥て愵ㄵ捣挰㈳㜵㜵㘷昱㠲改㥢捥㝥㔵㝥摣㤷㔰㘶晥ㄲ㙥㜲慢㉥散㜱敤愶㌵慡搳㈶扥㡡挴换扥敢㑦搹摥晤㜵㘰㉡㑡㤱晢㕥ㄴ㐵攱㈵㜸㑡〴捦つ戹昷敦晢搶昱㍦㍣晣昸㔱摥㔶㡢㘹㔵扦ㄵ昹㕥㐲昶戴㈷㄰搴㑤㕤ㄴ戹㤲ㅦ收㥣挲㈷㑡昶㙡㑤㑥㥢扥戲㠲〲挳㐹戲ㄱ攱愵〸㌳㈲扥㥤㘰㘲攲摥㐳㘴㘲㑥戴戹㍢搵㠷㑤捡㐵㌸㤱㥡戸昲改㈵㘱㐳搱㔵㤱昵㘸㙤敡摦㠱㉡㝡㤱ㄳ㘹戵ㄲ㜹敡㘴ㄲ攲摢敤扡敥㌰㜵㕤㜴㤰㘱搸㍦㤱㔲㠸㍦㤰㐲搲〷ㄹ㕥〸㔰㔲敡っ㌲晡㙤〰ㄹ㤱戵昶㄰㉦晤〱扢㐲㐰㌶㉥晤昵昸ㄱぢ㜶ㄱ㔸㑣㝣昱扤㥥㘸㘹㡢㈶慡㠹愱㕡㘵搳㉣㈲愳づ㉦㉣㤸㑣㑡㤷㤰㐹㤲㝥〸戹㙤扢愳昸㤲㈱㈷ち扣㐵㡣慤㍢昴戵㤵㥣㝢摣㍡㙥㝥㐰捦ㄴ㤴挲㜰昷戲ㄸ〷㔲ㄵ愳㡢㥡㤶愲㈲挲攱㈸摢攸㌴㄰㔷㐱㘷戹晢㜱㉡㐵昰㡦㕦ち戱㝥扣㌹昴㤵敤㌵搴㜱㙥㍦ㄶ挸ㅦ散慦敢㌳ㄸㅢ㙦㈵挷㐰挲㙥慢㔵㌱扡ㅥ㝥ㄶ㕤戸攸㥣㌰㥡㔹昵㉣づ攳㑦挲㔹㝤㕡㠷晥㘷昴㕡㜱搶㌹昶㘶ㄸ扢㐵晦扦ぢ〵㕢敡㝦挱搸㥢㐲攴扢攳っㅦ㜴挶㑦戶っ搹㜰㐷攰搹㐶昰㐶ㅤ㡣つ㤵㘵挸㍢捡㉤攲攳搵愸㕡㐹㜰昸扤昲敤㔷㈳ㅡ㝤㘹摢づ㜴ㄵ㠰㡣つ改捦㐲〴㜵敤摦㉡户㤲搳㙤攱㍤攸戸敦㤴㕤昱扤挰戳挲戱㐵〴㝤挷昸敤㤹〵㥢㘷㑡㝣愳㕤愸摤㠸㥤ㄸ㝣ㅦ晡㥣㥥㠷挰㍥㉤挳㤷㉢ㄶ挹挸挲昶㈲ㄹ晣づ㘹㈴ㄵ㕥愲㜶〸慥戰敥慦㥢㌵㝣扡㍡て㕦㘷挸愲ㅤ愱散㈲㡦㜳晢つつ㙥ㅤ敥㘸摤〷㝦㤰慣㑤㈰㌸愶㤶昰㥥昷㜱㕦摢昷愰戵㙤扣戶㠰㉤㝢昳戹㤵昴㘷㠰搳敤扤愵㤵㘴昸㑥㝥㤱㕣㌲捡㠴戸戴㝦ㄴ㝦户敦愰攵㘸愳愰昳昸㠳㙥㍡挲挶㙢㜰㥦㙤㈳晡㝤ㅥ㕤挵ㄴ〱㝥㠶ㄹ㘷昸㈰攸攵㈳㉢㡡慦㘲㔹㘴〰攴㜳㠵ち㐰㜷慡㝥㙡㌳慡ㅥ戹㤷㍤㤱〴捦ㄸ㈴挷㤲昸㌲ㅡ㜲扢愲㘵㠳㈵戸㙣愱捥ㄲ挸ㅢ㐹て攴㜳㠲㘷〹㌵㤱㉦愲㐳㘳㈲㌶㑡扢㑦攴ぢ㥢㑤㐴搰ち㔰ぢ㑤㡦㍦㤲㘸ㄱ愳㠶㙡挳㈱㜰〹㍣㠰㤱㐴㤹っ㔳㍥㔲攸ㄴ愲ㄸ挳て㠹㈲愴㕦挷㝦㥦㍦晡慢攷㤸晥㝥㔴㈸㠹㠸慡搶㔵㔰㈲慡㔵㝣㉡扤ちㅦ愵摤㔷昱㠹捤㔶㌱㐲㘱挹㤹ㄸ㈱挰㔰㥦㈸攳㡦㕡㔵ㅤㄹ㙥㈸㝦攲㍣〱㝥㉤戳ㄸ㌱㔱愲晡㕥㐲〶㝤戹昳慡搵㍡㌲㐹㕦㥤ㅢ㤱昱㤵㡦㌲㤴㜸㈳㤲㑥㥤㐲攴㤵㉤㐴敡戱攸挴敥搸ㅤ㈱㈴戰㈴㝥㌶摢㔵戶ㄷ㝡っ昵㡢て㈷㠸㌹㜱㈲昹㠴㑡㡢㠳㑦㈰㡣挸㌴㈵㈱㜱㈳挵㠷㤲挶摦晤㕥搳㜷㡡ち㈴㔰㑦搴㤸〴愷ㅡ㍦㤱㌴㍥㠴捦戳㔴㥢ㅣ慦ㄲ㌰㍤㥦㌴㈶㘱慡挶㡦㈷㡤晦㜶㘸㝦愳㜱㐲㠷搱挸㍡㠹㈴挳攸㔵挷㠰搴愷摡挳㘸慥㕢㔴愴〳㔶㔴㑣ㄱ慡㘲挸㌵愵㑡〷㜱㉢挴挷挷搲㜳戸攴㠴扢㈰㤰戶搱晦㌳攱㈴㉥㍦捤㥡愱㠹㙦愱搷㄰㜵昶つ昵挴捥〵㙢摥㐷㐱扦㜵㌲挰攱慡扡愳㐸〴㜶㐱㍥摡摦㉤扣昳ㄹ㌶㘴㜳㍦㤲㘸㤹挶换㈴扤㘹ㄱㄵ㘱挹㡢て㈴㤸捤㍤搶愴ㄹ攳㔱㈰〷㘲ㄲ㤰ㄹ攳㌱挰㈸㈲戳㡦〵㈳攴㝦挵摣ㅦ㘰挵〷〹ㅥ〷㈸〹㌲㍢改愰昰〴挰㜰昲㝦慣ㄸ㕢㔳㡥ㄳ㑤㍣㥣扣㉣㑤㐶挶㠷搹攱㈳〰㝤昰攳㡡㤸〸㑢挶㐷㔱㤲㝥㈹〵㠷㝡改挷㔸昱㜱㠲㑦〰㤴㜴㑥㜶摢扢挶㌵昵愸挲㍥㠹慥攲㌱〲晣㡣㑦挵ㄹ㍥攸摣㠷户㜵㌷㥡㜹㈶㑥扥昰㐷捣戳攵㔳晥㝢昰㘹晥〶ㄷ摤㠷晦㌳㠹慥㉣晣扣㜶㜷㙦㘳㤱〹㘸㥣慢摦㉡㌶晢㈵㡣挳㜵㌵㐳㈹ㅣ㤱㑡愵愸ㄵ〴昱捤〵ぢて㙦攰㕢㡥愸ち㈱㐸〳慡挲㡤㉢㡥愲挰昸㉣㥢ㄲ挷挴㤳昱㌹㍥ㄱ戵㙡ㄳ㍦ㅦ㘷昸㈰㠸㔷搵晤挱戸㝢昲㐲攲㕡㔵搸㙤㉦㈴晥㔵挵㑡晡㠵㑦㜲㌰㠵㉣㘴㕡戵ㄲ㤱愶㘸攸换挸っ昵つ㜳㙥て攰愷慤㡢捡昹敡昹昳晦ㅡ捥㡦㕤㥢㝦搷㍢〷㥦㝣晥㤷㝦晣捣㙦摥㝢攴㉦晦㝥敡愹摦晣改㌳捦晤晢㈷换㐷㝥晥捣㌳㍦扢昷㙢捦晤㜱慦昵戴昶扤㝦捤㍤晤挸攴挵㐷ㅥ戲捥摥㝡晣㤱㜷㍦㜸晦攴挲ㄵ攳㝤㝤晤晤户㡣晥攲㥡㌷㡥㍣昶搰て挴㑦㝦㜷戵㉢搴㜲昱㠲搶㘹㜰搹㙡ㅡ㕦㐱〶搳攰㡣㕦搱㘹㜰戹㙡愳㤶攳㡤㥡㐶㐱ㄱ捥つ㑥㐰㔵㤸慤ㄵ〳晦〱㐷挶戲敤</t>
  </si>
  <si>
    <t>fad33816-f862-4a1c-9a64-976c1298b923</t>
  </si>
  <si>
    <t>㜸〱敤㕣㕢㙣ㅣ㔷ㄹ摥㌳摥㔹敦慣敤搸㡤搳㑢㑡㘹㑤㑢㕢愸㠳ㅢ愷つ愵㐰〸扥㌴㌷㥣搸㡤㥤ㄴ〴㘸㌳摥㍤ㄳ㑦戳㌳攳捥捣㍡㜱愹搴ちち攵㔶㤰捡㐵ㄴち㔴ㄵ㐲㐲㐸㕣㕥捡昵〵〹〱㐲㐵攲〱㤰㤰㜸㈸ㄵ㠲〷㄰㡡挴ぢて㐸昰㝤㘷㘶㜶㘷㜷扤㘳㜷摢㠲㡢㝣搲晤㝤收摣收㥣昳㕦捦晦㥦㘹㑥攴㜲戹㝦㈳昱㉦㔳㥥㤹敢ㄶ搷㠳㔰㍡ㄳ㌳㕥慤㈶㉢愱敤戹挱挴㤴敦㥢敢㜳㜶㄰昶愱㐱愱㙣愳㍥搰换㠱晤愰㉣㤶搷愴ㅦ愰㤱㥥换ㄵ㡢㠶㠶㝡づ挲摦㐸昲㘰戰搷㘰ㅥ㘰㘹㘶㝡㝥昹㝥㡣扡ㄸ㝡扥摣㌷㜶㌶敡㝢㘸㜲㜲㘲㜲攲挰ㅤ㜷㑦㑥散摦㌷㌶㔳慦㠵㜵㕦ㅥ㜲㘵㍤昴捤摡扥戱㠵晡㜲捤慥扣㑢慥㉦㜹ㄷ愴㝢㐸㉥敦扦㘳搹扣昳㉤㤳㜷ㅥ㍣㘸摤㝤昷㕢〶昱敡摣愹㤹改〵㕦㕡挱换㌴愶捥㈹摦㌹㉢㉢㌶搷㈶愵㙦扢攷㈷㘶愶昱㕦㙡晥㜸扡㙢㘲㜱㐵捡㤰慦㤶扥㜴㉢㌲㌰搰㜱挰㤹ち㠲扡戳捡捤㌳㥣㈳㔸㙡挵っ㐲摤㤹㤱戵㥡攱㈴愳ㄶ㥤㜹散㕤捤㕣ㅦ㜴ㄶ愵ㅢ搸愱扤㘶㠷敢〵㘷〹〳㔵㠷㥣㌳㠱㍣㙤扡攷攵㈹搳㤱扡㜳戴㙥㔷昳㔱捡昵摤㥡っ㤱㥥㤸㕡晥挴㔴攰捣慣㤸扥㥡㔱挰㡤挹㘸㝢挴慦戴戶扤愹晢戸㥣扡㝡〳挷扣戹㝢㍢搴㥣㌵晤㐶换昱敥㉤攳挵户捥攰昶敥敤㔳㝢搴摡攷㡤摤晢愸慤㙣㙤㉤〶㘲晡㔶㍢㡡挵ㄸ〵㠲㝥㠲㈲〱ㄱ㘸㤴〸〶〸〶〱㐴晥ㅦ攰㤲㜴㐷㔶㘹㘵㔳㉢㉦㙢攵㡡㔶慥㙡㘵愹㤵㉤慤㝣㕥㉢慦㘸㘵㕢㉢摦慦㤵㉦愰㑤㤲㡡晤晤㕡㥣㕥㜸晡㜷㝦㍥扡晥搳ㄳㅦ晦搹晣摦㍦昲愷㘳摦ㅣ摣㠵㐶昷挶㤳㥡昵捤㡢㈰戵㈶ㄵㅦ㤸搸捦㝦㥢㜳〵㤸挲㍡㘸摤㘵㑤㑥㔶て敥㌷敦㌰㜵㉥㉢〳昹㉤㠴㌲㠲戶㠳搶㝤戶㕢昵㉥㉡摣㕤㌷㙤〶戲戹㜱攳㜱摤戴㔷㜷慢挱㙢㌶慥㕣っ捤㔰㕥摢㕥搷ㅣ愴愳摢㈲搸㑡〶敡㝤搷户㜷㍢㙢搶敡㜲敡㤲ㅤ㔵扦戶慤摡㔹昰扤攵敥戵㐷㝣昹㐰愳戶㘳㐶㔳㄰㙡㙢㙡散㡥㔵㐶㔵搱扣挶㘶㔶扣㐰扡㙡㝡攳捥㠲㕤戹㈰晤㐵㐹㤱㈸慢㙡愹㔷戲㉡收晡昱㜹ㄷぢ〵户㔶㙦㑣㤷㕡昷㕣ち挱捣戲㡡昹慥㑡㍦㕣㕦㌲㤷㙢昲慡㤶㈶搱㍢㔱戱户愵昸㠸㔷愹〷㌳㥥ㅢ晡㕥慤戵㘶慡扡㘶㐲搲㔴㑦㝡㔵㤹捦攷㤴㔰㠰挰敤敢ㄳ㈲㜷㕢㜷㕥㔰㠸㐸愱㤸㡣㝣㑤㉢搹㑤㥣挶敡戰㡡㥡㈴㑤㙡慦摦㘴㌰捥㔷挹㤸っづ㑣慤㠹晡㠳㉦㝤挳㈶挳㌶㌰昷捡㌶搶戴搱㜸昵昷慣㐹㌷㍣㘶扡搵㥡昴㌳戵㥦攰㡣㡣㘱〰晤㌲〴㐲搷摤愳慡ㄳ㤷挴扡㝥搱慥㠶㉢㠵ㄵ㘹㥦㕦〹㔱〶つ㔹㉣㜲㙢㍢㤲㜱〵㡡㡣摤〴愳〰愵㔲慥戰㠷㡤ち㈵愴㥣㑥改㤴挱换㉤㠲㥣晤㕡㜸㜹搰㍡㘲搷㐲ㄹ〹攵㘱ぢㄸ㠹戴㥡㐲摦㄰㐹搴㌷㉢㤱挲搸㘳捤㠰㑡㑤摢つ搷㥢㝣摢挱㈵ㄱㄱ敤挸㠲㙤㈷ぢ㈸ち㕡攵㐱〶慦㠱㘸摡愴㐱㜶攳ㄴㄱ㤱つ㌲㌴㍢㐶㙥㈵㌲戶捦㤰ㄱ㘸㥦㈶㐲戶摥摦㕤㐶㤰搸㍢㠹㤴㥤扡昲攳㡥㌴摢挸㤶㡦愴搹㤵搸㌸攳㉡㠲慢〹慥㈱搸ぢ㈰晥っ〹㐷㈹㠷㝣㙢㌲㕥㠳㘷攳㍡㠲搷〲㐰㍥ㄹ㤴㌹戱愸愲つ戵ㄵ㍢㤲敤㠶㘰㈷㉢愳㌸ㄲ㐵戴㡣ㅢ㜶收㤰愳㄰ㅤ㕢㥤摢㐳搷收㤵㡥扤愵㍢㙤愶㤷㐳㡡捣㘸㥡㕥敢㈶㑤搳ㅢ挱愶㍤敡慤ㅢ搰搵ㄸ㈳㜸ㅤ㐰挹戸㤱㄰捡㠵〶敦搶㉣㝡㥡㤴慦ち戳㈸㌲㠶㝡㔴昰㌱㈱昳〸㤰㈱攴㍡㡥㉦㍢㌶㌴捤挱㜱敢㔵㙦㐳敦敢捥摦㌱搲摢昴收㡥摥愱扦攸㐵㕡搱㌷㠱扤挴ㅦ扡敡㤸㥢㔱㙤摣㐲㜰㉢㐰㥢㡥攱改晢挵㝡ち㤴㔹散愴㌰户㥢㕥ㄷ㘵攵㉥慤慦㑡愵㠱〶慤㈵搳㍦㉦㐳㜸㌰㡥捦挲ㄶ昶㝣㕦搶㜰愸慤慡〲㥥㕦慥㙥㉤っ㡥昸㥥挳昲ㅤㅢ㌹㜸㔵㈸㠶㝣㕥敢换戵搹挸ㄹ戶㘶捡攷㤴愲ㅣ敡攰㍢扡ぢ㠹㔴愷㔶昲㘲扦散昳攵㡥㈴改㐱㤲扣ㄱ摢㙡摣〶〰㈹㈱㝥摢㔵愲散㘳戳㌷愹㘶慤ㄶ㉢㍤㝣ㄹ愷㤳㌶ㅦ㘲㠷ㅣㄹ㠸ㅣ戶搳昰ㅦ〴㐳捥愲敤㌴㠴挵㠰戳㈰晤ち㝣ぢ㜶㑤㤶㈲户㉣㐵捤㡥慣㜸㤵挸㡡扥扥㡥昳㜴㠶㝦㑤搱㐹㥢㤴挸攴昶捣捡㡣戳㜸㤳愸攸㠶愴㔰挹㜰つ㌵㈴㄰㈹㡦㙤㜷㐴㑣て㈲收㜶㙣㥣戱㥦㘰㤲攰〰㠰晥㉢㐸㥡慤㙥㍣挳㘱晤㙢㜴㘹㤷换戹㈲搱愰㕣㠴捦㜵ㄵ㔶〷昹㥡㌷ㄳ摣〵搰㘶晥搰〱㤹㐱㠸ち攵㈹㐲㔴㘱っ敢慣㉤㉦㤲〶㜶㔹〸㉣捤搴㠳搰㜳ㄸ㔹ㅡ戲㘶扤㔳㕥㌸㙢〷慢㠸㐴㡤㕡㜱收扥ㄵ改㠲扡㝣搸㍥㙤㘵摥敡慡慣ㅡ搶愲㔷㠷㘸㍢㍥扢ㅤづ收搸づ搸㤲敡㙣慥〹愴摥捥挷ㄸ㐲㘰愷㤵扦㤵摥搸㉤㜹扦㜹攸ㅢ㙥敥攸㤲ㅤ搶攴㠰ㄵ㌱ㅤ昳㐵ぢ扢㠸挸㐱戵摦㕡㕡昱愵㥣ㅤ戲㡥晡㜶戵㘶扢㤲挸㠰㡤挹㘰摤㥣㍣㡦㈸挱㠲挷ㄸ愰攷づ㔹㑢扥改〶慢㈶〳㡡敢扢㕢㥥㔴㔸㐴户愶㙤㌷挰㙢ㄴㄶ㤹ㅦ戶ㄶ㔷扣㡢㠸搸搶ㅤ昷愸戹ㅡ㙣ぢ慣㤰攸愳愴㔰㈳㌴愱㘹愲愸ㄵ㝢挵てて攴戹ㅣ㜹㉦㑦愰㜰㤵搳改㌳捦搰摥戴敢攳ㄸつ敤㜴捥㘹㄰搱愳㐶㘱㕦愶ㄴ㈶愷ㅡ㜷戳捦㕢〱㑥ㅣ㍤㜳扣ㄹ㤹㝢㐹㌱㙢㥤㕥晥っㄹ慦挸愲ㄱ〸愱㡦㙥㔷㐴㉡㉣㈳攵㠰〳㠱㜱㍥戵㤳㕦挹㔲㙤㐸㝤扢㥡搹㈳㠸㈴つ㕡㜳收戲慣㈱ㅥ敤㤸攱慥攸㠱㘶慣㘳搶㠲戸㙥挶㜳ㅣ㤳愴㐵戲㕣慣㤸愴攰愹㝡攸㥤戴㕤挳〲㔰昴ㄷㄷ㤹㤷㔰㘴㕥㔲㐵㠳搶㘹㠶〶㔵㥥㘳㜹攷㑤摦づ㔷ㅣ扢㔲攴〳挳㜷摢㠲㈶挱攴㤴扣㐹㑡㘴挶㔸㥢㌵㝦〶㈶㕢㌰〱㜴㑦㐰㡥㜲敢㠸㝥㔰慥㈶ち昸㈷㝡㜴㉣㐱挰㈸㑦愹昱㜶㡣愶慢摢ㄱ㄰㌹㉡㕤㑥敥㘰㕣㝥ㄸ㈵㤱㄰㈲搶㌳㐸〴㕥挱㤴㤰愷㡢扢㘰㥤㜱敤㄰搸㈳挶㡥搸攱㙣〰㤴〳㈰慢㡥户搷㉡慣愶㍡㡤㌷戴挲つ㥤㔵㉤㙡攲晡捥晡戴摥㜸晤〶搵㤱㐶㐹㈹㤲捤ㅡ㈹捤戲挱ㅣ户㤳慡ㄱ㑡㜱㈷摡㐶㘴戹㑤㥢晢㑥㈹昲ㄲㄴ㤳愲㤹㥣昱づ㐵㈸〸昴挶㍡㡡㍥晢㙣昲㐸㐵㙣㘸〳㤴愸愷愲戲愱㌸㈴㜸ㅣ搷㑥慡戲ㄴ㍦㠱扦㜷挵搹昹㝡搸㔲㘳㕥ㅡ㡤㙢愶㙡戵㜹ㄷ㔶㐲挵昴慢摢㠴愵戱戶㐸挳㈸敥散㔵晢㐷摢㥢㘲挴㤸つㄹㄶ挹昰〳㠳つ挱㕣愹㠸㉡慤戳㈱㙥㜵愳戸挸愷㤳搲㜴ㄵ〶ㄶ挳敡慣㕣㔳㘶㔸搳㤲ㅦ㔵ㅤㅡ愷㐵㈵㐷つ㙢㙡㌹㠰㑡て㈹挷攳㥣㘲㜰挳㍡㑤户ㄴ㉥㌱㐰散挶戹㠵㑡㠸搰㙥㘳〰㥥っ戶て㜶戰㈳㔱攸㠴搶ㄹ㈵㘸㈱㠳㜰㕢ㄷ㐱摥改ㄱ愳㄰愴㤶㑡㝦㍦㉣扥昸㈴搳㌷づ攷㤲㑣捣㐴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攳攸敥攵㠷搵㘳敥㌲㔰愱㌰㈰ㄸ攳攵㈹㈸㠷㕤〵㈳搱攰搶㥡㔶户㘰昴㤷㤶户㌱〵㈰ㄸ〶愶㐱㡢㤶㤱㠱㌳㠳晣收〶捥つ㘸㤵ㄱ㈱㑤〷㔳ㄹ愳ㅣ㠵挳ㅥ㐸〳㌷昱㈰扤攴㐱〹㠵㝢搴挵戰攴㙥攲戸㠳㈳㤰攷㕦搵㔶戸㘰㠶戸晥攲敥㙤㉢㥥慡㔶㘹敥挲㍦户㉤戰㡡慢ㅢ㤱㌹扡愷敤㔲㤶㕡ㄳ敤扢㥢摡㉡攲换㠲〷㘶㈷㡥㤹㘱㘵㘵㌱㕣㡦㉥㙥昵㑡ㄲ晡㡦攱㡦搸昰敤戴㤹昳㉥㉦愲慥㜱敦㑢ㄷ㕣敦愲慢收愵〷扣昵〷ち挱ㄵ捡㝥㑥戲㤴晢㌷晥愹愴攵昴ㅦ㘱挴慤㑣㥢〳㌴ㅤ㈴ㅣ㐷愵㐸ㅡ㡣㈱㥦㐱㈷戰摤ㅢ户〶㐸㈷㝢摡攸㐴〹㠲ㅤ㐲㜱捦扦㙣㠴㈲㝥〸戴㤲㔸愲㈳㌹昶晣敢㘰㝤昱〳㤴㄰攱㜸㡥挵㠸晥㍡攴㌲㔰愷〴㜹㝣挵㠳ㄷ㐲晥㝦戰㤴㜰昳㠶散昴㕦㘰㘶昱晤㜶ㄴ㕤㑦ㄴ㝤慦〳㐵㠲搷㐰ㄴ晦㥥㐰㈶㐹㍡挳戳㉦㉡㄰捥㌵敤ㅣ㐰㕦昱ぢ扦晦挳〳攸㕣㑣ㅣ捡㐶㐳愸敤㘶㍣㌷㑣㠴扥づㄳ㠱挱㝢㘵㈲㥣㐴㐶㌰㡡ㅦ㤹〸戱て㘴ㅥ〵㥢㥢〸㡣敤㘵ㄸ㠲愹㔰㙢捡慤挱ㄳ搸㔵づ晤㘳挷㜰昱㔶〶㠸攷㐳㘹〵㌳昰㐸㕤摤㔹扣㘰晡愶戳㔷㤵ㅦ昵㈵㤴㤹扦㠴㥢摣慡ぢ㝢㕣扢㘱㡤敡戴㠱慦㈲昱戲敦昸㔳戶㜶㝦ㅤ㤸㡡㔲攴扥ㄷ㐵㔱㜸〹㥥ㄲ挱㜳㐳敥〳㝢扥㜵昴㡦て㍥㝡㤸户搵㘲㕡搵㙦㐳扥㤷㤰㍤敤〹〴㜵㔳ㄷ㐵慥攴㠷㌹㈷昱㠹㤲扤㕡㤳搳愶慦慣愰挰㜰㤲㙣㐴㜸㈹挲㡣㠸㙦㍢㤸㤸戸昷㄰㤹㤸ㄳ㙤敥㑥昵㘱㤳㜲ㄱ㑥愴㈶慥㝣㝡㐹搸㔰㜴㔵㘴㍤㕡㥢晡㜷愰㡡㕥攴㐴㕡慤㐴㥥㍡㤹㠴昸㜶扢慥㍢㐸㕤ㄷㅤ㘴ㄸ昶㑦愴ㄴ攲て愴㤰昴㐱㠶ㄷ〲㤴㤴㍡㡤㡣㝥㍢㐰㐶㘴慤㍤挴㑢㝦挰㡥㄰㤰㡤㑢㝦㍤㝥挴㠲㕤〴ㄶㄳ㕦㝣慦㈷㕡摡愲㠹㙡㘲愸㔶搹㌴㡢挸愸挳ぢぢ㈶㤳搲㈵㘴㤲愴ㅦ㐰㙥换敥㈸扥㘴挸㠹〲㙦ㄱ㘳敢づ㝤㙤㈵攷ㅥ户㡥㥢ㅦ搰㌳〵愵㌰摣摤㉣挶㠱㔴挵攸愲愶愵愸㠸㜰㌸捡㌶㍡つ挴㔵搰㔹敥㕥㥣㑡ㄱ晣攳㤷㐲慣ㅦ㙦づ㝤㘵㝢つ㜵㥣摢㡦〵昲〷晢敢晡っ挶挶㕢挹㌱㤰戰㕢㙡㔵㡣慥㠷㥦㐱ㄷ㉥㍡㈷㡣㘶㔶㍤㡢㠳昸㤳㜰㔶㥦搶愱晦ㄹ扤㔶㥣㜵㤶扤ㄹ挶㙥搱晦敦㐶挱愶晡㕦㌰昶愶㄰昹㥥㌸挳〷㥤昱㤳㑤㐳㌶摣ㄱ㜸戶ㄱ扣㔱〷㘳㐳㘵ㄹ昲㡥㜲㡢昸㜸㌵慡㔶ㄲㅣ㝥慦㝣晢搵㠸㐶㕦摡戶〳㕤〵㈰㘳㐳晡搷㈱㠲扡昶㙦㤵㕢挹改戶昰㕥㜴摣㜳搲慥昸㕥攰㔹攱搸㈲㠲扥㘳晣昶捣㠲捤㌳㈵扥搶㉥搴㙥挲㑥っ扥ㅦ㝤㑥捤㐳㘰㥦㤲攱换ㄵ㡢㘴㘴㘱㙢㤱っ㝥㠷㌴㤲ち㉦㔱㍢〴㔷㔸昷搶捤ㅡ㍥㕤㥤㠷慦㌳㘴搱戶㔰㜶㤱挷戹晤㠶〶户づ㜷戴摥〵㝦㤰慣㑤㈰㌸愶㤶昰摥昷㜳㕦摢昷愰戵㙤扣戶㠰㉤㝢昳戹㤵昴㘷㠰搳慤扤愵㤵㘴昸㑥㝥㤱㕣㌲捡㠴戸戴㝦ㄸ㝦户敥愰攵㘸愳愰昳昸㠳㙥㍡挲挶㙢㜰㥦㙤㈱晡㝤づ㕤挵ㄴ〱㝥㠶ㄹ㘷昸㈰攸攵㈳㉢㡡慦㘰㔹㘴〰攴㜳㠵ち㐰㜷慡㝥㙡㈳慡ㅥ㌹挱㥥㐸㠲㘷っ㤲㘳㐹㝣〹つ戹㕤搱戲挱ㄲ㕣戶㔰㘷〹攴㡤愴〷昲㌹挱戳㠴㥡挸ㄷ搰愱㌱ㄱㅢ愵摤㈷昲昹㡤㈶㈲㘸〵愸㠵愶挷ㅦ㐹戴㠸㔱㐳戵攱㄰戸〴ㅥ挰㐸愲㑣㠶㈹ㅦ㈹㜴ち㔱㡣攱〷㐴ㄱ搲慦攳扦捦ㅦ晥搵㜳㑣㝦㍢㉣㤴㐴㐴㔵敢㉡㈸ㄱ搵㉡㍥㥤㕥㠵㡦搲敥慢㜸㝣愳㔵㡣㔰㔸㜲㈶㐶〸㌰搴㈷捡昸愳㔶㔵㐷㠶ㅢ捡㥦㌸㐷㠰㕦换㉣㐶㑣㤴愸扥ㄷ㤱㐱㕦敥扣㙡㜵〹㤹愴慦捥㡤挸昸捡㐷ㄹ㑡扣ㄱ㐹愷㑥㈱昲捡ㄶ㈲昵㔸㜴㘲㜷散戶㄰ㄲ㔸ㄲ㍦㥢敤㉡摢ぢ㍤㠶晡挵㘳〹㘲㡥ㅤ㑢㍥愱搲攲攰ㄳ〸㈳㌲㑤㐹㐸摣㐸昱㤱愴昱㜷㥦㙤晡㑥㔱㠱〴敡㠹ㅡ㤳攰㔴攳て㈷㡤て攰昳㉣搵㈶挷慢〴㑣捦㈷㡤㐹㤸慡昱愳㐹攳扦ㅥ搸摢㘸㥣搰㘱㌴戲㑥㈲挹㌰㝡搵㌱㈰昵愹昶㌰㥡敢ㄶㄵ改㠰ㄵㄵ㔳㠴慡ㄸ㜲㑤愹搲㐱摣ち昱昱戱昴ㅣ㉥㌹攱㉥〸愴㙤昴晦㑣㌸㡥换㑦戳㘶㘸攲㕢攸㌵㐴㥤㝤㐳㍤戱㜳挱㥡昷㔱搰㙦ㅤて㜰戸慡㙥㉢ㄲ㠱㕤㤰㡦昶㜷ㄳ敦㝣㠶つ搹摣㡦㈴㕡愶昱㌲㐹㙦㕡㐴㐵㔸昲攲㠳〹㘶㜳㡦㌴㘹挶㜸ㄸ挸㠱㤸〴㘴挶㜸〴㌰㡡挸散㘱挱〸昹㕦㌱昷〷㔹昱㈱㠲㐷〱㑡㠲捣㑥㍡㈸㝣ㄸ㘰㌸昹㍦㔶㡣慤㈹挷㠹㈶ㅥ㑣㕥㤶㈶㈳攳㌱㜶昸㈸㐰ㅦ晣戸㈲㈶挲㤲昱㌱㤴愴㕦㑡挱愱㕥晡〹㔶㝣㤲攰㜱㠰㤲捥挹㙥㜹搷戸愶ㅥ㔵搸愷搰㔵㍣㐲㠰㥦昱改㌸挳〷㥤晢昰戶敥㐶㌳捦挴挹ㄷ晥㠸㜹戶㝣捡㝦て㍥捤㕦攷愲晢昰㝦㈶搱㤵㠵㥦搷摥摡摢㔸㘴〲ㅡ攷敡户㡡捤㝥〹攳㜰㕤捤㔰ち㐷愴㔲㈹㙡〵㐱㝣㜳挱挲挳ㅢ昸㤶㐳慡㐲〸搲㠰慡㜰攳㡡挳㈸㌰㍥挳愶挴㌱昱㘴㝣㤶㑦㐴慤摡挴捦挵ㄹ㍥〸攲㔵㜵扦㍦敥㥥扣㤰戸㔶ㄵ㜶摢ぢ㠹㝦㔵戱㤲㝥攱㤳ㅣ㑣㈱ぢ㤹㔶慤㐴愴㈹ㅡ晡ㄲ㌲㐳㝤挳㥣摢㝤昸㘹㤷㐴攵㕣昵摣戹㝦づ攷挷慥捤扦晢㥤㠳㑦㍥晦换ㄷ㥥昸捤晢づ晤攵㕦㑦㍤昵㥢㍦㍤昱摣扦㝥扣㝣攸攷捦㍣昳搳ㄳ㕦㝤敥㠵摤搶搳摡戳晦㥣㝢晡愱挹ぢて㍤㘰㥤戹敤攸㐳敦戹晦摥挹㠵㉢挶晢晡晡晢㙦ㅤ晤挵㌵㙦ㄸ㜹攴㠱敦㡢㥦晣晥㙡㔷愸攵攲〵慤搳攰戲搵㌴扥㡣っ愶挱ㄹ扦愲搳攰㜲搵㐶㉤挷ㅢ㌵㡤㠲㈲㥣ㅢ㥣㠰慡㌰㕢㉢〶晥〳㤸散戵愳</t>
  </si>
  <si>
    <t>bcf</t>
  </si>
  <si>
    <t>Inversión Total</t>
  </si>
  <si>
    <t>93b63097-6282-492b-9bc7-628c834a54f0</t>
  </si>
  <si>
    <t>㜸〱敤㕣㕢㙣ㅣ㔷ㄹ摥㌳摥㔹敦慣敤搸㡤搳㑢㑡㘹つ愵戴搴挱㡤搳㠶搰㐲〸扥挴㐹㡡ㄳ扢戱㤳㠲〰㙤挶扢㘷攲㐹㜶㘶摣㤹㔹㈷㉥㤵㕡㐱戹㠹㥢挴㑤ㄴ捡㐵ㄵ㐲攲㠵换ぢ昷〷㤰㤰㐰愸㐸㍣㤴〷㈴ㅥち㐲昰〰㐲㤱㜸攱〱〹扥敦捣捣敥散慥㜷散㙥㕢㜰㤱㑦扡扦捦㥣摢㥣㜳晥敢昹晦㌳捤㠹㕣㉥昷㙦㈴晥㘵捡㌳㜳换搲㐶㄰㑡㘷㘲挶慢搵㘴㈵戴㍤㌷㤸㤸昲㝤㜳㘳摥づ挲㍥㌴㈸㤴㙤搴〷㝡㌹戰ㅦ㤵挵昲扡昴〳㌴搲㜳戹㘲搱搰㔰捦㐱昸ㅢ㐹ㅥっ昶ㅡ捣〳㉣捦㑣㉦慣㕣挲愸㑢愱攷换〳㘳攷愳扥㐷㈷㈷㈷㈶㈷づ摤㝢晦攴挴挱〳㘳㌳昵㕡㔸昷攵㔱㔷搶㐳摦慣ㅤㄸ㕢慣慦搴散捡㍢攴挶戲㜷㔹扡㐷攵捡挱㝢㔷捣晢摥㍣㜹摦攱挳搶晤昷扦㜹㄰慦捥㥤㤹㤹㕥昴愵ㄵ扣㐴㘳敡㥣昲㝤戳戲㘲㜳㙤㔲晡戶㝢㜱㘲㘶ㅡ晦愵收㡦愷㈳ㄳ㑢慢㔲㠶㝣戵昴愵㕢㤱㠱㠱㡥〳捥㔴㄰搴㥤㌵㙥㥥攱捣㘱愹ㄵ㌳〸㜵㘷㐶搶㙡㠶㤳㡣㕡㜴ㄶ戰㜷㌵㜳㘳搰㔹㤲㙥㘰㠷昶扡ㅤ㙥ㄴ㥣㘵っ㔴ㅤ㜲捥〵昲慣改㕥㤴㘷㑣㐷敡捥㠹扡㕤捤㐷㈹搷㜷㘷㌲㐴㝡㘲㙡昹ㄳ㔳㠱㌳戳㙡晡㙡㐶〱㌷㈶愳敤㥣㕦㘹㙤㝢㝢昷㜱㌹㜵昵〶㡥㜹㐷昷㜶愸㌹㙦晡㡤㤶攳摤㕢挶㡢㙦㥤挱㍤摤摢愷昶愸戵捦ㅢ扡昷㔱㕢搹摡㕡っ挴昴慤㜶ㄴ㡢㌱ち〴晤〴㐵〲㈲搰㈸ㄱっ㄰っ〲㠸晣㍦挰㈵改㡥慣搲捡愶㔶㕥搱捡ㄵ慤㕣搵捡㔲㉢㕢㕡昹愲㔶㕥搵捡戶㔶扥愴㤵㉦愳㑤㤲㡡晤晤㕡㥣㥥扢㜴攴㤱㉦㙢挷攷㍥㜴攴摡㑦敦捡ㄷㅦㄸ摣㠳㐶て挵㤳㥡昵捤㉢㈰戵㈶ㄵㅦ㥡㌸挸㝦㕢㜳〵㤸挲㍡㙣ㅤ戱㈶㈷慢㠷て㥡昷㥡㍡㤷㤵㠱晣ㄶ㐲ㄹ㐱摢㐱敢㘱摢慤㝡㔷ㄴ敥㙥㤹㌶〳搹摣戸昱戸㙥摡慢扢搵攰㔵㥢㔷㉥㠵㘶㈸㙦㙥慦㙢づ搲搱㙤〹㙣㈵〳昵扥㕢摢扢㥤㌷㙢㜵㌹㜵搵㡥慡㕦摤㔶敤㉣晡摥㑡昷摡㌹㕦㍥搲愸敤㤸搱ㄴ㠴摡扡ㅡ扢㘳㤵㔱㔵㌴慦戱㤹㔵㉦㤰慥㥡摥戸戳㘸㔷㉥㑢㝦㐹㔲㈴捡慡㕡敡昵慣㡡戹㝥㝣挱挵㐲挱慤搵搷愶㑢慤攳㔷㐳㌰戳慣㘲扥㙢搲て㌷㤶捤㤵㥡扣愱愵㐹昴㑥㔴散㙦㈹㥥昳㉡昵㘰挶㜳㐳摦慢戵搶㑣㔵搷㑤㐸㥡敡㘹慦㉡昳昹㥣ㄲち㄰戸㝤㝤㐲攴敥敥捥ぢちㄱ㈹ㄴ㤳㤱㙦㙡㈵扢㠹戳㔸ㅤ㔶㔱㤳愴㐹敤㜵㕢っ挶昹㉡ㄹ㤳挱㠱愹㌵㔱㝦昰愵㜷㙤㌱㙣〳㜳㉦㙦㘳㑤ㅢ㡤㔷㝦㝣㕤扡攱㐹搳慤搶愴㥦愹晤〴㘷㘴っ〳攸搷㈰㄰扡敥ㅥ㔵㥤戸㉡㌶昴㉢㜶㌵㕣㉤慣㑡晢攲㙡㠸㌲㘸挸㘲㤱㕢摢㤱㡣敢㔰㘴散㈵ㄸ〵㈸㤵㜲㠵㝤㙣㔴㈸㈱攵㜴㑡愷っ㕥㙥ㄱ攴散搷挲换㠳搶㥣㕤ぢ㘵㈴㤴㠷㉤㘰㈴搲㙡ち㝤㐳㈴㔱摦慣㐴ち㘳㥦㌵〳㉡㌵㙤㌷摣㘸昲㙤〷㤷㐴㐴戴㉢ぢ㜶㥣㉣愰㈸㘸㤵〷ㄹ扣〶愲㘹㤳〶搹㡤㔳㐴㐴㌶挸搰散ㄸ戹㤵挸搸㍥㐳㐶愰㝤㥡〸搹晡㘰㜷ㄹ㐱㘲敦㈴㔲㜶敡捡㡦扢搲㙣㌳㕢㍥㤲㘶搷㘳攳㡣ㅢ〸㙥㈴戸㠹㘰㍦㠰昸㌳㈴ㅣ愵ㅣ昲慤挹㜸ㄵ㥥㡤㕢〸㕥つ〰昹㘴㔰收挴愲㡡㌶搴㜶散㐸戶ㅢ㠲㥤慣㡣攲㐸ㄴ搱㌲㙥搸㤹㐳㡥㐲㜴㙣㜵敥っ㕤㥢㔷㍡昶昵摤㘹㌳扤ㅣ㔲㘴㐶搳昴㕡户㘸㥡摥〸㌶敤㔱㙦摤㠶慥挶ㄸ挱㙢〰㑡挶㙢〹愱㕣㘸昰㙥捦愲愷㐹昹㡡㌰㡢㈲㘳愸㐷〵ㅦㄳ㌲㡦〰ㄹ㐲慥攳昸戲㙢㐳搳ㅣㅣ户㕥昱㌶昴㠱敥晣ㅤ㈳扤㑤㙦敥敡ㅤ晡㡢㕥愰ㄵ㝤㍢搸㑢晣扥慢㡥戹〳搵挶敢〹敥〴㘸搳㌱㍣㝤扦㔰㑦㠱㌲㡢㥤ㄴ收昶搲敢愲慣摣攵㡤㌵愹㌴搰愰戵㙣晡ㄷ㘵〸て挶愹㔹搸挲㥥敦换ㅡづ戵㔵㔵挰昳换㡤慤㠵挱㥣敦㌹㉣摦戵㤱㠳㔷㠴㘲挸攷戵扥㕣㥢㡤㥣㘱㙢愶㝣㑥㈹捡愱づ扥户扢㤰㐸㜵㙡㈵㉦昶换㍥㕦敥㑡㤲ㅥ㈴挹ㅢ戰慤挶摤〰㤰ㄲ攲户㕤㈵捡〱㌶㝢愳㙡搶㙡戱搲挳㤷㜱㍡㘹昳㈱㜶挸㤱㠱挸㘱㍢つ晦㐱㌰攴㉣搹㑥㐳㔸っ㌸㡢搲慦挰户㘰搷㘴㈹㜲换㔲搴散捡㡡㔷㠸慣攸敢敢㌸㑦㘷昸搷ㄴ㥤戴㐹㠹㑣㙥捦慣捣㌸㡢㌷㠹㡡㙥㐸ち㤵っ搷㔰㐳〲㤱昲搸㜶㔷挴昴㈰㘲敥挱挶ㄹ〷〹㈶〹づ〱攸扦㠶愴搹敥挶㌳ㅣ搶扦㑥㤷㜶戹㥣㉢ㄲつ捡㐵昸㙣㔷㘱㜵㤸慦㜹ㄳ挱ㄱ㠰㌶昳㠷づ挸っ㐲㔴㈸㑦ㄱ愲ち㘳㔸攷㙤㜹㠵㌴戰挷㐲㘰㘹愶ㅥ㠴㥥挳挸搲㤰㌵敢㥤昱挲㔹㍢㔸㐳㈴㙡搴㡡㌳て慦㑡ㄷ搴攵挳昶㘹㉢昳搶搶㘴搵戰㤶扣㍡㐴摢愹搹㥤㜰㌰挷㜶挰㤶㔴㘷㜳㑤㈰昵㜶㍥挶㄰〲㍢慤晣慤昴挶㙥换晢捤㐳摦㜰㜳㐷㤷敤戰㈶〷慣㠸改㤸㉦㕡搸㐵㐴づ慡晤搶昲慡㉦攵散㤰㜵挲户慢㌵摢㤵㐴〶㙣㑣〶敢收攵㐵㐴〹ㄶ㍤挶〰㍤㜷挸㕡昶㑤㌷㔸㌳ㄹ㔰摣搸摢昲愴挲㈲扡㌵㙤扢〱㕥愳戰挸晣戰戵戴敡㕤㐱挴戶敥戸㈷捣戵㘰㐷㘰㠵㐴ㅦ㈵㠵ㅡ愱〹㑤ㄳ㐵慤搸㉢㝥㜸㈰捦攵挸㝢㜹〲㠵慢㥣㑥㥦㜹㠶昶愶㕤ㅦ挷㘸㘸愷㜳㑥㠳㠸ㅥ㌵ち晢㌲愵㌰㌹搵戸㥦㝤ㅥ〰㜸昰挴戹㔳捤挸摣㡢㡡㔹敢昴昲㘷挸㜸㐵ㄶ㡤㐰〸㝤㜴㝢㈲㔲㘱ㄹ㈹〷ㅣ〸㡣昳愹㥤晣㑡㤶㙡㐳敡摢搳捣捥㈱㤲㌴㘸捤㥢㉢戲㠶㜸戴㘳㠶㝢愲〷㥡戱㡥㔹ぢ攲扡ㄹ捦㜱㑣㤲ㄶ挹㜲愹㘲㤲㠲愷敡愱㜷摡㜶つぢ㐰搱㕦㕣㘴㕥㐵㤱㜹㔵ㄵつ㕡㘷ㄹㅡ㔴㜹㡥攵㕤㌴㝤㍢㕣㜵散㑡㤱てっ摦敤〸㥡〴㤳㔳昲㈶㈹㤱ㄹ㘳㙤搶晣㌹㤸㙣挱〴搰㍤〱㌹捡慤㈳晡㐱戹㥡㈸攰㥦攸搱戱〴〱愳㍣愵挶㕢㌱㥡慥㙥㐷㐰攴愸㜴㉤戹㠳㜱敤㜱㤴㐴㐲㠸㔸捦㈰ㄱ㜸〵㔳㐲㥥㉥敥㠲㜵捥戵㐳㘰㡦ㄸ㥢戳挳搹〰㈸〷㐰㔶ㅤ㙦㙦㔶㔸㑤㜵ㅡ㙦㘸㠵摢㍡慢㕡搴挴慤㥤昵㘹扤昱扡㑤慡㈳㡤㤲㔲㈴㕢㌵㔲㥡㘵㤳㌹敥㈴㔵㈳㤴攲㑥戴㡤挸㜲㥢㌶昷㥤㔲攴㐵㈸㈶㐵㌳㌹攳㙤㡡㔰㄰攸㡤㜵ㄴ㝤昶搹攴㤱㡡搸搰〶㈸㔱㑦㐵㘵㐳㜱㐸昰ㄴ慥㥤㔴㘵㈹㝥〲㝦敦㠹戳ぢ昵戰愵挶扣㍡ㅡ搷㑣搵㙡ぢ㉥慣㠴㡡改㔷㜷〸㑢㘳㙤㤱㠶㔱摣搹慢昶㡦戶㌷挵㠸㌱ㅢ㌲㉣㤲攱〷〶ㅢ㠲戹㔲ㄱ㔵㕡㘷㐳摣敡㐶㜱㤱㑦愷愵改㉡っ㉣㠵搵㔹戹慥捣戰愶㈵㍦慡㍡㌴㑥㡢㑡㡥ㅡ搶搴㑡〰㤵ㅥ㔲㡥挷㌹挵攰㠶㜵㤶㙥㈹㕣㘲㠰搸㡤㜳㡢㤵㄰愱摤挶〰㍣ㄹ散ㅣ散㘰㐷愲搰〹慤㌳㑡搰㐲〶攱戶㉥㠲扣搳㈳㐶㈱㐸㉤㤵晥㝥㑣㝣昱㈹愶㙦ㅥ换㈵㤹㤸㠹ㄸ敥捡戰ㅥ㠰摣㜴㘴㤲㕣㌴㥡〴捣㈳挹愶㠴搶㘰㔲㐶ㄳ㘳㠸㈶㥦ㅦ攲ㄶて㘳㔹挳㘴㥢ㅡ敥戹㠵㌶戴㘹㙤㘳㡦㜵捡慤搴敡㔵愹㔴㜱㈲慢㤵㐶摥ㄱ昸㔲㔷〰㈳㙥捡搸㤷㜸㔳㑥攱㈸挵㈵ㄳ㐹扤摢摤挶㌱㜴㔷㐲づ㘳㐴慡㡦〱挸っ户㥣ち㠸㜵摣㔳愰㝤戸户㜹㠱㐱㕤㥥㠳㐸敢㈸愲㉣㥢挷㝤扣㐶ㄴ㔹㜱㕢慡搹扣㌷敦搱㘶㑦ㄵ㥤戴愳愲ㅤ㠱㈳慣㌳ㄲ㜸㠵〲㡣㤱ㅥ戹㠳㠳攴慥挵搱摤㙢㡦慢挷摣㌵愰㐲㘱㐰㌰挶换㔳㔰づ扢ち㐶愲挱慤㌵慤㙥挱攸㉦㉤㙦㘳ち㐰㌰っ㑣㠳ㄶ㉤㈳〳㘷〶昹慤つ㥣摢搰㉡㈳㐲㥡づ愶㌲㐶㌹ち㠷㍤㤰〶㙥攲㐱㝡搹㠳ㄲち昷愹㡢㘱挹摤挴㜱〷㐷㈰捦扦愱慤㜰搱っ㜱晤挵摤摦㔶㍣㔵慤搲摣㠵㝦㙥㐷㘰ㄵ㔷㌷㈲㜳㜴㕦摢愵㉣戵㈶摡㜷户户㔵挴㤷〵て捤㑥㥣㌴挳捡敡㔲戸ㄱ㕤摣敡㤵㈴昴㥦挰ㅦ戱改摢㘹㌳攷㕤㕥㐴㕤攷摥㤷㉥扢摥ㄵ㔷捤㑢て㜸敢てㄴ㠲㉢㤴晤㥣㘴㈹昷㙦晣㔳㐹换改㍦挶㠸摢㤹㌶〷㘸㍡㐸㌸㡥㑡㤱㌴ㄸ㐳㍥㠳㑥㘰扢㌷㙥つ㤰㑥昶戵搱㠹ㄲ〴扢㠴攲㕥㝣挹〸㐵晣〸㘸㈵戱㐴㐷㜲散昹㌷挰晡攲㠷㈸㈱挲昱ㅣ㡢ㄱ晤㌵挸㘵愰㑥〹昲昸㡡〷㉦㠴晣晦㘰㈹攱收㑤搹改扦挰捣攲〷敤㈸扡㤵㈸晡㝥〷㡡〴慦㠱㈸晥㝤㄰㤹㈴改っ捦扥愰㐰㌸搷戴㝢〰㝤搹㉦晣晥てて愰昳㌱㜱㈸ㅢつ愱戶㍢昰摣㌰ㄱ晡㍡㑣〴〶敦㤵㠹㜰ㅡㄹ挱㈸㝥㘴㈲挴㍥㤰〵ㄴ㙣㙤㈲㌰戶㤷㘱〸愶㐲慤㈹户〶㑦㘰㌷㌸昴㡦㥤挴挵㕢ㄹ㈰㥥て愵ㄵ捣挰㈳㜵㘳㘷昱愲改㥢捥㝥㔵㝥挲㤷㔰㘶晥㌲㙥㜲慢㉥散㜱昳愶㌵慡搳㈶扥㡡挴换扥敢㑦搹摥晤㜵㘰㉡㑡㤱晢㕥ㄴ㐵攱㐵㜸㑡〴捦つ戹昷敤晢搶㠹㍦㍣晡攴㌱摥㔶㡢㘹㔵扦ㅢ昹㕥㐲昶戴㈷㄰搴㑤㕤ㄴ戹㥥ㅦ收㥣挶㈷㑡昶㕡㑤㑥㥢扥戲㠲〲挳㐹戲ㄱ攱愵〸㌳㈲扥㥤㘰㘲攲摥㐳㘴㘲㑥戴戹㍢搵㠷㑤捡㐵㌸㤱㥡戸昲改㈵㘱㐳搱㔵㤱昵㘸㙤敡摦㠱㉡㝡㠱ㄳ㘹戵ㄲ㜹敡㘴ㄲ攲摢敤扡敥㌰㜵㕤㜴㤰㘱搸㍦㤱㔲㠸㍦㤰㐲搲〷ㄹ㕥〸㔰㔲敡㉣㌲晡㍤〰ㄹ㤱戵昶㄰㉦晤〱扢㐲㐰㌶㉥晤昵昸ㄱぢ㜶ㄱ㔸㑣㝣昱扤㥥㘸㘹㡢㈶慡㠹愱㕡㘵搳㉣㈱愳づ㉦㉣㤸㑣㑡㤷㤱㐹㤲㝥〸戹㙤扢愳昸㤲㈱㈷ち扣㐵㡣慤㍢昴戵㤵㥣攳㙥ㅤ㌷㍦愰㘷ち㑡㘱戸㝢㔹㡣〳愹㡡搱㐵㑤㑢㔱ㄱ攱㜰㤴㙤㜴ㅡ㠸慢愰戳摣晤㌸㤵㈲昸挷㉦㠵㔸㍦摥ㅣ晡晡昶ㅡ敡㌸户ㅦぢ攴て昶搷慤ㄹ㡣㡤户㤲㘳㈰㘱户搵慡ㄸ㕤て㍦㠷㉥㕣㜴㑥ㄸ捤慣㝡ㄶ㠷昱㈷攱慣㍥慤㐳晦㌳㝡慤㌸敢㍣㝢㌳㡣摤愲晦摦㠹㠲㉤昵扦㘰散㑤㈱昲㕤㜱㠶て㍡攳㈷㕢㠶㙣戸㈳昰㙣㈳㜸愳づ挶㠶捡㌲攴ㅤ攵㤶昰昱㙡㔴慤㈴㌸晣㕥昹昶慢ㄱ㡤扥戴㙤〷扡ち㐰挶㠶昴㙦㐰〴㜵敤摦㉡户㤲搳㙤攱摤攸戸敦戴㕤昱扤挰戳挲戱㈵〴㝤挷昸敤㤹〵㥢㘷㑡㝣扤㕤愸摤㡥㥤ㄸ㝣㉦晡㥣㔹㠰挰㍥㈳挳㤷㉡ㄶ挹挸挲昶㈲ㄹ晣づ㘹㈴ㄵ㕥愲㜶〸慥戳ㅥ慡㥢㌵㝣扡扡〰㕦㘷挸愲ㅤ愱散㈲㡦㜳晢つつ㙥ㅤ敥㘸扤〳晥㈰㔹㥢㐰㜰㑣㉤攱摤敦攵扥戶敦㐱㙢摢㜸㙤〱㕢昶收㜳㉢改捦〰愷摢㝢㑢㉢挹昰㥤晣㈲戹㘴㤴〹㜱㘹晦ㄸ晥㙥摦㐱换搱㐶㐱攷昱〷摤㜴㠴㡤搷攰㍥摢㐶昴晢〲扡㡡㈹〲晣っ㌳捥昰㐱搰换㐷㔶ㄴ㕦挱戲挸〰挸攷ちㄵ㠰敥㔴晤昴㘶㔴㍤昲㈰㝢㈲〹㥥㌱㐸㡥㈵昱㈵㌴攴㜶㐵换〶㑢㜰搹㐲㥤㈵㤰㌷㤲ㅥ挸攷〴捦ㄲ㙡㈲㕦㐰㠷挶㐴㙣㤴㜶㥦挸攷㌷㥢㠸愰ㄵ愰ㄶ㥡ㅥ㝦㈴搱㈲㐶つ搵㠶㐳攰ㄲ㜸〰㈳㠹㌲ㄹ愶㝣愴搰㈹㐴㌱㠶ㅦㄲ㐵㐸扦㠹晦㍥㝦散搷捦㌲晤敤㤸㔰ㄲㄱ㔵慤慢愰㐴㔴慢昸㔴㝡ㄵ㍥㑡扢慦攲ㄳ㥢慤㘲㠴挲㤲㌳㌱㐲㠰愱㍥㔱挶ㅦ戵慡㍡㌲摣㔰晥挴〵〲晣㕡㘶㌱㘲愲㐴昵扤㠲っ晡㜲攷㔵慢慢挸㈴㝤㜵㙥㐴挶㔷㍥捡㔰攲㡤㐸㍡㜵ち㤱㔷戶㄰愹挷愲ㄳ扢㘳㜷㠴㤰挰㤲昸搹㙣㔷搹㕥攸㌱搴㉦㍥㥣㈰收攴挹攴ㄳ㉡㉤づ㍥㠱㌰㈲搳㤴㠴挴㡤ㄴㅦ㑡ㅡ㝦昷㝢㑤摦㈹㉡㤰㐰㍤㔱㘳ㄲ㥣㙡晣挱愴昱㈱㝣㥥愵摡攴㜸㤵㠰改昹愴㌱〹㔳㌵㝥㌲㘹晣搷㐳晢ㅢ㡤ㄳ㍡㡣㐶搶㐹㈴ㄹ㐶慦㍡〶愴㍥搵ㅥ㐶㜳摤愲㈲ㅤ戰愲㘲㡡㔰ㄵ㐳慥㈹㔵㍡㠸㕢㈱㍥㍥㤶㥥挷㈵㈷摣〵㠱戴㡤晥㥦〹愷㜰昹㘹搶っ㑤㝣ぢ扤㡥愸戳㙦愸㈷㜶㉥㔸ぢ㍥ち晡慤㔳〱づ㔷搵ㅤ㐵㈲戰ぢ昲搱晥㙥攱㥤捦戰㈱㥢晢㤱㐴换㌴㕥㈶改㑤㡢愸〸㑢㕥扣㍦挱㙣敥㠹㈶捤ㄸ㡦〳㌹㄰㤳㠰捣ㄸ㑦〰㐶ㄱ㤹㝤㉣ㄸ㈱晦㉢收㝥㍦㉢㍥㐰昰㈴㐰㐹㤰搹㐹〷㠵て〲っ㈷晦挷㡡戱㜵攵㌸搱挴愳挹换搲㘴㘴㝣㤸ㅤ㍥〲搰〷㍦慥㠸㠹戰㘴㝣ㄴ㈵改㤷㔲㜰愸㤷㝥㡣ㄵㅦ㈷昸〴㐰㐹攷㘴户扤㙢㕣㔳㡦㉡散㤳攸㉡㥥㈰挰捦昸㔴㥣攱㠳捥㝤㜸㑢㜷愳㤹㘷攲攴ぢ㝦挴㍣㕢㍥攵㍦㡥㑦昳㌷戸攸㍥晣㥦㐹㜴㘵攱攷戵〷㝡ㅢ㡢㑣㐰攳㕣晤搶戰搹㉦㘲ㅣ慥慢ㄹ㑡攱㠸㔴㉡㐵慤㈰㠸㙦㉥㔸㜸㜸〳摦㜲㔴㔵〸㐱ㅡ㔰ㄵ㙥㕣㜱っ〵挶㘷搸㤴㌸㈶㥥㡣捦昲㠹愸㔵㥢昸戹㌸挳〷㐱扣慡敥㤷攲敥挹ぢ㠹㙢㔵㘱户扤㤰昸㔷ㄵ慢改ㄷ㍥挵挱ㄴ戲㤰㘹搵㑡㐴㥡愲愱㉦㈱㌳搴㌷捣戹㍤㡣㥦㜶㔵㔴㉥㔴㉦㕣昸攷㜰㝥散收晣㍢摦㍥昸搴昳扦晡攳愷㥦㝢捦搱扦晣敢改愷㥦晢搳愷㥦晤搷㑦㔶㡥晥攲㤹㘷㝥晥攰㔷㥦晤攳㕥敢㙢摡昷晥㌹晦戵挷㈶㉦㍦昶㠸㜵敥敥ㄳ㡦扤敢搲㐳㤳㡢搷㡤昷昵昵昷摦㌹晡换㥢敥ㅡ㜹攲㤱ㅦ㠸㥦晤敥㐶㔷愸攵攲〵慤搳攰戲搵㌴扥㡣っ愶挱ㄹ扦慣搳攰㜲搵㐶慤挴ㅢ㌵㡤㠲㈲㥣ㅢ㥣㠰慡㌰㕢㉢〶晥〳㍥㑤戱㤸</t>
  </si>
  <si>
    <t>StartOptEquations</t>
  </si>
  <si>
    <t>Decisioneering:7.4.0.0</t>
  </si>
  <si>
    <t>㜸〱捤㕡つ㤰ㅣ㐷㜵摥摥摢㥤摢摥扢搳慤㉤ㄹ戰㘵㤳㤳㉤㈱㥢㤳㡦晤扤扢戵㑢㐱昷㈳挹㘷㐹㤶慣㍢㐹㈴攰㕡㘶㜷㝡㜴㉢敤捦㜹㘶㑥扡㈳〴晦㠴〰〹㈶愴㑣戰㐹㠸ㅤ㌰㠶〴㐳㙣ㄳ㔲㠶㈴ㄵ㐷戶ㄳ㑣㐸㠵㈴㤵挴㈴㔴㐱愰㈸昲攳㄰㜰捡愹㔴㔲㔴挵昹扥㥥搹扤晤搳㥤愴㌸㔵㥥扢㜹晢晡昵敢㌷摤㕦昷昴㝢摤㍤㈱ㄱち㠵㕥挱挵㕦㕥ㄱ㌲㔷捦慦扡㥥慡㡥捤搴㉢ㄵ㔵昲捡昵㥡㍢㌶攵㌸收敡挱戲敢昵㐱挱㈸㤴㤱敦㐶ぢ㙥昹㕤㉡㔶㌸愳ㅣㄷ㑡搱㔰㈸ㄶ㤳㘱㕡〹敥㐴㈳㈱㔹㑡㔲㉣愱ㄵ㤲〶挸㘰㍦挸挲捣昴攱攲㈹㍣㘴摥慢㍢㙡搷挸㜱摦搴敥㔴㙡㉣㌵㤶捥攴㔳㘳挹㕤㈳㌳换ㄵ㙦搹㔱扢㙢㙡搹㜳捣捡慥㤱㈳换挵㑡戹㜴㐰慤㉥搴㑦慢摡㙥㔵㑣㘶㡡㘶㜶㌲㤵捤攵散㝣㝥㜲㌰〶换户捤㑣ㅦ㜱㤴敤扥㕡㌶㈵㙤ㅥ㥥㤹ㅥ扢㑤㜹慦㤶捤㌸㙣挲攴㙣扤㙡㤶㙢慦㤲搱㈸愱捥捤慡㔲㤹㝤愲㤴㔳慥㥤ㅣ㐳戵摢㠰㐶㙡㘲㙣捡㜵㤷慢㑢散摥ㄹ㔵愹ㅣ㔵㌶㘱㤳搵㔹搷㍢㘲㍡㔵㜷戰㑡晣㤴愳㙡㈵攵㙥慡敥㕤㈹愹㑡愰攸挶慡挷㑤攷㌶戳慡㈲㘴㠶慢㝥ㅦ捥㔹慡收㤵扤搵愱敡㌱㔷ㅤ㌵㙢㈷ㄵ㔵愲搵晤换㘵㑢㐴㈲昸て昵敤散㔵㌳摤㔱愸㑦㜵㘶搱㜴㍣㥤㘲㕤㔲扤㜴㕢㠶㡢㙥㐵㕢扤㌸愴㐶㍡㑡戱捦收换搵〳捡愹愹ちㅦ挲㥥ㅣ敤㔰搲〰昹晤搰㐴慡搱ㅣ昶㤲ㄸ〸摥〹戶㠵㑦㌱〶㐰戶捣ㅥ慢㤵敤扡㔳摤㜵愸㕣摢㥤摡㜵挸㕣搹㥤㤶㠳挸㤱㐳搴搹〴ㄲ㍢〱㜰摤㤱搵㤴ㅣ愶㍣〱㈲㈲㍦挲㉢搷㙡㤱挶挲〵㌳㕣㈸㠶ぢ愵㜰挱ちㄷ㔴戸㘰㠷ぢ㈷挳㠵挵㜰愱ㅣ㉥㥣ちㄷ㑥㐳愷㜱挵晡晢挳挱㜵㝦攵摣晤捦㍦昰㤵搹㉦㝤戰晦扡戳㥦扥晢ㅦ〴摦㌲晤㤲㕥づ愶㜷つ㌷㈳㐷㙥〱㌱慥〰改㘷つ㐷㔶搳昲㜵ㄴ扦ㅥ㐴㠸㝦㐶〵㔹挹愷て扤改昴慤㙦晡昱挱㐷㑦㍤晣搰慦㍥昲昲戳㠲慦慦戶㝥㈵㤸摥搶慦愲㤹慤㈰挶搵㈰㡤昶㘷攴㌵㤴扦ㄱ㐴㠸敦〶收㌳昹愷㥦扤攵㠵摦㍣昰㘴㝡晢㝦づ扥攳㑦戲㠲ㄳ㠳㌶㍦〲愶户昹㙤挸㤱搷㠲ㄸ搷㠱搰扣㡢摡㘷攵㜶捡㜷㠰〸昱捤挰晣捦㕣摥扦昳攵㝢㙥㥦昹昰つ㍢晥改㕢㝢㙥㍤㌹戸ㄳ搹户〷㍤㌹敢㤸㘷昱㙥慣扤㜶改戱㈴晦㌶㥥㙦㌰摤搸㌹㝢挲㑥愵慣㕣搲捣㤸㔱昶昸㠵づ㙣づ㠰㐱晢㐴戹㘶搵捦敡㤱㝥昵戴改慡戵㠱㍦ㅡ攴㑤搷㤷㙢㤶扢戵㜷收扣㘷㝡敡慡捥扣㌵㈳㕤挵收㌱て㈸㔷㍦敦㡤㥤挵㡥㥢㤵㘵㌵戵㔲昶戳慦改挸挶㉣㔰㉦㥥㍦㜷㥦愳敥㙣收㜶搵㘸ち摥攳㡣戶摤搵㑡㍦换慦搷挸捣㘲摤㔵㌵㕤扤搱敡㤱㜲改戴㜲收ㄵ㝤㡦戲㜴㔳慦㘰㔶㌰ㄵ㡤ㅥ慥愱愱㤸㕣慣㙢㕢愵昶摥ㄵ㑦搵㉣㘵愱扥㑢捡昱㔶ㄷ捣㘲㐵扤慥㑤挵㝦㈶㌲慥㙣ㄳ敦慢㤷㤶摤㤹㝡捤㜳敡㤵昶㥣㈹敢㡣㠹改捦㍡㔴户ㄴ㘶慦〸慦㤰〸昵昵〹ㄱ㝡㜳慦㈹㠴㜶摤㌱摤ㄱ㉤㕤捣挹散つ敤挳㙥散㈸㕡㠷㔶㔴ㄴ挷㘴㜸晢〶挶戴㕤㥡戹攱晣㡡㉤㙤愲愳愶昶昵攷搷搶㜵㙣昶摣晦慦㜲㌸扣㌹㘸晤摥㌳㜰ㄱ户㤸㌵慢愲㥣㜵挳っ挱ㅡ挹敢㐱愲摦挰摢㝣㕥昴㌸摢㠹ㄵ戱ㅡ㍤㕢戶扣㐵㘳㔱㤵㑦㉥㝡㤰㈱ㄴ㠹挵〸㙤搷㈵摦っ㤱ㅣ㈵搹〵ㄲ㡦㠷㡣ㅢ愹㘴挴攵㤸㥦㡥㜲昲扥㜸攷挳㘰㐷㙡㘷㠷挸挴㡤㔶昷搵ㅤ户慦慦㔷㉢㙦㌱摤㐵㡦挳㜳摤㑣扡ㄹ昹ㄶ㤲㈴㐸㤴敥㘳㐳摦㐶愵〸㕤昸㔰㜵㔶搹㈶〲㈷晤㜶ぢ㌳㕡昵㝤昱慣㜲㑢㤲㑥㝢づ敦捡㡡〱づ㉦晦㘰㤵愳㕦慤㜸戳愶㘷昶㔷攱晥搱㑢ㄲ㑡愳扡㤴捦戱攴㤰㤶㌵㑡挷㠳ㄴ㉣㈴㌴摢㘲㘵㐰ぢ㝣㑢㜸㜱昰扥㠴晡〲扡㝥㈳㔰㜷㍡㘸愳㜳愰户扢㜱㐴ㄷ搶㝥㔵㕢㔸㕤㔲㉥搵㘳挶扡㔰㜶扥㕥㌴㜶戸㔴㍣收㤵㉢敥ㄸ㙡扡摦愹㉦㉦扤㥡㜶㘸㑢愶㐰ㅡ㔷昴敢ㄸ挵ㄷ摥㈶㠶攱晤㘷搸㌷㠵㐲㈸㐶㙢㤴㐸〶ㄴ㤲愳ㄵ挶㕥挱㡦扥㘴づ㍦昱昵昲愲㜴㍡ㄷㄳ昲搰换て㔶㠱搰㠲愳㜴㄰ㄷ搳〹愰㍤㔴㍤㔱㜷㑥ㄷ敢昵搳ㅣ㑦㥢㜴捡㕤㔴捡㘳㘰㌴㄰〴㠲㍡攰ㄳ愲慦慦㉤挶㘹㠹愰ㄸ㔲ㄹ㜹㤰愱㈹㠴ㅥつ㡢慥㜱ㄳ㐴㝤〸搱㡣㥢挱㕣㥢㑡㡥㡤ㅣ㌲扤㘹戳㔲㤸㤹ㅥ戹㍥㤳扣㜱㙦㑤㌹昵ㅢ搳挹㔴晥㠶戱㤵㡡㕢ㄵ㝦っㅣㄸ愷㍣㤸㝣敡㈳昷ㄶ㐷攷㍥晥㝣昱扥㥦扢㜵攱㈵昱㕣㤰搱ㄵㅥ㌱昶搱ㄱ摡㑦㠲ㄱ捦㐰㡤昳ぢ昸昶㑢敥㐱㕡㑥㤱㑣㠳㘰㤶搰戸㘳㤲㤸昵㤳㠲昱ㄳ㈷ち戹㤷㘴ㅦ㠸㘰〰愵愳扣晤㘰ㅡ㤷昸㌲散戳昷㜵て㌲攰敡敥挱〳㤰挶攵㍡㜹㠲㘱ㄹ㝢㔱ㄲ㌵㐹㥣㈴㌱ㄲ㡦挳㜰㑦〰㝥㍢挸攸㡡攰ㄸ㥥㘹〰ㄶ㔸晥㜳㔰敢つ挰㜱㍥攳〴挹摢㐰㕡〰昸㘹㍦㈹ㄸ攲㘹〰摥㑥愵㜷㠰〸㠶㜸ㅡ㠰㍢挰㌴㉥昱〸㥥搱〴㠰㌱㘱㌷〰㈶愴㜱戹㑥㥥㘰攰搸ぢ㠰㡦㥤て㠰〷㠳㡣慥ㄸ㜳ㅢ㉣㘹〰㑥㠱ㄱㅦ㍤㉦〰ㄵ㘴换㉡㐹つ愴〵㠰㈵㍦㈹ㄸ㠴㙡〰敥愴㤲〳㈲ㄸ㠴㙡〰㕣㌰㡤㑢摣搷ち〰愳搶㙥〰捥㐲ㅡ㤷敢攴〹㠶戶扤〰戸昷㝣〰摣ㄳ㘴㜴㐶挱㔱㝡搵㡢㠸㕥〶㔸㘱晢㜸㔹㥤攵㜴扢挹挶攲㙥㘶搹昵敡摡㌷っ搹戳昵摢敡摥㙣搹㕤慡㤸慢㥢敤㠰㌹戱愸㙡㠸摣ㅣ〴㜰ㅤ戲晡搲㤲戲愴㍤㕦㕦㜶㑡㙡㙥昶戵㄰搹愱㝤攸㍡ㅤ搴㠵〵慥㑢ぢ㔶戰敥㄰ㄸ㈵戸㐲㔱㠶ㄸ㥤㍥㐷㉦㌱㕢攲㐳捤戲㐳㠷搷㄰㕤㈸㝢ㄵ㌵㘰敢搸㑣昳㌱ㅢ㈸㈲ㅣ戶晡敤㠵㐵捣挵戳㐳昶㝥愷㙣㔵捡㌵挵捥搸攲慢ㅥ㔴㈷ㄱ晡ㅥ愹扢㘵慥收㠷散〵挷慣戹㑢昴攲愵搵换摢㔲摡摤㐷敤改㜲捤挵㘳㜴㉦㤲ㅦ戶攷ㄷ敢㘷戱摦戳㕣慤敤㌷㤷摣搷㐴慦㜰扥昴㉦摤㌵㈲㉣挲㘱ㄱぢ挷㉥戵㝦㡣扢㘱敤ㅡっ搰㤲愳㍣㌵ㄲ㉣摤㐷㈰昰㥣㜲㜱㤹搰改挷愵㐱㈳㈴扡㌷㐳㔱㠶㡡㥤㥥扢愵㌳㍢挲㙥搶扡㙤敢愴㘷〴搸摣㑥搳㘱敥㍤㉣㜳㉦挸慤晢㡦捤慤㉤㐸晦㑦㥢㘰搱㕤戰㜷挱昱㍦㕤捦㈶㝦㌰㜱㑤挰戱㠵㜷ㄴ㘳㠲愹捥〱ㅡ户戵づ挷敡愶㌵㜶ㅦ㐲挸㐱晢愰㔹㔴ㄵ㐴扥㔵搳摢攴㈷戸〴愹㥡ㄵ㌷挸㥢愹㔷慢㈶〷ㅦ户㝡收㑢㘶㐵挵散愹㘵慦㡥ㅤㄴ㘹㠳攸ㄱㅡ㠸捣ㄵ㠸捣ㄵ㍦㐶戵㡦㜲㐵慣㜹摡慡㥦㌴㥤戲户㔸㉤㤷㘲㑣㜰搵晡㥡ㄸ戵㤸㐹戸㈶㘹㕣㡤㔹愵㌳攸昵㐳㑦㜴昷ㄸ搶㠹㠴㡥摤㡦戱ㅤㄶ〶晥挴㈵㉥㤸㌰〷㘹搷㈲摦ぢ㙢搱㌰〸㈷㈵㝤扤搴搸攳㝤改㉥㐸昴㌴㈵戸摥㘱戶晣昹㠰㘱㈲昲ㄶ㤰㜵愳㘹㉥㑣攲〷敢愶戵捦㉣㘱摢戶㍦搸戴㡤愱㙢㌹改㌸〹慥㙦㘶戰㘴挶㔲晣㑣搹㔲㑥㡣㠲㜹散ㄵ㐷戸㌲㌲晣㍥㐴愴搷ㄷ㡡㐶〷㘲扤㥥㌵搷戰戵㍤㠸ㅡ㕢昷愲攷扡散晦攰昶挹户㜲敢㈸ㅥ搷捥敡㝤㘰攵晢㐱㐴ㄲ㠴敤改㔰昸〰ㄵ㝥〱㈴捡ㄸ扤戳㙦摡㤷ㅡ挱㠲㈴愲户㍢戹〸㡡㘱挱愰㔷㑦㔱摤㤰㠱㤶㔵㡦攱㉦㜸㘲㡤㍤㔴㘳ㅥ愳㕣㔹㜱㝦愶攵敡㡡摤ㄱづ㐷搰搵㐶攷㡥㔱搷㘳㘱慣㍡慦昴㜲㐸㜰〹㘰晣㈲挸〰㕦ㄶ搸㉦捣愴挶扢挲㠸㜸㕣摥〷㥤㔰㕣㜰㑤搰㘸戸敥㉦ㅦ㤹て㐱㉣㝦〹㐴㌰晣㘵㈰搰攲戶挴ㅥ㈴改扡㐲挶㠷㐱㉥㝥慡ㄴ㔳㈸挶改㔲晥㌲㠸㤸〶攱㉣搴ㅣ㤵昷㠳摦㜸㔴㌲挰搶愳昲㈳〱挳㠴㘰㤴摤㘸㄰㕦戰愰慢㝦〵慣晣㈸ㄵㄸ㠱昷㔰㜸㠰ちて㔲㠱㐱㌹扢摢昸ㄸ㐸ぢ㡣ㄳ扤㘰晣㌵攸〰挶〳愰つ愳㉤〳散攳㄰换㕦〷ㄱっ愲㍢㘱㘴攴散挳昸㄰戸㑢㠰㤱㔱户㠶昱㘱㌰㠲攱㜷ㅢ㡣㥦㠰㘰㘳ㄸㄹ愶㙢ㄸ㍦ㄹ㌰ㅡ㐶挶敡㡤〶㜱㝥〸㘰㝣〴慣晣ㄴㄵㄹ挷昷㔰㜸㤴ち㥦愶〲㐳㝢つ攳㘷挰戴挰㌸搹ぢ挶摦㠲づ㘰㌴㐱ㅢ㐶㕢㘰晣㉣挴昲㌱㄰㜱ち愴ㄳ挶ち㘴㍥㡣㥦〳㜷〹㌰㌲㜶搷㌰㝥ㅥ㡣愰㜳㙦㠳昱㜱〸㌶㠶㜱㠹㘵㜱换㈷〲㐶挳挸㠸扦搱愰ㄶㄸ㥦愴攲ㄷ愸挸搵㐰て㠵摦愱挲ㄷ愹挰〵㠲㠶昱㜷挱戴挰㤸敦〵攳㔳搰〱㡣㕣㈴㌴㡣戶挰昸㈵㠸攵㤷㐱挴㍤㈴㑣晤㕥挰昴攱㌷㑡㘷搰㌹挷㜵昹ㅦ晤㑥搹昴㐴昳摥㙡〵摥㥦㉣攷㍣㥦攳散ㅤ搷㌲捣挴㜵〷攷㠴㤱捥㍤戹㘶搹㥤㜸摥挰㤶㡥晤㑥㕤㡣㌹昷戲㑡晢戰㌶㌹㙦㜹戶㘰㙤昳㠳㘵㜸ㄹ㝦〰戲攵㔰戹攴搴摤扡敤㡤捣㈳挶ㅤ攱晥戱ㅤち㈵愷愲戳戰搸昳㤹㙣㔸愴挶㠳愸㌳摣㑦㠹㥦慥搵捦搶㜴㙤愲㉥户搱㌵㕥晤晤㝣㑣ㅣ户扥慥〳㡡〹㍡㐵ㄶ㤶㝦〸㌲搴㤷㜸ㅦ㝥搸搷挶搳㈰㍢㘶愶㘷㡥ㄶ搲改捣㘴㉡愵㙣换捡攵戲㤳ㄹ㜳㌲㙢㈵㤳挹捣戸ㅡ捦㈶㉤㙢㈲㙦晣㔱㔳㌵㘵㈷㙤换㌶㡢ㄳ㤳攳愵㙣㌱㌷㔱捣愴搳㐹㙣㔷㘷捤〹搳戶㡡戹挴晢〳昳昲ㅣㄸ昹っ㐸攲〳つ搱戳ㄴ㍤㐷ㄱ㥤ㄶ㉢戱愶ㄵ扤て挹ぢ昵㈵㙣㡦㈸㡡㤲戰㠴㡡昴昷㡢ㅤㅤㅢ挴㕤㍥愸戹挳㘶ㄸ㜴㐱搱㥢〰昳㠵ㄵ㙡敦㐵ㄶ扥っ户㝣㥥攴慢㈰昱〴㥤ㄱ〷愸昱愷㈰㥢㘶愶ぢ㉤愱戴昱㌵挸㉥㠳慣晤㘸搱昸㌳㠸〷㈱搶慥ㄷ㘷㤶㙥㠲摥㡣㔶晣㜳户㍦㈷㌷〴㈲戴ぢ㘲敡㉦㤸㙡摣㜴㐱敦㘵㈲㠹㠶㜰ㄴ㠲て㐹づ㉤㡥㈲㌱〶〹㐷㔲晢㐸愰㈳搲㈳攱慦挱㘰㈴搰改攸㤱昰㌷㘰晣㤱㌰㙥收㜲愹㘲捥㐶㉦攷戲愹昱㔲摥戴戳ㄹ㘵㤵㈶㑣㤵㌴慤㔴摥昸摢愶㙡扡㤴捥㤸戹捣㐴㌶㘷ㄶ戳㔶㜱愲㘸摡㤹扣㔹戲㈷搲挵㠹㕣戲㌴㥥愰㍢搳㝤晣〲ㄸ昹つ㤰〴扤㤸ㄶ晤ㅤ㐵㝦㑦搱㠳つㄱㄵ㈴㔵〵㥤ㄶ㐷㠳搸㡥㈶戰愷㌴攲摦㘲晥户㐱攲〹晡㉤㡤ㄵㄱ㤷㠴㔸ㄲ搰〴㕤㤹㤶㙦愶攸㝢㈴㕢㐰㠴昶㍦㑣㝤㥦㈹摣㔴ㄲ㥦〰搱ㄸ㕥㠵㐷㜴㘳昸〶㐸扢㌱晣㈴ち㘹っ晦〵っ㌰㝣〴㍦ㅡ挳ㄷ挱昸ㄸ㘶敤慣㙤㘶㈶搵㘴㉡㕦捣收㠰愱戲敤昱㙣㌱㥦㥡㤸挴改扥㥤㌱晥戵愹㡡㔳晥㡣㤵㑡愶㈶㡢㤹ㄴ摥愰晣㘴㍥㍦㠱愲戹昱㙣㌶㤵㥡㑣慢挴愷〲昳昲〷㘰攴扦㠱㈴ㅥ㙤㠸㝥㐸搱㡦㈸愲㐳搳戰㔲㐱慢ち㝡㉣㡤攱愶㔶っ㕦㘶晥㝦㠰挴ㄳ㥦〵搵㔸㜵㘰昸㔸㐳㝥ㄵ㜵晦㥢㘴㉢㠸昸㍣〹㔳㍦づㄸ㡤㈱㥤㡦挶㌰搲ㄳ挳㜰㑦っ㥦㐰㈱㡤㈱㐷㉤㌰愴扢搱ㄸ昲〱㍥㠶㌹㝣〴㤱ㅥ㑦㘷㌲㐵㉢㤵㑤㘷㤵㘹㤵昲㤸㙤㜲戹㜴㍥㡦㤹㙡ㄲ㙢㡢㠶慡㤵㑥㑤㘴㈶挷㡢改昱搴㜸戶㤴㐹ㄷ㈷㑢㌹㉢㌵㥥㑥攷戳ㄳ戶㙤㘶ㄳ㜴㘴ㅡ㥤㌰捡挸㍥㤰〴晤㤷ㄶ昱㐳ㄱㄹ愵攸㡢つ㔱㔳㑢搰㕤㘹っ晦敢㝦㕡挶愱㘴㤱㌸㐸㍣㐱㡦搵ぢ㐳㍡㌱㉤摦〶㐶づ戳挰戵攰ㄲ㜴㘷扡攱㤷㐱㌴搴ㄷ攵㡣㝣㜳挷搴搵㝢㐹㍥摡㜹㉣戸ㄷ挷㝣慢㙣㐲ㅦ搶㈲㝥〴ㅦ〹摦㜴㘹戶㌸㌹挶㘰㡡㜷昴㠷㙣敢愵摢㐱挳㕡㥣ㅥ㉤晥〴㙥戹ㄹ昲攸㌹㜰挹㕥愶搷晢ㄸ㠲〱挲ㄵ搵㌹ㄷ㤳㈴㍥慡㔹愸㑦㌵扦挸戸慣㌱㜹㡥㌶㑥慢㜶慣㐹愶㡡㉥戶㠱㍣搵㈸㜶搸㘹㤶挳改てㅣ㈸㌲㐶㜹戶㜵挵㕡慡㘵〵戴㜵㑤㍡㔷㜳㜱づ慢慣㠶㐵ㄷ敢㠰㐸戸㑦昴摣㤴〸扥扤攰㤲㠷搶㜰ㄲ㍢㘷㜱ㄲ摥摡㘳晤㌷㕤昶昴晥㐹㍦昲㠵愴㌷㌶慥〰㑣挶敥敤㝢户愷挶愳㉦愲㈳㉥昸ㄹ敤戰昳㠹ㅣ㘷㜱昹㝡㘴㠸㘷挰㥥挳㉤㈴晤戸㜱愵晦㤰㔹㍣㐴晣㈳ㅥ挲〷㜱㈴挵攵㔶㙡㍦ぢ㤶㈲ㅡ㄰捦〵〹收て搳攷㐵㜱戳㑢㕡慥㤷摥ㅡ㈴昶昸扦戱攰㌷戱㘷昸慢㤰攸ㄲ㜷㠸㙤昷㑦㐵扦㜳搷㙦晣晢㘳㌷敦㜸攸㠹㔷㠲摦扢晣ㄲ㙢ㄶ〴ㅤ㕦〲㜷攷〱挱㜷㔱愳㥥〷〴摦〹㌲㍡㑦㐸ㄲ昴㤷晡㘵摢㠶㔶つ昵〹㍡㍤扥㜰攲摢㈸挱㔱慥〷收㜵㙣㌲扤捥㌹㘶㐹㝡㐲㘳㐷ㄳ愰〹昱㑤㈸慥〱戴㤳摡㜴㔴扥㌶㥤愱㜱㠳慦㡤㍥㥢㄰㉦〴摡㍥昸愳搴愶愷㙢挲㐹㡦搷戰㌶㑣㠷㜶㜱㜰搲晢㕤ㅣ㥣摦㐳㠹㕥㜰晥ㄵ㉡摡ㄳ捥扦っ㌲㍡捦㕢ㄲ摦㠷㈵つ㘷ち慤〲㥣昴㝦ㅡ捥慦愳㐴ㄳ捥っ㥢㑣㕦㜵づ户㤰㉦㠲ㅡ㌹ㅦ㈰㡣户㐹昱戵〰㈰㝦扣㑤㔰㥢㍥换搷愶㕦㌴昲扥㌶攰㥣ㄴ㕦〹戴㝤㌸㙦愶㌶㥤㕥ㄳ㑥㍡扦㈶㥣昴㙤ㄷ〷㈷ㅤ攱挵挱㐹㜷搸ぢ捥㘷〲搴扡捥敦捥〵ㄹ㥤愷㌷〹㝡㔱つ攷ㄴ㕡〵㌸㕦㐱㕡挳昹㌴㑡㌴攱㥣㘱㤳改㤰捥㈱ㅢ㥢㈷攰㡣扤㈴㝡㡥挸㡢摦㙦〳㘸㍦戵改摦㝣㙤扡㐸㘳捥搷〶昸㜹昱㔴愰敤㠳㝦㠰摡昴㝦㑤㌸改〷㥢㜰搲捤㕤ㅣ㥣昴㠹ㄷ〷㈷㍤㘳㉦㌸扦㄰愰搶〵攷㤳㐱㐶搷㔹㄰ㅤ敡㐶㘷㐱㉤ㅦてつ〳捥愸捤㘵攱㠰敤㡢改〳戱㌰㉣㔷㉡㝡㑤㌵㠸つ㕢〷㥦敦ㅣ挴〹〵戶㘹昱攱㕤㄰挰攳攴㠲晢㕦㡤㉤㐱愹㔳㉣㙣搸㠷ㅤ散ㄱ昶摢㜳㉥㑥㤶慣ㄸ㍥㍦昰㍣㝣慣昷㕡搸捤挵㉡㌷挲㑥㐷戴挰㑦㝥挲㍤ㄷ㤸㍢㤱摤搳摦昸㠷㍤㙢㜸㌴扥捡〹㜳㥦昷搲づ㤹㡣摢搱㕦摤㕢㈱㔶换ㄹ㐶㔸㍣㡥捥昶〳昰扢㐳㝣㍤㜰㠵㐳㜲ㅥ㈵㡤〵㄰ㅥ戰敢㠸ㄴ㈴㉥㡦㐱愲户ㅣ㌴〹㐵ㄹ㜰㜴㌶㤳㡢晦㝤挴愱攳㉢㥢㠱〱戶扤㜱㐵攸㌳搷昳搷㡣散晡慢〵㤳㥦ㄲ挷慡㠵㡡慡㥤昴ㄶ㥢㥦て挳㥢攳㤳ㅤ㜹〲㐶㝣挸昱㤶搱慦搲慡㝣㕢慢㤴㝥㠹攳搶昸㈹㤰㡤挰昸㑣㑦㌰摥㡥㤲㤲㘰慣〱㜱〷㐵㌷㐲攲〳㈱攸攰〸㐶攳ㄲ昴㘱扡㌲〵㌰捤㉡搲㔷㘹改㍢㕢愵㥣敢㜵ㄵ㑤㌰ㅢ㔵昱攱㥥㔵㉣愱㘴㐷ㄵㄵ㐵㉤㔵愴搳㘸慢攲〴〴扡㌲㈷挱㌴慢挸昹㕦㑢ㄷ㕢愵㔳㐸攸㉡㤶挱㙣㔴挵〷㝡㔶昱㌴㑡㜶㔴戱㑡㔱㑢ㄵ㌹ㄱ户㔵㤱㜳慤慥㑣ㅤ㑣戳㡡㥣㔳戵㜴愹㐵ㅡ㥤㐷攲㠲摦㉣攸㠶㌶㘳づち㍥㔹攷㠱搰㘸㠵ㅦ慣昷㍡㕦㘸㍦㝦扢ㄳ㘵〵㕦〴摡㤰㑥挰㌰㌱㝣㈲㐸㌰㈰てつ㜳ㄸ㔲慣㔳㠲㠳㠸㔵㤴㉥挵ㅣ㍦昸て㐹㉦㘰㤸ㄸ收㔸㈱攳㤷㝦㘷㙢ち扢㌰㐱昹㘵㡡搹戹昸て挹㌳〱挳挴㌰㍢㤲㡣㕦㥥ㅤ搸㑣〹挲慦㥦㝦㤶㘲㈲捦㍣戹ㄲ㌰㑣っㄳ㘵㌲㝥㜹愲摢㑣〹摤㙣㤶㔸愵㉣戸ㄲ㙣扥㜶戰敦〲〳〷慢ㅢ㠷捣㜶㉤㌶㔲㙢扤摢搷搲㑤攸搲㘲㔳戴搶㝢㝣㉤㕤搱㉥㉤㔶㔸㙢摤慤戵ㄲ㡤敡〸搶㐰晢昶扢㌰晣攸摢愷㔱㌶㈶㐲㠲て搵ㄹ敦改挸攰㜳㜴挶捦㜶㘴搰戴捥㜸㜷㝢挶挰晦〲づ搱愷㍡</t>
  </si>
  <si>
    <t>CB_Block_7.0.0.0:2</t>
  </si>
  <si>
    <t>㜸〱搵㕡㝤㙣ㅣ挷㜵扦㌹摥㉥㙦㡦㐷昲昴攵昸㉢㌶㘳㑢戵㙣摡〴㡦ㄲ㉤慡愹㈰㤳㐷㔱愲㑤㠹㤲㐸挹㜶ㅣ昵扣㜷户㉢慥戴ㅦ昴敥㥥㐴愶㙥敤㈰㈸㡡愲㉤㔰㈴㝦搴㌶㥣㔸㌰ㅡ㈰㐹㍦㔲愰慤ㄳ愷〱摡〰〱㕡愴㙥搱愰昹愳昹捦㜵㕢愴㐵㡣㐲㉤㔰挰㈸ㄲ愴扦摦散敥㝤昱㜸愲㘹戶㔰㠷攰扢㤹㌷㌳㙦㘷摥扣昷收捤㥢㐹㠹㔴㉡昵㌳㈴晥㌲㘵㤸戹㜷㘹㍤〸つ㘷慣攴搹戶㔱つ㉤捦つ挶愶㝤㕦㕦㕦戰㠲戰てつ搴戲㠵晡㐰㈹〷搶㘷㡣㙣昹㥡攱〷㘸愴愴㔲搹慣㤶㐶㝤昲㕦㐸㌲ㅡ㝢㘹ㄹ㠰㍣㕡愵㤶㑢㌳㡢㤵㉢㈰扤ㄴ㝡扥昱攸挸挵㠸挰戱㘲㜱慣㌸㌶㜱攸㘸㜱㙣晣搱㤱㔲摤づ敢扥㜱捣㌵敡愱慦摢㡦㡥㥣慤㔷㙣慢晡㤴戱扥散㕤㌵摣㘳㐶㘵晣㔰㐵㍦㍣㔵㍣㍣㌹㘹ㅥ㍤㍡㤵㔷㐱昹㑣㘹收慣㙦㤸挱㑥搱散㈷捤挵搲捣搸ㄹ㈳摣㈹㥡㔹搰〴挹㔹捦搱㉤㜷㠷㠸㉡㘴昰愱㔹愳㙡㜱㈵っ挳户摣换㘳ㄸ㜶ㅢ愳㔱㍡㌲㌶〷㡥㔷昵㈰㉣ㄹ戶㝤摥㌰㌹挱扣㐳㥥ㄹ扥攱㔶㡤㘰挸㌹戱㔶㌵散戸㍡挸㍡ㄷ㜵晦㡣敥ㄸㄹ㘶㠶㥤㘸摤收㙢㠶ㅢ㕡攱晡愰㜳㈱㌰捥敢敥㘵㠳㑤ㄴ攷㘴摤慡㘵㌲㈲㤳㐹昵㍤搴㙤㌰㜲㙤挶收晣㙡㘹㐵昷㐳㔹攲慡ㄵ扢戵㙤㤱㄰㌹昰戶㘱㔱㡡㐶㍡㝡㜱㤹㤶㉣攷㈹挳㜷つ㥢ㅦ攱摣㐶㍢ㅡ㐹㥥㐴慣㙦㌰㈷㤹つㄷ㐶っ挴挲捦愹昰㉢㥡㐶㤰〳㔰〷〸㡥敤㥦摥㍦㌹愱攵㠹ㅤ〴㄰㤹晦㠴晥戴昶㘲戳㜴㔹㑦㤷㉢改㜲㌵㕤慥愵换㐶扡㙣愶换㤷搳攵㤵㜴搹㑡㤷慦愴换㔷搱㈶㐹搹晥晥㜴㥣㝥戴昴慦㙦敤㕤㝡敦愹摦晣㘱昶ㅦ㉡晤慦㉣㉢㔴㤹㉤㜱〷搳挴晡挴慢挶㠹っ㜱㘹㑡昵㈰昴ㅣ慥捤捥慥㜱㉡㕥㘴㜱愰ㅢ㝢愳㔵㡥㐶昴ㄱ搷昸挱づ晡㕣攳挵搵㌰㕥攳攸ㄳ㍢戲捣㐲ㅢ〶搳戴〲㠰扡ぢ㘰㜰摥つ愱ㄱ㐱㌸㜲㕥てつ㙤㌷㉢昷〰〸昱㍥㤶㥢㑢㥥晤敤捡晢㕦昸敢挹㈷扥昱㑢晦昸㠵敦㡤扥攱攵昷愱晡㕣㉣㍤戳扥㝥ㅤ㉡搸搴敥㠹戱㜱晥摤摡慣挱慡㤹㤳收ㄱ戳㔸慣㑤㡥敢㠷㜴㠵昲户㔵㘵摡㡢戶㜹昳㘹换慤㜹搷㈵攷昳收㥣㘵㘳㈲戲㌰㙣攲㈷戲㄰戲㍣㘸㥥㔸㠳㘹慤㐶㡡戸搷㉣ㄹ㝥〸㤳ㄴ慥㌷戵昳摥ㄹㅤ㔲搴㔰搶搱㤸昶㡣㔷㜷㙢挱㍤摤㉢㤷㐲㜰散敥捥扡㈶㤱つ摤㤶㘰慥㡣㐰づ改扥捥㙥ㄷ㜵扢㙥㑣慦㔹㔱昵挷㍢慡㘱戸扣捡收戵㜳扥昱㐲愳㜶挳㠸愶戱戵㕤㤳戴㌷捣㌲慡㡡挶㌵㔲㕡昱〲挳㤵挳ㅢ㜵捥㕡搵慢㠶扦㘴㜰㘳㌴㙡㜲慡晢㔸ㄵ㕢捦搱㐵ㄷㄳ㠵㍤慣㍤搰㡡㈵愳つ户㘶搴㌰摥㔵㜰㜹㝤㔹慦搸挶ㅤ㙤㑤愲㙦愲攲慥㌶昴㥣㔷慤〷㈵捦つ㝤捦㙥慦㤹慥㕤搳㘱戱㙢愷扤㥡㤱㤱〹㙡㠹㤴ㄲ愹扥㍥㈱㔲〷㍢㜴㐷㥡㍥搲づ㘸ㅣ㕢㠴㠴㈶戸㜷攳ㄶ㈱㘲攳慥㐶戵㐱ㄹ㤹ㄶ㈱㘳晢㠷㝢㡥愴㔵〸搹㝡扣㘷敢㉥㐲捡㑥㜷戶㉢摥搸㜹慣て搶挱㌶愸㤵改晤㥢㤳㙣捡攵㉤㐶摡戲㉡昴㠳搸扡〷搳㈴搹㠶散晤敦㌶㑥愷昷挴戳㍦㜱つ晢昲㈹摤慤搹㠶摦搳㡢ㄳㅣ㤱㜶〷挱挷〸敥㈴戸㡢攰㙥〰攵㕦㘰摦㌶攵㈸昷㈴戱㈶搶㤵敢㔶㉤㕣㔱㔷っ敢昲㑡〸ㅣ扣扦㙣㤶散㈶ㅤ晥敦㠲㔳昲ㄵ㍡㤴摡扤〴ㅦ㈷戸て㈰㤷㑢愹昷攳㌷愵收戴ㄱ晥㝣〲㘰㌸㜱㑣㐶㈲挹捣〹㠵㥢敥㤶㌶扦㌶搷㠰㍥愷㈶㍤ㄱ戸㡡㠱攲㠰㙥搰搷搷㡤ㅢ愷昴㘰㈵愴㈲昶慣㤴㑥挰〳㈴晡㈰㐰㝥㍦挰㤹㔳㠶つ㌵摥㈹㉦㔳愱㌳㜱㑢㙦㠶㕢搰ㅤ捥搲扡㕢㕤昱㍤ㄷ㡥昷慣ㅥ敡搳㔵戸㙣㠱搰㔵㘷挱㉢搵㐳搵㌹㘵攱㈷敦㥣㌷㔶つ㍤㉣挱㑣㠷㠳捥〲摣㍤㘹㐷攷㙢㙢㡡昴〶ㄴ㘷搶〸慡ㅡ㕤扡㜹㤸愵㌵ㄵ㌹搸搹扣㐳㐳㘳慣㠵㈴摤敦㥣搵攱ㄲ㠶ㅡㅡ㡤捡㕥㔱㡥㍤〷㈵㉥改㥤㡢㑢愰㔰㤰搹ㄶ㉡〳ㄲㄱ㔱㑡㔱㜲戰㠳愶㔲㝤㤹ㄸ㜶㙡搰㠵搰戲㠳戱㤸扤㘳戳ㅥ㕣㝥㐳ㅥ㍤挸㜶㔵㠵㠰愹㍤ㄷ慢㔳搱愵扦㔰慤㐴㘴㌱㤴㤳扥㔷㕦愵挳戰㔳㜴㐸㉢愵ㅤ〰㜸攳㍦扥昶挹〳㕦晣晡捦攲摦㤷愰㐲㌲㘹昴〷㌵捡㍢㡢昸㤱㐹㍢㠸㥦㕣慦㍡㠵摥㘵㔷㑢扢㠹晢㑡㐱捤㍢㡢搵捡戲㙦㐸㝦㍣㉢ぢ敢慢挶愰昳戴攷㕦慤㜸摥㔵扡㠲㐳戲ㄴ慣ㄸ㐶㐸㈷㜷㈰昶改㤹ㄷ㐲昴昵戵昹戲㉤摥㌰扤㑡昵㔱㠰挱㘹摢ㅥ㐹㈸〶敡㘳㐰昵㘱㐷㔱挷㤰㜹愰㌸㍥㌶㜲㕡て㘷㜴扢㕣㥡ㄹ㌹㜸㘸晣戱ㄳ慥攱㝢㡦㑤㡣ㄷ㡦㍥㍣戶㘶〷㡥昸㍥昸㐰て敡㡥愹扦晦敦捡〷昷㍥昹㕡敤㜷散摤慦扣晤愰昸扢戸㘲㠳ㅢ㑣摦㙣敢慥收晦㡢ㅤ㍢摡愳户㘹戹搵ㅣ㔲㑡搰㕢愵㤱搴㡡〴ㄳ〰ち慤挴㔶㥣㘶摡㘷愱㡢㡡愸㡡㥡㌰晡ㅤ㌸搵愷㉦晢ㅦ摥㍡っ愱愳㔴昱㠸㐰㍥㈹捡㌳㐷㔲愰挹㈸㈴〵戴㤶㌶㘷戰㠹㠰攱搸㤳㤴㕡㙣㐷㠳昶㡥ㅢ㈲㑣ㅥ愱づ㘹㠸ㄲ㑢㈴ぢ㉡㔳㙦昶㘱㥣㘰搴㑥㥡㤰晦敢敦敤愸改㈳㈷㔳晢㥦㤰㍦愹㐷攲摦戱昸昷收昱〸晦敥㥦攷㌴ㅥ慡㌶㕡挱㐹㘰㜳㍤㉢㝢㜵ㄴ㍣㤱搱㑣㙡㌴㑢敡㌱〲㜸㝡㤰㌰㡤戶㐸㝣㘷㌳㐳昳ㄷ㜱㐵攷ㄹ㑥愱㐷搴戹㈷㙤敡㌷て昱㝢收〵搷ち㠳〱㜳扡ㅥ㝡㜳㔶㌸ㅢ㠴㜹ㄳ〰㔹改㄰摦㉤ㅤ挱ㄶ㘷㝢搴扣㘸ㄹ搷㤷㘱㤵敦摦㔸搵㜶㘴扦㙦㘳晤慣㜷挶ぢ㘷慤㘰搵搶搷昷㜷愹㡥㙡㥥㕥㌱㕣㥣㑣㝣ㅣ㔰㙥搵挸㕢㕤㌵㙡㕤挶戸攴搵晤慡㌱㍦㝢㍢㥣㙤㐴攴㌷愴戰㌵㐱㘵㝢㠶ㅣ㥡㝣愷㝦㥢挶㜶㈶戶攷ㅡ慢搳攸摦晦摣改搳昵㘰晦愵㤴㌶㠳ㄲ㡥㔵㠲戲㕡㐲ㄶ挶㔷愱摦摣㕢㔴㕡㑥㑤昴〱㜲㈶㤶㌷挲つ挶挷昲㜹㌷戰㙡㐶㉥㉥㥤戶摣愱㌸扢㔸て摢㙡昴戵㍤㜱つ昶摥㐵ㄷ㈲㔰搵晤摡敤戰㍡㤸ㄸ㔲戴㌴㐲挵摦昶ㄸㅥ㤱㐹愵㙥㈶愱攸㥢㉦挱㍤㥡〵㥡扣收昱愴慢㉢戴挹愱㤳晥挲㈰搹摤㌸㡢㘶㔹㍡㙤攸慥㕣㠵愵戰㌶㙢㕣ㅢ㤲㉤っ〸㍡㠲㤹戶戱愷扤㈸㍤㘲捤㥣慥〴㥥㕤て㡤愱㐶㑥㉡扣㘶㥥㌷㙣㥤〱㠴㝣㈳㜷戶ㅡ㈲挴搲愰挷攰挰敤戳㐲攰㐸㈶㕥㈵㈱搷㐹敤㈱扣敤㤳愰㉥㙤㜳㔵戱慢㥡㌲晤晢㜱昱摡慢㑣㕦㍤㥥㑡㌲㜴㘲戰戸㜴㐵戶ㅥ㈱愰㈶敤㐹〲㔷㤱愵㤳㐶㉣㥦攰㜸㌸ㅦ㌴愵晤㐳〴㡥ㄱ搱㘱慡㡥㡤㑢㠶搰慡敡戶扤㍥㘴捥扢㔵扢㕥㌳ㄶ昴㡡㘱㈷戶摢昳㥤摢㘴扤攴㈵㑣戴㔶㍤昸ㄲ㠷㑤收㜱ㄳ㤳挴㈳戶㙤敥㔲摡〹戰㔵㙥捦愰㤱搳㑥愲挴愵㘱㌰攰㐳㠷㘳攸㤱敥㙥〶ㄳ攵昵〰㑣摢〶ㄴ㙤ㅡ㡦愶㡤㠸㡥搴戸㤶㘶ぢ摥㠲㠷㘸㕢慤〵㜵捡㡡㔰户㡤㕥挹㘵㠲搳戸摤㡤〶扣㙡㐹㌷㕦㕡晡㌷敢捤扦晤慦ㅦㅦ攷㔶挳ㄵ㘰攴愴昳㔰摢攲㤰㐸ㅦ㐰ㅡ㐱㥥〵㠶㘹挱愲㤸晦戲ㄵ摡挶㠰㈹敢㘵㍥㑢㤵㈰㌷晢捤攵ㄵㅣ㄰㘷〷捤㤳扥㔵戳㉤搷愰㌳㠲攸㉦愳扣ぢ挶㘵挴㈹捦㝡㠱挵㙢扦㐱㜳搹搷摤㘰㤵㜱㠰敡晡敥戶㤲㕣㉣挵㥣戱㕣㈸㔰昴㑤收㠷捤愵ㄵ敦㍡㙥づ敢㡥㝢㔲㕦つ㙥㡢㠵㠲ㄵ㡡㔳愴㔵㘹㤱㑥㡢㙣㍡扢摤扤㑡㍤〵㜲敡㤹戳ㄷ㐷㑡昰っ攰ㄷ昰攸㤵㈶㠸㔷㡤愱慥ㅥ慡换〵㡢〳挶㔴㕤づ慦敤㝥愶㙢戴慡㜱〳㉢㐳㜷昳散昳㈴挰㤳㈷㉦捣㌷慦ㄹ㍥搲つ慡挲攰㕣㡦㕤㐱㑡㐸㈳愶挹㐸摦㔰㈴㌵挴㔱㠸㌴戹昸㉣㜵㑡㘲捥㤴㙤㈸㤴搸㐸搹㥣搹㌹㐴㥢昲戰〱戰挲㠸搲挱晣づ㐵〵㐶㙢ㅤ摤づ攲扡㤲攷㌸㍡愵㡣ㄲ扡〴ㄳ㙥㘴愵扢つ愳愲㤹〰㔲ㄴ㘳㤴扥〶㤴扥㈶㔱搸㤹㜹㑦㈱昳愴攵㕤搶㝤㉢㕣㜱慣㙡㤶〵摥㈵摣ㄶ攲〹ㄱ㤲㤱㌱㌰㤴㐹捡㈸㝣搷捥㠸㘰ㄴ挴挲㜲㡦攱㌸㐱搶㜱昹㈱挴㘹戹㥤㡢㙤㠶ㄲ㈰扥摡㌴〸㘹ぢ〰ち㠳愷搸〱〰㤱㕡㝣㌱㘰愴㍤ㄲ㈳挰戳㕡㍢ㅤ㘷㔸挸㌰㍣摡㌳㉥挷昳㜲㙥挱搳㙢㜳戸㙥昲晣晥昸挶㍦㡢愵愵㜵昱ぢ㡣挵㤶㜰㤱㠱ぢ㤲㙢㜰㠹晤㉣ㄱ㑢㠸㜲㘶ㄸ挵㔵愳㌵㈴㙦㔲㡡㌲㤰敤昶慤昹㠴搶晥㌸㘶搵晡㝣㘱㝥〳晤昷捦㑤ㅤ攷㙣㜳㌹ㄹ㥦㍢㠳慣戶〸㈰ㄸ攵攵㝣㍡ㅡ㥣㘵㠳㜳〰ち㠳㝤㥤㕡戲㘹摣ㄲ㈱昰ㄴ愲慤㠸愷㘶ㅤ㑥〷㥥㠷㡡㈸㉢攲戲㘰㠹㍡㤰㘵㕣㔳㍢て昰㌷敦扣挳昳㙢㑡㌰㌰㤸㝣㥦攷摢㜸㠰㑢挸㙡换㙣挰㘰㑦搲〰搹愴挱〵㘴戵㡢〰搲ㅡ㜵㘹昰㌴ㅢ㍣挳〶㍣㜵㈷つ㝥づ昹㕣㑥㕥〲㍣换〶㥦〲㔰㘶〰㝡挵摢㥡攷㉣㉥㙣愱攵昰㑢㌳㄰散㌲捦搵㜵ㅢ敦〳ㄶ攱㜹㠵㐴摤づ㝡㤶㠹晣摦捥扢搴昶㘷〳㌸扡换㈹㍣㜷㠹㌳敢攴㐱㝢摢㜸㙥〱㕢㙥捦㍦捥㈹㕦㐶㈴㘲㙢㕦愱愲昵㕦㘳㤸扥㕣㑥㘵昹㑤捡㔶㑥晢㌴㈱㠲㠱㍣㤷㑡捤扣㠴㑣㍡晥ㄷ㍣㐱㐹散㉦㈲㤳㈴㠵摥㕥㡦晤愹挳戵㘴晦㍤㑤㙤愲摤ㅣ戵昹ㄴ愸㥢ㅡ戶㙦㔳㘵㜴ㄵ㈷〹昰慦戵㡥㐱㜰〷㤳㔸㍤捥㌰㝥慤搰ち摤搲昰搱㕡攲搰っㄳ戸ㄴ慥摢搸㜶㤸㘵挴㌱捡㔱捦愲㙡っ摡昳攱㑥㘷㍡㉦戳ㅡ㝤戹㡢つ散敤戸㍣㤴摤㔸㐳ぢ慢㝣〹㑢戴㘹㝦捥愰戹㉡散挳愴㔶〱昶㥥戶慡扥ㄷ㜸㘶㌸戲〴㉦㙡㠴搷挹㈶晣改㘹攵㜵㔰散晡㑤㑥㉣攳昲㈹㡤㕣攸摣㔵搷扢敥捡搱㈸〱㙦搵㈵扦晡晢昹ㄹ㝡搹㌲㍤〸㉥ㄶ㘸㡤搹㔹㌳〰〶晢ち㌴㘷㤴〱ㄵㅦ㑣ㅤ㈸捤㤴捥㤷昵㈳攳㘶慤㍡㕥挵㤳愹挷て㑦ㄸ㐷㉡攳搵摡攱愹愳㡦ㅦ㌹㌲㌵㔹㌵㡢㔳敡攵㐶搳摡㤱㠹㘲戱昸昸㠴㍥㔱㍤㝣㜸㙡昲㘸㘵㙡攲攸攴㤴晥㜸㐵㥦㌲愷㡥㔶㙢〵ㅡ㑡㤲搷㔶〸㉣㠰〲敤愳㐴㕤㈱敡㉡㔱戴㤶ㄲ挵〶戲改㌰㉤ㅤ㐷㑥ㅦ㘶㐷㔳㠱昶㤱ち愱扡〰㐳愵㤹㜲㡢㤳愵㝡挰敤〲慥晤昵㤲扡ち㜴ㅥ㘸戹扢㥣挷挵㜸㠱〶㤶㔴愲㔷㍦㍥㜳ㅣ㙥攱〲〰㔳㠱〶㤶愹㐰㙢捡㔴愰㐵㘵㉡搰㝣㔲㉤㔵㕥㠶づ㤴愳㐰㈴㡤㠹㕡〷㘲戰ㅣ㌹挹搱㑥愶㕥〳慡㠰㑦㌷ㅣ㜶㡡慦㝡ㅤ搸捥戱慦〱搷㌶㐸㜵ㅤ㤸㉥戳昹っ搰㠳㜲㌶晥㜴慤㠶户㉢㐱㠱挶㥣㐳捡㘶㈹㌹戹慣㘸㜹收愲晤㌲㔰敡慦〰ㅣ㝡攸戹㕢摦摡㕣㉡㘱㐳ㅥ㤹戳扤敢て㝤㘲收昰㠴愰搹㤱攲昸ㄲ㌲㘴ㄹ晦ぢ戴㍤㔲づ㕦㐶㐶晢㉣挰㘰扡㤰愸扤㤰搶㠰ㄵ〹㠶㑤ぢ㍡㠰散昳㌹㌶敦㔳㈸挲㥦摣晣挲扥㘵㕤㐷㘱愸摡㥥㔵㥣挰㌳㠹㜵㡡㕣ㅦ扣〶㐵戲㍡㤳晥昹敤搱㤲㉢〷㔲ㄴ㔵攵㐵㘸散㐷愰㐳㐶㌵慤〴㈹摥㡦㝦敤㔷㐹㥡㉡搴昵㡣摤敢〱ㅣ㐹散㜳收〳〸㉤敥愱㤷扤改挶㈳扣㕤㠹㌰㡦㈶㜷攰〷㥡㤸㈴㤸㤵㜴㕢昴ㅢ晤㜰愵㡢慤〵ㄵ愳扣㌱摦搷㉣戵㕣挸摣搳挴㈲㜲㠹㜸㡡㔱㑢㈸〶㜰ㅢ㌳改㍥昱㐸㌷㘶挷ㄷ㤶戸㈳㑣〸㥣㜰敢㑥ㄶ㜳戸愷㡢慦㌶㘳㠵㜲ㄳ攱㝥㈰㌴ㄳ㔰晤㌵㠲攸攵㥤戲㠶愵昸㄰㕦㘹㘷㍤扦挹㤴搳㝥ㅤ㔰搰㌰㤱晦㐲愳昱㔳㝦㠳攰搸晥ㄲㅥ昸㠹㄰㥦攱愷搸㍦愷晤ㄶㅢ搱戲㈵㈸㐱ぢ挷〲㝥㔲㠲㠶愲㜱て愱㍤㠶㔲㜴〱攱愱㐱搷㥢㑥㌷慥攸扣改ㄴ㔴捡㈶愵㘳つ㑡㔷㌶愳㘴挵ㄵ㥤㔷ㄹ〵敡愵㔴慢㔷㐸攴㔵㠲搷〰㜲攲㘵㐰敡㤸㌰搰㤵㠲㝤㄰〵㤸〶昱搹愴愲ㄶ㔷㍣っ㠴昶㐵〰㠵慡搹㤵改㌲昶㌰ㄶ㥤捣㥡捦戸ㄸ㝦㔵㑣㥡戴〱㌳㝡㐵㐵㙤㤲㜱㙥㕢㙥㘷㜹ㅣ搲㝣㍣愴㕡㐰昸〱㐷㌳㍣摢㡣㑤㌳挲ㄲ㜴㤶㤳㘳㠰㈶㑢㔲ㄵ捤㐵ㅦ攷㠲㝥㜳㍥㠰捤慣㘵昱㍡㈱挴挳㌶昷㜶昰㉣攱㘰㘴㘸㜵㘰㜷㜸㐵㤱敥扡户㜳搳敥㍣㌶戴㐴㜲㥡晣㐸愲㜹㘹㥥敤戶攷㔷慡㕦挲挷㥡㉦㙡慥㔱戵㠳戴搰戱慥昴㍤㜲㍦㥥戸㑢ち㉥昷㘷敤〶摡㑡㤹ㄵ㜲づ㠸㍣㘹㙦ㄲ㈵㑤ㄴ㐱㑡愱愱敡㥣ㄴ扤慣㌹昶攸㜸〷㌴㌰挰㤹㉥扤晡慤㈷㝥㝡攸搲㜴㠶㝡搶㑢换戹㙤昴㍢㘵㥤敦换戳㑥搹㌶摣换攱㑡攳㑤㌹㌶㉦扣昹搰㝥ㄷ㡤㤲㈴愸㡢愴慡㝤ㄹ㈰㘲㍢㠴㤹㔲㉥愵晡㔳戱昰晥〲㄰搹戴㉡㈸昹戲攲搹戸㠲㑡㤵挵昹㥡摡㈰㉢㥥㠹㉢㡥〳愱㝤ㄵ㘰㤸㌲㥦挷㝦晦昷搳〲捦㤸扥㈲扥㥢晥㈷昱㔳㜱㌳㔵㠴㌹㈸ちㅣ㐲㙦愰㜶换慢㐹ㅢ戲㑤〷晡㙢攸㉡戸ㅣ愴愱晤ㅥ〰㘷捣晦攱㠴㈹搹㘱㌲㠲昵搲扡つ㜳〶昴㑥搲㙢愲晡㝣敤昹攷㍦ㄸ捥㡣摣㥤㜹收㠹晣慢敦㝥敦扤捦晦攰搳挷㝥昴㤳搷㕦晦挱㍦㝦晥㥤㥦㝣扢㜲散㉦摦㝣昳扢㑦扥昱捥㝢扢捤ㅢ改户㍥㔸戸昱㘲昱敡㡢㉦㤸ㄷㅥ㌹昹攲戳㔷捥ㄵ捦敥ㅡ敤敢敢敦㝦㘸捦㕦摤㜹戰昰昲ぢ摦ㄴ摦昹攱挷㕣㈱挷㠴て㘸扦捦慦攰㥦㘶愶挰戱㐹㝢昳〷挸㘸㝦〸㠰慤㥦㉤㈴昲敢㐴晥㤱㐴ち㌶㤰㡣㕦㡣ㄹ㍦〳〴㍣ㄴ挱㑥戲攲㑣㕣㔱〰㐲晢㘳〰㠵晤㝢挴㐱㥢摡㐳ㅥ㘸づ敦㕥愸㐷㌹㠷㍢㡤摣㜵㔴㠷㤱㐹㜷㔷㝣戸ㄹ㙤戴搹摤挰㌴摡づ㌵㔰戲捦㕤㔱㘸㠱㑦挵搸㘴戴㐹㜴㕦㘷㡤㙣㡦ㄹ㜳搲愹〷扡㙤㠶㤱挵㑣〶挸㡤㍣㉢戶摣㌰ㅢ㍤摣晢ㄳ㔲㐷ㄲ㕡㈳㈷㡢㠲ㅣ㤶慣晥㔳㘴㌸〶愱㌵㜲戲㈸挸捤ㅢ昸搷摥〲㔰搸㝤ぢㅦ晦〸〲晣つ㝣㐱㜰っ晣㤴昶㑤㤶昸㘵㈹捥㙦㈳挳㐴ㄹㄲ戲㈱㌲㕡㠲㘵㡤㤰ㅤ㠸晤ㄶ㑢昱㝦㈱㘹㔲㈰㤶昳搲晥っ〰扥㈳㝦㝡愸㘵晢扤ㄶ㍤晢㐱愷搵㉤㔷愴㔰㙣ㄴ㥡摤㕣慥搱戶愶戹〸㐵㌸ㅣ㘵ㅢ搲㌳㄰㔷㔱摣㍥慣攸昴㘳㌶晣㠷㈳㜲㕦㙦改㠹㈴㘷㙢慤㘲戱昹㌶挸收搸㑦㘸捤慣㉣て戳㑣㔳慣㈲づ㠵昴㍥㙤㈱搲扢挷愳换扡户㡦て晣て㘴っ㤵昵</t>
  </si>
  <si>
    <t>㜸〱搵㕡㙢㙣㈳搷㜵收愵㌸㈳㕥敡㐵敦愳摤挴㑥㈲摢扢㔸摢㕡㌳愴㈴㑡慢愴摢慣㐴敤捡昲慥㜶㌷㉢搹晥攱搸昴㤰扣㈳㡤㤷攴㈸㌳㐳慤㤴㌶㜱晡〰晡㐲㕦改㡦戶㈹ㄲ愳愸ㅢ挷㈹㥡挴攸㥦㈲㜰㥢㐵㔰愰㐰㔰ㄴ㐶敤晥改ぢ㑥㕢〴慤㥢戴昶晦ㄴ敥昷摤㤹㤱㐸㡡㤲戵㙢戵㜰慦愰㌳昷㜱敥戹㜳捦㌹昷㍣敥㌰㈱ㄲ㠹挴㍢㈸㝣戲愴㔸戹㘷㜹换て㔴㈳㔷㜲敢㜵㔵つㅣ户改攷㘶㍤捦摡扡散昸㐱ㅦ㄰捣戲㠳㜱摦㈸晢捥㘷㔴扡扣愱㍣ㅦ㐸㐶㈲㤱㑥换㈴挶㠹挳晦㙣摣㤰㙣挹ㄴ〱戰ㄲ㠳㈶挰㑡㘹敥㙡攵㔹搰㕦づ㕣㑦㥤ㄹ㝤㍣愴㜲慥㔰挸ㄵ㜲攳ㄳ㌳㠵㕣晥捣㘸愹㔵て㕡㥥㍡搷㔴慤挰戳敡㘷㐶慦戵㉡㜵愷㝡㐹㙤慤戸㌷㔴昳㥣慡攴㈷㉡搶攴搹挲㘴戱㘸捦捣㥣ㅤ散〷攵㉢愵戹㙢㥥戲晤挳愲㤹㈶捤慢愵戹摣ㄵㄵㅣㄶ㑤〹㥡㈰㌹敦㌶㉣愷㜹㐸㐴つ㜲戹㌰慦慡づ挵愱㤴攷㌴㔷㜳㜸敤づ㐶愳㌵㥤〳捥攳㤶㔷㔲昵晡㜵㘵㜳㝢挳㡤挷㝣㔵㙡昹㠱摢戸㘲㌵搴㘰㠳っ㔴㥥㙡㔶㤵㍦摣戸戰㔹㔵昵〸摢㑦㌷㌰㤵㐸㈹㔶㐶ㅡ愱㄰ㄷ㙢慡ㄹ㌸挱搶㄰〹㕤户㥡慢㡡㈸㐶㘳愱攵搴ㄲ愹㤴㐸愵ㄲ㝤攲㔴慦㜷搳愲㡡摥㐸搷㈹挲〳敤愲攳戵愸㔲昷㜷搱愷捣慥慥〷㤷㤴搷㔴昵㘸〹敥㜶慣ぢ㑦昳㈸ㄴ挵㌶戳攲つ㔱㔰㘲㈰㍡ㄱ摣つㄷㄲ㌲〳㈸〷〰捣㐱㠰攱㙢㜵慢ㄹ㡣㤶慣㜵慢ち㈶挸㈱㡥づ〳㠸搴摢㌸㕤敤搳㌹㈷㔹戶㤲攵㑡戲㕣㑤㤶㙢挹戲㑡㤶敤㘴㜹㌵㔹㕥㑢㤶㥤㘴昹搹㘴昹〶㜰攲㤲敥敦㑦㐶攵㠵晣慤㤷㑥晤攸㙦㉦㝣敤慢㍦晡收㤱晦㝥㙤搴攰㠱㉡昶摡㑢摢挱搲昲㥥昵晤㔶㘳㥤㈷戹㑤收戲㌱敦〷搷㉣慦攱ㅦ慥戸㈱㙢㉤敥搳扤摥㉣㤴昶慣摦㈸慤㔹㕥昰ㅥ攵㍤摡戵〲攵扤散㌴㈲㜹㘳㤱㐳ㄱ戶㤹〵㥢㡦㍦搶㜴㙣搷㙢㥣㔹㜲㥡攷挶㡢㘷㤶慣捤㜳挵扣扣ぢ㐳昲〸㠰㜹ㄴ㈰晢〴㑥搴㘸搵昵㘱㈶㤶㤶㕡晥㐹㜹㡣攳挷〱㠴㜸ㄳ㡡㐰㘵㈸晤改攷扥晦㤳㥦㝡㘵昱换摥户晦晥晥晣晡㠲愰㐵愴㈴捤ㅦ〷㌸摡扥㑥㐱㉦㌳㈱㑦㘰㐰㝥㠰㈸ㅦ〴㌸ㄱ㉡㕢摢㌲ㅦ㕤㕡昲慢㜶㑤摥㑤扣㝢〰㠴昸㤷㘸戵㉢㉦て扥昹㔹㘳㘲敥㡦㥥㝣晡昵昹㔷晢㑦ㄸ㔴摣㠳㥤㐳㉡晡㘸㘹捤昵㔵㔳换㘹慣㜱捤愹摥㔰摥戲愲㔷㔰戵攵挰ち搴㜱づ㐵㠶㘲散㙡ㄳ㔲挵搱慦摤搷摥㙢㕦搸っ㔴戳愶㙡搷㍣㜷㕤㜹挱搶㡡㔵愹慢ㅦ敢㐰㤹㠵㥢搹㔰ㄸ昸㐰㐷昷㐵户摡昲㑢㙥㌳昰摣㝡攷挸㙣㙤挳㠲㜱慡㉤戹㌵㤵攸敢ㄳ㈲㤱㍣ㅡㅤ搲ぢㅢ㌰㐵㡦㔸捤㕡㕤㜹晢扡㌲㐱㑢㘳㘶㔰ㄲ〶㡦攵敤ㅢㅤ晡㌷愹㙤ㅣ㍣㤲㙦㌴㉥扡㥥摦搷搷㙢搱㐷㉣㝦㉤攰扥昷ㅤ㈴换攵㠷〹㍥〲㘰搰㡣ㅣ挴愶㔱㌵㠴㈵㉡愲㉡㙡㐲昵㌷㘰昳㤶㔶㍤㐳㥢㜲愳㌱慦晣慡愴慤㕥㠴㄰㌶㑤搴敡㉤㔸㜸戲㔵㙤〶昳㔶㘰昵㌷㘰〶挰戴㘱㑣〴摥㔸㐴㘰㌰㙥㙡㤷㄰㌷㐸㉥ㅢ㌷㘲慡㐳㍢ㅤ㈰㝥㌴㙥戵慤戱㑤㍢㕣㑡敡㜵㐸㌸慣㤱敡㤰敥㡢㐹㘶愲ㄶ攸㘵㜵戵㡤搸㠰敥〸㈹㘱敦㡣㕢㄰戸昴挱昰攸㐷〸㑤㤶晤搹㠷昷〴愳㘸㈵搲收扥㠲㌹搹挳搲㕣慤㔶ㅥぢ㥣扡㥦挳换㉣㜸㙥㙢㥤㜴晥慦搷㍢慣昷收扢㠷㘵昱㝣攷搳㠹摡㈷愳攷ㅢ摦捥㐸晡㍣昳㕥攲挱捣扣挳㈷㡢扣て㈰ㄳ㡥㑡㡥敥ㅥ搴㌳昷ㄸ㌳攸㌰㙦挷㌵敢㔰戲〱㌱慣㜸㑡㠷ㅢ㘹摤搸㕡㔷㐳㡤㈷㕣敦㐶挵㜵㙦㔰挳㠶㜵换㕦㔳㉡愰〳ㅦ㠸㐲ㄶ搶㠵㄰㝤㝤ㅤ敥戹捤搳搳昵㥢て〲っ捤挲慣挷ㄴ㝤昳㈱昶㐳㈱㈰㜷㜳っ昵晢ち昹摣攸㤲ㄵ捣㔹昵㜲㘹㙥昴㠱㠹晣挳ㄷ㥡捡㜳ㅦㅥ捦ㄷ㘶ㅥ捣㙤搶晤㠶㜸㍤戲挷搷㤶扦昳摡ㄷ㑢摦㕤晡昲改ㅦ扥㔲㌸晥换㥦ㄱ慦㐵〳摤捥㝤㌰〷捡㥦㡣摥㘶摥戳㙥㈲㤸摢㠹ㄳ挷㜳㜹晥扤㝢㠰㡣昸搸㉥摡搳㜶愱㔰㉢收慤〹换愰挷㍡愸㘷愶攳ㅢ戴㥦㜰㥡㌵昷㈶敤戲㝦捦㥣㠵㌰㜱摢㜳㡦㐵㘳㜳㙥慢㔹昳敦敥㍤愸摤挴〷扢挷㜶㠸散㥡戶㡣挰㔵昹㝡扤て㜷㑦搳戶㙢㜶搳〹㠷㍦搴㌵㡣愸搵慤散㍤㝡搱㔳㥦摥ㅥ摤昵㐶愱ぢ攲昸慥㕤㠶㐳攱㝢晤扦昰㠸㠸戶㔳㉣〹ㄱ晡挶㠷扡捣㤷づ㜸㌵㠷㜳㕡㄰㙤㈲愶㑦㍣搱愹㜶戹敢昰昷昰敢㜵㐵㥤㑣㜶摢挲㙥㘲㥡㉥挹㍣戸昷慡挴㠹愲〶㈶㤵挴㝥㘰㙦㙣晤㡥摢㤲晢摦㐵㑥摥㘱ㅣ㈱㍦㡡㍤ㄸ慦攲㌴敦挹㍤〶㜹㘲㔳㙣ㄹ㌷㥤㕡戰㘶慥㈹㘷㜵㉤㐰ㅦ搲收㜴㥡慣摤㔵㘴〱㕤㜲㥣㘰〲〰㠱㡡戶㥤㘶㐶ㄶ挳愶㘰散挹搸㐵㑥ㄱ㑣〳ㄸ㡣㌹摦㌵㌲ㅥ〱㔲㡡〹挰㄰攲〳摢㐲㥡慤㡦㤶戰㙥㍦㙡㌸㍣㔷づ慤㙤㜷攰晢㙦〲敦㑥愷㘵㜶㙢㔹㘷ㄲ㠰㔴戴戶愰㥡㉢㜰ち晥㘱晡昹挳昴扢昲㉣昶ㄱㄷ攳㉦愱㐲〷摦ㄳ攲㥤㐴晦〶㈳扡㜲ㄹ㝡㠴ㄶ㝢㈴戳㤱摤㙥昶㈷搰㥢搹㙦㑣㌰㔵愱ㅢ㤶㜴㝢收㉣㐰ㅦ搲㈸㐹㉦㈷晥㙣㉦ㄷ昶㑡㌴戰㉢戳㘱摥愲㌳愴ぢ㥣晦㉤愰昱㝣愰摥㔹攴〲摡昲ㄱ㠲㐵㠰㌶㉤扦ㄴ㌶〵〳㕣慤攵㤷㠹戴〴㈰㤸敢攸散敡ち㉡㜱ㄱ㉦㠳㍥ㄹ愸㤹挰㘴㘹㌷ㄳ慥愳㌷㈳昷ㄹㄳ捣愰戶㤹㈰挹㠴㤰〱㉦㠲㌰㌳戸㕤㍥晣㉢搱㐰㜷戲㤵㘲㈸扦㙦㕣㐹㕢㤶戹散㕡戵㡢㔶ㄵ搷㘰晤搱㈵㔸扡攴㌶搶ㄱ㤲㝢㔹收つ㈵攴㌸昰㙣ㅢ㑥㑤㜹㘹㜶㉣攳摡㉤挵㡣挳搴㠷搶㠷㤴晡ㄲ㠶㌱㤰敥戵搶㘲㑣敢㘴㘴搵摢慦昵ㄶ㜷搱晦挱㈷捦㝥〲㉦〵㈹㘸㠶㍦㠹慡晣ㄴ㠰㘰㐶挲晤㜴㈱㍣㐵㠴愷㠹挰攸㉦㐶㈰ぢ㌳ㄹ㈶戴戲㑣昰っ㠰㐱ぢ㜹ㅢ㥥㐸慦㙦㍦敥愸㥢㍣扤挳㜶挷つ搵㤰㍤敦㕥㜱㠳㜹挷㕦慦㕢㕢㐷敤愸昲挴㥡㙡㈲攰昰㤰㥥㜶昵戹敢敢慡㈶敤㘵户攵㔵搵攲晣晢㈲㙦〵㍦ㄲ㠸㍦㘱昳㤲〸㐴挵㥤㈵戰㐸昶〵㜸慤戳㔸扡㡢〳戹㘷㐶㜶㈳㍢ㅣ㕤㜱㠲扡ㅡ戰戵㥦搵昵戴つ㉥㈲搹慦昵摢㉢㙢㠸慥攷㠷散〵捦愹搵㥤愶愲㌰㡥㠵愸㤷搵㉡ㄲ晢㙢慥敦昰㙡㘹挸㕥昱慣愶㑦扤㙤㔶户㡥㜴戴戴㥥ㅡ昶㥣搳昴戱㡣扥㘷㘴㝤挴㕥㕥㜳㙦㐲㈱㕢㡤收㠲戵敥扦㉦愴㐲摢ㄱㄶ㉤ㅡ㤱ㄴ挹愴㐸㈷搳㜷㉡ㅦ搳〲戵㘳搱扤捥㈸ㄴ㌵昰㥣㑡㡢ㅣ搳慢搰扢愷〸戴㄰ㄳ〶慢摤昶扦㉤挴敡㡡㥣昸戲ㅤ搷㜷㍤㙦ㅦ戶㙦敦㘹㙦㘴㠵㜳慡〰㡦㉥㍣戶戸㤳㔳扣愷㡢㜷㠳昱挹㠱㐳㌸敤㘶㐲ㅤ㘲㔸㐷㤵挲搱㠴㉡戰搵慤㤷ㄹ㕢攳㔰㐵㠷㜷慡ㄷ㜱㝤㌱㘸㕦戶㉡慡㡥㕢㤷㠶ㄵっ㠷つ㐶㤱つ慢敥㐷㘳㌰㝥つ㡢㍡挷愴㘵戹㙡搵㔵摡㥥㙤〵㉥慥昱愴つ愰ㄵ㌳敡戲㌶搱㘵㙤敡慥㐱晢㍡㤳㥡搰扥㠲㤶扢㙡㜹㑥戰搶㜰慡㘹㌶㤸㜸扣㉦㤴ㄵ〶㠴㘱㘵㕣㘲㘳搲ㅤ㍡㠵ㄷㄵ㄰㜷づ愱㍥㔹㐷昱㐳愵㤳挲挴㥦戸挳㤸ㄷ愶㐷晢㔷愹㐰捤攰㘵ㄸ㙤㤱㉥㙦挵㥦㤴摥㝡づ㍤摡㍡〹挶慣ㅣ㤶㜶㔴㘱㐳㌰㜰㡤摤〶㐹㐴㡥㘷ㄵ㔵戹㐶〴〶戵㍤㄰ㅣ㈲㍣ぢ㘰㌰㝣敡摥㜰㘷ㄴ㠸㔸㔱〲㈹挵摢㠰ㄴ慦㥡搲挸摤昵㜵㤸愱㈵㍣搰㜶户㘴㠶搷㑡改昸㜲摣㕣㠶敡愸㕡㈶戴㕡扣㉥攳ㅥ㤳挹ㄴ昸㘷㜶㘷搲扢㤶〵戱挶戲搲㤱慡㘰㜴㘶摥〰㌸㐲つ〴晤昲昶㝤昱挷㜶挵㈹戸㐷㘹〰㌵㤱ㄱ㡣摡攲晤昳昶㌶㘲㄰慤㠷㜴〱〴愳㉢晡搶㌶㑦㈰ㄸ㔲搱ㅢ㈴捣㜵㠰〳㕢ㅦ挱㈸㡣ㄶ㐸㝥ㅡ㐰㌰ㅣ攳挱摥ㄶ㌴㐲㡤〳〸晡ㄲ㘷攰㕦㌲扢搱㐲收㤳戱㕢扣㡦㌶㐱户㠸戸㐱〴挶㜵㍤㄰㙥ㄲ㘱㤳〸っ昵㈸㙣㜳ぢ攰㘸捣挴㥤敢昰㥥㕣晣㈹攰㠲㡢搷〱㘳攲搴㠵㠸㡢㍦㡤慡晣㉣㐰㤶㤱づ㑢㤶搱づ㑢㤶愱つ㑢昶改昰㤹挸㌲㤶愱〹㌵㍦〷㌰㔰㠶慤㠱ㅥ搱㝡㤹捦愱㘳愸ㅣ敡㐸㘸㌴捣捦愳㉢㕢㥡㉢㜷挴㉤收捦愰㜷ㄸ扤㙤㜶摣晣㔹昴つ愲㑦㑦扣㡥㝢ㄶ昳攷搰㜳ㄷ㝡㍡㍦慥㤹㍦㡦敥㈱㡤攸捤搶㙡㥥昲晤散㌳攸攲㉢愵搳㘴㜴㈶㡤㈳㐹㈵搱摦愶攴㉦愰㘶晥㈲挰昴改㈷摦晤㤲敡愹攵敡㥡慡戵敡㙡㤴㕡㝥晡摥㠵挲㤴愸㘰戲ㄶ攵㉦㐵ㄵ㝥㘳㌴㜸摥扢㑦摣㉥ㄳ㐳扢㤴戱㘹㙣㤶㠳慤㍡っ㍣慢晡挶㌷散㐴㄰ㅢづ挳晦扢ㅥ扥㍣愷扡㌳攷敤戹㌹㤰ㅡ㌸搶㜵㉢愱愷㜱㠴戶捣搸㐰っ扥攷㝣敥㘰㈷㑢攲ㅣㄶ昳㔷〰㡥㉤㌹㔵捦昵㕤㍢ㄸ㕤㐶昴㌲捡㕢ㅥ搸愷晣慣ㄱ㠰㘲捦㌵戹戱㔴㤳㥦㌷㌷㤸㜸㘵㙥㌴摤㥢㑤晤㌶㠶捦㙦㈲㥡㕦晤晤㕣㠶愲搰攵㝥㜰㌱㑢扢挷挹昲㔷〱㠶晡戲慢㜸昰㈴㤸扦〶㜰慡㌴㔷扡㕥慥㑣ㄵ㉣换ㅥ户㙡挵㐲㜵戲㔲㐴㐵㑤ㄶ㤵㔵㥤㥣㔲ㄳ攳捡㉥㥡扦扥㠳慡㈶㉣㝢搲㥥㥣㈹㑣㑦㑥㑥㕢昹戳昶攴㜴㙤挶戶㡡〵㑢ㄵ挶挷㡢㔹㕡㑦㤲㤷扦㐱昰㥢〰㔹㈷敥晡〲扢㝥㡢㕤㌴愱ㅡ㡢〸ㅡ搵愰攱㌹愸㘵攳㝥攲㉦て愹晥晥㕤摦㜸㜷㔹㐴ㅥㄷ㥤㡡㥢㈶つ愲昱㉣搸摣晤㐱慡昷愴㑥㈹㜲戲收昴㙦愳㈲㝦〷㈰㤳㙤〲㔲㐱捤摦〵攸㍥㘵㕦㐴㕦㡦㌳昵㝢攸敥㌸㝣㔹ㅡ㔵㔲〹扦敥㝤㠹戵㈳〰㐲㥢㐴戶㥥㘷ぢ晦㐴ㄲ㌴㠹㍣て攲ㄹ㙣㠴㕡㠸㝡挲晣㝤㠰㍤㔵㑢㍣つ㌴慡㔷愷㝡搰㕡㙡昵昸〳㔴愰ㅥ戴㡣㕡㍤㕥㐰㈵㔴㡦㙡㜵愲㘸㑤㔴昲搶攴捣昴㘴戵㔲戰愶㙣㔵戴愶㙢搳㌳昶㤴㔵挹㔷捤㍦摣㐶㉤㑥㥥㔵㔳㌳㘷㤵㤵慦㑥㑤摡㤵〹慢㔰捤捦搴㠰㌶㌵㍥㘹㔹搵㝣㤶㌶㔷ぢ晥㉢愸挸ㄷ〱戲㌴戵扡敢慢散㝡㠹㕤㌴扣㥤㔸㠲ㄶ㤵㉡㈲㔶戰〵㡡㑦㡢攱㡦搱㈳扦づ㤰挹搲愸㙡㌱㝣〳㤵㙥㌱㝣ㄳ㝤㍤挴昰㌲扡㍢挵㐰慢慣挵㜰〲ㄵ昹㈷〴晡㐳ㄷ㡤摡㌰㕢てㄲ㍣㐴㌰〶㈰ㅥ挱㥢昴㑣捦ㄷ愲㠱敥㉢昶㉣㙤㥡㘶昸户㔰ㄹ敡㌳㜸㉣㍦扥昷㌵㘴㥢挹ㅥ敢晥愶㜹〱摦㈸户挸愷㍥攴攵㘱㔰㤱㑡㝥散捥㘸昱㠴昴㠳ㄴ晦㡤ぢ㜸昹昷㐰㠷愲搹戱㝣愴昸ㄱ晣换㔷㐸㥡㘶㈱摦敢ㄵ扢㝦㍥搰晥㐳ぢㄳ㤳㡥㌷ㄶ㝤戸㈹晣㘰㘷挵㥤摤晥戱挷㕤戱晢ㅡ㡢扦㠸㥥摡改㤹慤昸挸昲〲ㄵ㑦扢敡㙤捦挳㘷㍦㔸㔱っ㡣昱晢改昱㥤㔶㕢㔰㜶昷㑥敦㘲搳挷㐷㘴㔵㡢㈹晡〸㑥㔲挹㍥搱㌳昹㠸㝥搴挱㈸㡣搴昰ㄹ㜹戱㈶戱㠳扢㝢摣㠵捣㌹㠱捥㤳戸㐳㈱㘹㤲捤㍦〷㌰捥㥤㝣昴㘴搱㤸㠵ㅣづ扣㐴㈷搷戹㈰㔵㈳㈳㙦〱ち摡㔹戲㕥㐸摡㜲昳㍢〰㔸攳搲挹愲㌸㠷㌵戸づ㜵㌲㈳晦㠲㌸戴搳㜱㤷愰扤㘶㠳挴㐶㘸昶っ晣昳㜵摢捡㕢㥦㠸ㅡ攷挳㘷㍡㝡㘶捦㡦搰㐶敡ㄹ㑦㠹㝢扦㌰㙢扣昱摣昳㙦㝦敤攳愷扥昴㡤㜷愲攷㜳攱㡣㤹㘸挶攲㜹㐱摢户㜳搴㘶搱ち㡦摡㔹扣㐴捦愳㌶ㅤつ㜴㕦〵㘶㥦挷㕣㝤搴扥㡢捡㔰㥦愰㠹攳㜱ㄳ㐵捣愰㡥㙢戵晣㉢昶搰ㅣ㠵晣㜹〱㌵昳慦〱㌴㝦愶㐴〱㜸㌱㌳㌲昲㔵㈲扦戸㡤㑣换㘷晥㑤㠸晣攸挹㈹昱㜰㠴ㅣ㜲晥㜵㈲搳慡挵昳挵㑢㔱㐳㌳㤳挶敢昶㤸昹昵㜸挶晥捣㡣挵㤱㍥㉦㘸挱㝡㌱昳〱扣㘸㑦㘶㥥㡥〶扡慦ㄵつ㥡慢㜷扢㐸㙢晢㡡㌶挲㔷戵ㄹ㜹つ搸㘱㌷㉤っ㘲㉦愷㕥搷㘱换㈰搲㕥て扦散戸㡣敢ㅤ㈴捥昸〹㑤ㄴ㜷攲摡㠷愱㘰㝣昹㈸㜵㑢挷扢昶㔵て户㤱晤昶愲㡦昰戶㤶挶て〸㠲〰㍦戳㝡㍦攴挴〸㈴㔳ㄴ㉡㙣戱扥㕡敢ㄹ挳攵㌰摣昳㌸搳挸晢戹ㅤ㝥挴㥦愷㤲捣㤶敦散㠶捥晣㍢㉣戶㥤㠲搵摡㉥㠰㔲攲ㄴ㘴ㅣ㐶〲㥦㑦扣挳㜷愶愹㤰晦㠰㠷昹㡦〰扣㝤搷愱〶㐰㐶晥ㄳ㝡挲㠴晢㕥搴ㄲ〶慤㜸昷敥㜸㌷㝣㤱摢敦晡捡㌴㌰挰㉤挷㈵㜵ぢ戵晤㡣㈰ㅤ㙦㝦愳㙣昱㘷㥦改㐶戹慥㥡慢挱摡昶㑦㍤攱㐷昰挹㑡扥〱愴戸〸㥡慢㕢昸㤷摦㡢扢昰ㄴ㍣敥㔴㔷昳㥦〱昶攰挱㠷㝡昲攰㕦㌱㐱㤲〷㍢晢晦㍥扢戸㜵つㄲ㠲收㠲㍣㠸㡢愰㐹戸㠵㝦昹㙦〰愱づ㘰㍡捦扥敥晤昷戶㕥㠳㍣㍥戰〶〸㈰ㅦ挵㔹㠹㝥て换敢㥦戱㍡㝦つ摢敢挶扤昳戶敤㑤㑣ㄵ㤴ㅣ㘹挸晦㠸㉡㙣㡣扣〱挰㤲ㅥ昹㕥㔸㐹愴〵户捤㔷㤳㍦〰㄰摣戱㥥昷挳愸愲攷㜱㜷慣愴昱㥦ㄸ攱慥戶㕢㐲㉦㠷ㅥ昹㥦ㅣ㡣㑡㤶换愶昰㉦晦ぢ〰收㔷ㄳ㘷晢㉤㠰戸㘴戹㠸挶㝡ㅢㄵ〴愰㌱〹挱㔹摡㕡て㐳㔴戴搶㜳攸㐸㈳愳㠹愷ぢ捥搰ㄸ㐳㥤ㄸ〳晦〳戴搳㤴㌴</t>
  </si>
  <si>
    <t>STB/MMscf</t>
  </si>
  <si>
    <t>BOEs</t>
  </si>
  <si>
    <t>Producción</t>
  </si>
  <si>
    <t>Acumulado</t>
  </si>
  <si>
    <t>BOED</t>
  </si>
  <si>
    <t>mmscfd</t>
  </si>
  <si>
    <t>bpd</t>
  </si>
  <si>
    <t>MM BOEs</t>
  </si>
  <si>
    <t>M bbl</t>
  </si>
  <si>
    <t>qi</t>
  </si>
  <si>
    <t>Di</t>
  </si>
  <si>
    <t>38b7d42e-0cf6-4d9a-9e42-6e51a28dcaa4</t>
  </si>
  <si>
    <t>Mean</t>
  </si>
  <si>
    <t>SD</t>
  </si>
  <si>
    <t>Assump</t>
  </si>
  <si>
    <t>Variable</t>
  </si>
  <si>
    <t>Year</t>
  </si>
  <si>
    <t>55a45e76-99f2-4751-9184-609a7847aef8</t>
  </si>
  <si>
    <t>Well</t>
  </si>
  <si>
    <t>Line</t>
  </si>
  <si>
    <t>MM USD</t>
  </si>
  <si>
    <t>Well site</t>
  </si>
  <si>
    <t>Well Site</t>
  </si>
  <si>
    <t>Wells per year</t>
  </si>
  <si>
    <t>Forecast</t>
  </si>
  <si>
    <t>Well Initial Gas Rate</t>
  </si>
  <si>
    <t>f071e19f-4f61-421a-b748-25d6c962a3b4</t>
  </si>
  <si>
    <t>MM scfd</t>
  </si>
  <si>
    <t>Field Initial Gas Rate</t>
  </si>
  <si>
    <t>Max Gas Rate</t>
  </si>
  <si>
    <t>Active Wells</t>
  </si>
  <si>
    <t># Wells per year</t>
  </si>
  <si>
    <t>#</t>
  </si>
  <si>
    <t>BCF</t>
  </si>
  <si>
    <t>Field Cumulative Gas Sale</t>
  </si>
  <si>
    <t>Total Wells</t>
  </si>
  <si>
    <t>Capex before production</t>
  </si>
  <si>
    <t>min</t>
  </si>
  <si>
    <t>max</t>
  </si>
  <si>
    <t>Value</t>
  </si>
  <si>
    <t>Unit</t>
  </si>
  <si>
    <t>Well Drilled</t>
  </si>
  <si>
    <t>%</t>
  </si>
  <si>
    <t>bbl/mmscf</t>
  </si>
  <si>
    <t>Well Drilling</t>
  </si>
  <si>
    <t>Compression</t>
  </si>
  <si>
    <t>Facilities</t>
  </si>
  <si>
    <t>OptQuest</t>
  </si>
  <si>
    <t>Wells per year Opt</t>
  </si>
  <si>
    <t>㜸〱敤㕣㔹㙣㈴㐷ㄹ㥥㙡㑦㡦愷挷昶摡㔹㙦㡥つ㈱㌱〹㈱㄰㉦捥㝡㤳㈵〴㔸ㄶㅦ搹㈳㜸搷捥摡扢〱㐱㌴摢㥥愹㕥㜷㜶扡摢改敥昱摡㈱㔲㈲㐸㌸挴愹㜰㠸㐰㌸ㄴ㈱㈴㕥㌸㕥戸㕦㤰㄰㈰ㄴ㈴ㅥ攰〱㠹㠷㄰㄰㍣㜰㘸〵㉦㍣㈰挱昷㔵㜷捦昴捣㜸摡捥㈴〱〷戹㌶昳扢扡慥慥慡晦慣晦慦㑥㑥攴㜲戹㝦㈳昱㉦㔳㥥㤹敢ㄶ㌷㠲㔰㍡ㄳ㌳㕥慤㈶㉢愱敤戹挱挴㤴敦㥢ㅢ㜳㜶㄰昶愱㐱愱㙣愳㍥搰换㠱晤㤰㉣㤶搷愴ㅦ愰㤱㥥换ㄵ㡢㠶㠶㝡づ挲摦㐸昲㘰戰搷㘰ㅥ㘰㘹㘶㝡㝥昹〱㡣扡ㄸ㝡扥㍣㌰㜶㉥敡㝢㘴㜲㜲㘲㜲攲㡥㍢㈷摦㌰㜱昰挰搸㑣扤ㄶ搶㝤㜹挴㤵昵搰㌷㙢〷挶ㄶ敡换㌵扢昲㜶戹戱攴㕤㤴敥ㄱ戹㝣昰昶㘵昳㡥㌷㑥摥㜱昸戰㜵搷㕤㙦ㅣ挴慢㜳愷㘷愶ㄷ㝣㘹〵㉦搲㤸㍡愷㝣挷慣慣搸㕣㥢㤴扥敤㕥㤸㤸㤹挶㝦愹昹攳改捥㠹挵ㄵ㈹㐳扥㕡晡搲慤挸挰㐰挷〱㘷㉡〸敡捥㉡㌷捦㜰㡥㘱愹ㄵ㌳〸㜵㘷㐶搶㙡㠶㤳㡣㕡㜴收戱㜷㌵㜳㘳搰㔹㤴㙥㘰㠷昶㥡ㅤ㙥ㄴ㥣㈵っ㔴ㅤ㜲捥〶昲㡣改㕥㤰愷㑤㐷敡捥昱扡㕤捤㐷㈹搷㜷㑢㌲㐴㝡㘲㙡昹ㄳ㔳㠱㌳戳㘲晡㙡㐶〱㌷㈶愳敤㌱扦搲摡昶愶敥攳㜲敡敡つㅣ昳收敥敤㔰㜳捥昴ㅢ㉤挷扢户㡣ㄷ摦㍡㠳摢扡户㑦敤㔱㙢㥦搷㜵敦愳戶戲戵戵ㄸ㠸改㕢敤㈸ㄶ㘳ㄴ〸晡〹㡡〴㐴愰㔱㈲ㄸ㈰ㄸ〴㄰昹㝦㠰㑢搲ㅤ㔹愵㤵㑤慤扣慣㤵㉢㕡戹慡㤵愵㔶戶戴昲〵慤扣愲㤵㙤慤晣㠰㔶扥㠸㌶㐹㉡昶昷㙢㜱晡挹摢敥晦㝤昱戹㙦㥣晡挴㐷㡡㔳敢㝦㉦晣㜵㜰てㅡ摤ㅢ㑦㙡搶㌷㉦㠱搴㥡㔴㝣㘸攲㈰晦㙤捤ㄵ㘰ち敢戰㜵愷㌵㌹㔹㍤㝣搰扣摤搴戹慣っ攴户㄰捡〸摡づ㕡昷搹㙥搵扢愴㜰㜷摤戴ㄹ挸收挶㡤挷㜵搳㕥摤慤〶慦搸扣㜲㌱㌴㐳㜹㙤㝢㕤㜳㤰㡥㙥㡢㘰㉢ㄹ愸昷㕤摦摥敤㥣㔹慢换愹㜵㍢慡㝥㘵㕢戵戳攰㝢换摤㙢㡦昹昲挱㐶㙤挷㡣愶㈰搴搶搴搸ㅤ慢㡣慡愲㜹㡤捤慣㜸㠱㜴搵昴挶㥤〵扢㜲㔱晡㡢㤲㈲㔱㔶搵㔲慦㘴㔵捣昵攳昳㉥ㄶち㙥慤摥㤸㉥戵敥㕥て挱捣戲㡡昹慥㑡㍦摣㔸㌲㤷㙢昲慡㤶㈶搱㍢㔱戱扦愵昸㤸㔷愹〷㌳㥥ㅢ晡㕥慤戵㘶慡扡㘶㐲搲㔴㑦㜹㔵㤹捦攷㤴㔰㠰挰敤敢ㄳ㈲㜷㙢㜷㕥㔰㠸㐸愱㤸㡣㝣㑤㉢搹㑤㥣挱敡戰㡡㥡㈴㑤㙡慦摥㘲㌰捥㔷挹㤸っづ㑣慤㠹晡㠳㉦㝤敤ㄶ挳㌶㌰昷搲㌶搶戴搱㜸昵㜷慦㐹㌷㍣㘱扡搵㥡昴㌳戵㥦攰㡣㡣㘱〰晤㌲〴㐲搷摤愳慡ㄳ敢㘲㐳扦㘴㔷挳㤵挲㡡戴㉦慣㠴㈸㠳㠶㉣ㄶ戹戵ㅤ挹戸〲㐵挶㕥㠲㔱㠰㔲㈹㔷搸挷㐶㠵ㄲ㔲㑥愷㜴捡攰攵ㄶ㐱捥㝥㉤扣㍣㘸ㅤ戳㙢愱㡣㠴昲戰〵㡣㐴㕡㑤愱㙦㠸㈴敡㥢㤵㐸㘱散戳㘶㐰愵愶敤㠶ㅢ㑤扥敤攰㤲㠸㠸㜶㘵挱㡥㤳〵ㄴ〵慤昲㈰㠳搷㐰㌴㙤搲㈰扢㜱㡡㠸挸〶ㄹ㥡ㅤ㈳户ㄲㄹ摢㘷挸〸戴㑦ㄳ㈱㕢ㅦ散㉥㈳㐸散㥤㐴捡㑥㕤昹㜱㔷㥡㙤㘶换㐷搲散㑡㙣㥣㜱ㄵ挱搵〴搷㄰散〷㄰㝦㠴㠴愳㤴㐳扥㌵ㄹ慦挰戳㜱ㅤ挱㉢〱㈰㥦っ捡㥣㔸㔴搱㠶摡㡥ㅤ挹㜶㐳戰㤳㤵㔱ㅣ㠹㈲㕡挶つ㍢㜳挸㔱㠸㡥慤捥㥤愱㙢昳㑡挷扥愶㍢㙤愶㤷㐳㡡捣㘸㥡㕥敢ㄶ㑤搳ㅢ挱愶㍤敡慤ㅢ搰搵ㄸ㈳㜸ㄵ㐰挹戸㤱㄰捡㠵〶敦昶㉣㝡㥡㤴㉦ぢ戳㈸㌲㠶㝡㔴昰㌱㈱昳〸㤰㈱攴㍡㡥㉦扢㌶㌴捤挱㜱敢㘵㙦㐳ㅦ攸捥摦㌱搲摢昴收慥摥愱扦攸㜹㕡搱㌷㠱扤挴㙦扢敡㤸㥢㔱㙤扣㠶攰ㄶ㠰㌶ㅤ挳搳昷昳昵ㄴ㈸戳搸㐹㘱㙥㉦扤㉥捡捡㕤摡㔸㤵㑡〳つ㕡㑢愶㝦㐱㠶昰㘰㥣㥣㠵㉤散昹扥慣攱㔰㕢㔵〵㍣扦㕣摤㕡ㄸㅣ昳㍤㠷攵扢㌶㜲昰戲㔰っ昹扣搶㤷㙢戳㤱㌳㙣捤㤴捦㈹㐵㌹搴挱户㜷ㄷㄲ愹㑥慤攴挵㝥搹攷换㕤㐹搲㠳㈴㜹ㅤ戶搵戸ㄵ〰㔲㐲晣扡慢㐴㌹挰㘶慦㔷捤㕡㉤㔶㝡昸㌲㑥㈷㙤㍥挴づ㌹㌲㄰㌹㙣愷攱㍦〸㠶㥣㐵摢㘹〸㡢〱㘷㐱晡ㄵ昸ㄶ散㥡㉣㐵㙥㔹㡡㥡㕤㔹昱㌲㤱ㄵ㝤㝤ㅤ攷改っ晦㥡愲㤳㌶㈹㤱挹敤㤹㤵ㄹ㘷昱㈶㔱搱つ㐹愱㤲攱ㅡ㙡㐸㈰㔲ㅥ摢敥㡡㤸ㅥ㐴捣㙤搸㌸攳㈰挱㈴挱㈱〰晤ㄷ㤰㌴摢摤㜸㠶挳晡搷攸搲㉥㤷㜳㐵愲㐱戹〸㥦改㉡慣づ昳㌵㙦㈰戸ㄳ愰捤晣愱〳㌲㠳㄰ㄵ捡㔳㠴愸挲ㄸ搶㌹㕢㕥㈲つ散戱㄰㔸㥡愹〷愱攷㌰戲㌴㘴捤㝡愷扤㜰搶づ㔶ㄱ㠹ㅡ戵攲捣㝤㉢搲〵㜵昹戰㝤摡捡扣搵㔵㔹㌵慣㐵慦づ搱㜶㜲㜶㈷ㅣ捣戱ㅤ戰㈵搵搹㕣ㄳ㐸扤㥤㡦㌱㠴挰㑥㉢㝦㉢扤戱摢昲㝥昳搰㌷摣摣搱㈵㍢慣挹〱㉢㘲㍡收㡢ㄶ㜶ㄱ㤱㠳㙡扦戵戴攲㑢㌹㍢㘴ㅤ昷敤㙡捤㜶㈵㤱〱ㅢ㤳挱扡㌹㜹〱㔱㠲〵㡦㌱㐰捦ㅤ戲㤶㝣搳つ㔶㑤〶ㄴ㌷昶戶㍣愹戰㠸㙥㑤摢㙥㠰搷㈸㉣㌲㍦㙣㉤慥㜸㤷㄰戱慤㍢敥㜱㜳㌵搸ㄱ㔸㈱搱㐷㐹愱㐶㘸㐲搳㐴㔱㉢昶㡡ㅦㅥ挸㜳㌹昲㕥㥥㐰攱㉡愷搳㘷㥥愱扤㘹搷挷㌱ㅡ摡改㥣搳㈰愲㐷㡤挲扥㑣㈹㑣㑥㌵敥㘲㥦㌷〱摣㜳晣散挹㘶㘴敥〵挵慣㜵㝡昹㌳㘴扣㈲㡢㐶㈰㠴㍥扡㍤ㄱ愹戰㡣㤴〳づ〴挶昹搴㑥㝥㈵㑢戵㈱昵敤㘹㘶㡦㈱㤲㌴㘸捤㤹换戲㠶㜸戴㘳㠶㝢愲〷㥡戱㡥㔹ぢ攲扡ㄹ捦㜱㑣㤲ㄶ挹㜲戱㘲㤲㠲愷敡愱㜷捡㜶つぢ㐰搱㕦㕣㘴慥愳挸㕣㔷㐵㠳搶ㄹ㠶〶㔵㥥㘳㜹ㄷ㑣摦づ㔷ㅣ扢㔲攴〳挳㜷㍢㠲㈶挱攴㤴扣㐹㑡㘴挶㔸㥢㌵㝦ㄶ㈶㕢㌰〱㜴㑦㐰㡥㜲敢㠸㝥㔰慥㈶ち昸㈷㝡㜴㉣㐱挰㈸㑦愹昱ㄶ㡣愶慢摢ㄱ㄰㌹㉡㕤㑥敥㘰㕣㝥〴㈵㤱㄰㈲搶㌳㐸〴㕥挱㤴㤰愷㡢扢㘰㥤㜵敤㄰搸㈳挶㡥搹攱㙣〰㤴〳㈰慢㡥户搷㉡慣愶㍡㡤㌷戴挲つ㥤㔵㉤㙡攲晡捥晡戴摥㜸昵㈶搵㤱㐶㐹㈹㤲慤ㅡ㈹捤戲挹ㅣ㜷㤲慡ㄱ㑡㜱㈷摡㐶㘴戹㑤㥢晢㑥㈹昲〲ㄴ㤳愲㤹㥣昱㔶㐵㈸〸昴挶㍡㡡㍥晢㙣昲㐸㐵㙣㘸〳㤴愸愷愲戲愱㌸㈴㜸ㄲ搷㑥慡戲ㄴ㍦㠱扦昷挴搹昹㝡搸㔲㘳慥㡦挶㌵㔳戵摡扣ぢ㉢愱㘲晡搵ㅤ挲搲㔸㕢愴㘱ㄴ㜷昶慡晤愳敤㑤㌱㘲捣㠶っ㡢㘴昸㠱挱㠶㘰慥㔴㐴㤵搶搹㄰户扡㔱㕣攴搳㈹㘹扡ち〳㡢㘱㜵㔶慥㈹㌳慣㘹挹㡦慡づ㡤搳愲㤲愳㠶㌵戵ㅣ㐰愵㠷㤴攳㜱㑥㌱戸㘱㥤愱㕢ち㤷ㄸ㈰㜶攳摣㐲㈵㐴㘸户㌱〰㑦〶㍢〷㍢搸㤱㈸㜴㐲敢㡣ㄲ戴㤰㐱戸慤㡢㈰敦昴㠸㔱〸㔲㑢愵扦ㅤㄵ㥦㝢㤲改㙢㐷㜳㐹㈶㘶㈲㠶扢㌲慣〷㈰㌷ㅤ㤹㈴ㄷ㡤㈶〱昳㐸戲㈹愱㌵㤸㤴搱挴ㄸ愲挹攷㠷戸挵挳㔸搶㌰搹愶㠶㝢㙥愱つ㙤㕡摢搸㘳㥤㜴㉢戵㝡㔵㉡㔵㥣挸㙡愵㤱㜷〴扥搴ㄵ挰㠸㥢㌲昶㈵摥㤴㤳㌸㑡㜱挹㐴㔲敦㜶户㜱ㄴ摤㤵㤰挳ㄸ㤱敡㘳〰㌲挳㉤愷〲㘲ㅤ昷ㄴ㘸ㅦ敥㙤㕥㘰㔰㤷攷㈰搲㍡㡡㈸换收㜰ㅦ慦ㄱ㐵㔶摣㤶㙡㌶攷捤㜹戴搹㔳㐵㈷散愸㘸㐷攰〸敢㡣〴㕥愱〰㘳愴㐷敥攰㈰戹换㜱㜴昷昲㈳敡㌱㜷ㄹ愸㔰ㄸ㄰㡣昱昲ㄴ㤴挳慥㠲㤱㘸㜰㙢㑤慢㕢㌰晡㑢换摢㤸〲㄰っ〳搳愰㐵换挸挰㤹㐱㝥㙢〳攷〶戴捡㠸㤰愶㠳愹㡣㔱㡥挲㘱て愴㠱㥢㜸㤰㕥昲愰㠴挲㝤敡㘲㔸㜲㌷㜱摣挱ㄱ挸昳慦㙡㉢㕣㌰㐳㕣㝦㜱昷户ㄵ㑦㔵慢㌴㜷攱㥦摢ㄱ㔸挵搵㡤挸ㅣ摤搷㜶㈹㑢慤㠹昶摤㑤㙤ㄵ昱㘵挱㐳戳ㄳ㈷捣戰戲戲ㄸ㙥㐴ㄷ户㝡㈵〹晤㠷昰㐷㙣晡㜶摡捣㜹㤷ㄷ㔱搷戸昷愵㡢慥㜷挹㔵昳搲〳摥晡〳㠵攰ち㘵㍦㈷㔹捡晤ㅢ晦㔴搲㜲晡て㌰攲㜶愶捤〱㥡づㄲ㡥愳㔲㈴つ挶㤰捦愰ㄳ搸敥㡤㕢〳愴㤳㝤㙤㜴愲〴挱㉥愱戸ㄷ㕥㌴㐲ㄱ摦〷㕡㐹㉣搱㤱ㅣ㝢晥㔵戰扥昸ㅥ㑡㠸㜰㍣挷㘲㐴㝦ㄵ㜲ㄹ愸㔳㠲㍣扥攲挱ぢ㈱晦㍦㔸㑡戸㜹㔳㜶晡㉦㌰戳昸㙥㍢㡡慥㈷㡡扥搳㠱㈲挱㙢㈰㡡㝦敦㐱㈶㐹㍡挳戳捦㉢㄰捥㌵敤ㅥ㐰㕦昲ぢ扦晦挳〳攸㕣㑣ㅣ捡㐶㐳愸敤㘶㍣㌷㑣㠴扥づㄳ㠱挱㝢㘵㈲㥣㐲㐶㌰㡡ㅦ㤹〸戱て㘴ㅥ〵㕢㥢〸㡣敤㘵ㄸ㠲愹㔰㙢捡慤挱ㄳ搸㔵づ晤㘳㈷㜰昱㔶〶㠸攷㐳㘹〵㌳昰㐸㕤摤㔹扣㘰晡愶戳㕦㤵ㅦ昷㈵㤴㤹扦㠴㥢摣慡ぢ㝢㕣扢㘹㡤敡戴㠹慦㈲昱戲敦晡㔳戶㜷㝦ㅤ㤸㡡㔲攴扥ㄷ㐵㔱㜸〱㥥ㄲ挱㜳㐳敥㍤晢扥㝥晣㜷て㍤㜶㤴户搵㘲㕡搵㙦㐵扥㤷㤰㍤敤〹〴㜵㔳ㄷ㐵慥攴㠷㌹愷昰㠹㤲扤㕡㤳搳愶慦慣愰挰㜰㤲㙣㐴㜸㈹挲㡣㠸㙦㈷㤸㤸戸昷㄰㤹㤸ㄳ㙤敥㑥昵㘱㤳㜲ㄱ㑥愴㈶慥㝣㝡㐹搸㔰㜴㔵㘴㍤㕡㥢晡㌷愱㡡㥥攷㐴㕡慤㐴㥥㍡㤹㠴昸㐶扢慥㍢㑣㕤ㄷㅤ㘴ㄸ昶㑦愴ㄴ攲て愴㤰昴㐱㠶ㄷ〲㤴㤴㍡㠳㡣㝥ㅢ㐰㐶㘴慤㍤挴㑢㝦挰慥㄰㤰㡤㑢㝦㍤㝥挴㠲㕤〴ㄶㄳ㕦㝣慦㈷㕡摡愲㠹㙡㘲愸㔶搹㌴㡢挸愸挳ぢぢ㈶㤳搲㈵㘴㤲愴ㅦ㐲㙥摢敥㈸扥㘴挸㠹〲㙦ㄱ㘳敢づ㝤㙤㈵攷㙥户㡥㥢ㅦ搰㌳〵愵㌰摣扤㉣挶㠱㔴挵攸愲愶愵愸㠸㜰㌸捡㌶㍡つ挴㔵搰㔹敥㝥㥣㑡ㄱ晣攳㤷㐲慣ㅦ㙦づ㝤㘵㝢つ㜵㥣摢㡦〵昲〷晢敢晡っ挶挶㕢挹㌱㤰戰摢㙡㔵㡣慥㠷㥦㐵ㄷ㉥㍡㈷㡣㘶㔶㍤㡢挳昸㤳㜰㔶㥦搶愱晦ㄹ扤㔶㥣㜵㡥扤ㄹ挶㙥搱晦敦㐰挱㤶晡㕦㌰昶愶㄰昹捥㌸挳〷㥤昱㤳㉤㐳㌶摣ㄱ㜸戶ㄱ扣㔱〷㘳㐳㘵ㄹ昲㡥㜲㡢昸㜸㌵慡㔶ㄲㅣ㝥慦㝣晢搵㠸㐶㕦摡戶〳㕤〵㈰㘳㐳晡㔷㈱㠲扡昶㙦㤵㕢挹改戶昰㉥㜴摣㜷捡慥昸㕥攰㔹攱搸㈲㠲扥㘳晣昶捣㠲捤㌳㈵扥搲㉥搴㙥挲㑥っ摥㡦㍥愷攷㈱戰㑦换昰挵㡡㐵㌲戲戰扤㐸〶扦㐳ㅡ㐹㠵㤷愸ㅤ㠲㉢慣㝢敢㘶つ㥦慥捥挳搷ㄹ戲㘸㐷㈸扢挸攳摣㝥㐳㠳㕢㠷㍢㕡㙦㠷㍦㐸搶㈶㄰ㅣ㔳㑢㜸搷晤摣搷昶㍤㘸㙤ㅢ慦㉤㘰换摥㝣㙥㈵晤㘹攰㜴㝢㙦㘹㈵ㄹ扥㤳㕦㈴㤷㡣㌲㈱㉥敤ㅦ挵摦敤㍢㘸㌹摡㈸攸㍣晥愰㥢㡥戰昱ㅡ摣㘷摢㠸㝥㥦㐷㔷㌱㐵㠰㥦㘱挶ㄹ㍥〸㝡昹挸㡡攲㡢㔸ㄶㄹ〰昹㕣愱〲搰㥤慡㥦摡㡣慡㐷敥㘱㑦㈴挱㌳〶挹戱㈴㍥㡦㠶摣慥㘸搹㘰〹㉥㕢愸戳〴昲㐶搲〳昹㥣攰㔹㐲㑤攴戳攸搰㤸㠸㡤搲敥ㄳ昹捣㘶ㄳㄱ戴〲搴㐲搳攳㡦㈴㕡挴愸愱摡㜰〸㕣〲て㘰㈴㔱㈶挳㤴㡦ㄴ㍡㠵㈸挶昰㍤愲〸改㤷昱摦㘷㡦晥攲ㄹ愶扦ㅣㄵ㑡㈲愲慡㜵ㄵ㤴㠸㙡ㄵㅦ㑦慦挲㐷㘹昷㔵㝣㜴戳㔵㡣㔰㔸㜲㈶㐶〸㌰搴㈷捡昸愳㔶㔵㐷㠶ㅢ捡㥦㌸㑦㠰㕦换㉣㐶㑣㤴愸扥㤷㤰㐱㕦敥扣㙡戵㡥㑣搲㔷攷㐶㘴㝣攵愳っ㈵摥㠸愴㔳愷㄰㜹㘵ぢ㤱㝡㉣㍡戱㍢㜶㐷〸〹㉣㠹㥦捤㜶㤵敤㠵ㅥ㐳晤攲〳〹㘲㑥㥣㐸㍥愱搲攲攰ㄳ〸㈳㌲㑤㐹㐸摣㐸昱晥愴昱户扥摤昴㥤愲〲〹搴ㄳ㌵㈶挱愹挶㡦㈷㡤て攱昳㉣搵㈶挷慢〴㑣捦㈶㡤㐹㤸慡昱㘳㐹攳㍦ㅦ摡摦㘸㥣搰㘱㌴戲㑥㈲挹㌰㝡搵㌱㈰昵愹昶㌰㥡敢ㄶㄵ改㠰ㄵㄵ㔳㠴慡ㄸ㜲㑤愹搲㐱摣ち昱昱戱昴ㅣ㉥㌹攱㉥〸愴㙤昴晦㑣㌸㠹换㑦戳㘶㘸攲㕢攸㌵㐴㥤㝤㐳㍤戱㜳挱㥡昷㔱搰㙦㥤っ㜰戸慡敥㈸ㄲ㠱㕤㤰㡦昶㜷ぢ敦㝣㠶つ搹摣㡦㈴㕡愶昱㌲㐹㙦㕡㐴㐵㔸昲攲扤〹㘶㜳㡦㌶㘹挶㜸〴挸㠱㤸〴㘴挶㜸ㄴ㌰㡡挸散㘳挱〸昹㕦㌱昷㝢㔹昱㍥㠲挷〰㑡㠲捣㑥㍡㈸㍣づ㌰㥣晣ㅦ㉢挶搶㤴攳㐴ㄳて㈵㉦㑢㤳㤱昱〱㜶昸㈰㐰ㅦ晣戸㈲㈶挲㤲昱㈱㤴愴㕦㑡挱愱㕥晡㘱㔶㝣㠴攰愳〰㈵㥤㤳摤昶慥㜱㑤㍤慡戰㡦愱慢㜸㤴〰㍦攳攳㜱㠶て㍡昷攱捤摤㡤㘶㥥㠹㤳㉦晣ㄱ昳㙣昹㤴晦㙥㝣㥡扦挱㐵昷攱晦㑣愲㉢ぢ㍦慦扤愹户戱挸〴㌴捥搵㙦ㄵ㥢晤〲挶攱扡㥡愱ㄴ㡥㐸愵㔲搴ち㠲昸收㠲㠵㠷㌷昰㉤㐷㔴㠵㄰愴〱㔵攱挶ㄵ㐷㔱㘰㝣㤲㑤㠹㘳攲挹昸ㄴ㥦㠸㕡戵㠹㥦㡥㌳㝣㄰挴慢敡晥㐰摣㍤㜹㈱㜱慤㉡散戶ㄷㄲ晦慡㘲㈵晤挲㈷㌹㤸㐲ㄶ㌲慤㕡㠹㐸㔳㌴昴㜹㘴㠶晡㠶㌹户晢昰搳搶㐵攵㝣昵晣昹㝦づ攷挷慥捤扦攳㙤㠳㑦㍥晢昳攷㥥昸搵扢㡦晣改㕦㑦㍤昵慢㍦㍣昱捣扦㝥戸㝣攴愷㑦㍦晤攳㝢扥昴捣㜳㝢慤㉦㙢摦晥攷摣㤷ㅦ㥥扣昸昰㠳搶搹㕢㡦㍦晣捥〷敥㥤㕣戸㘲扣慦慦扦晦㤶搱㥦㕤昳摡㤱㐷ㅦ晣慥昸搱㙦慥㜶㠵㕡㉥㕥搰㍡つ㉥㕢㑤攳ぢ挸㘰ㅡ㥣昱㑢㍡つ㉥㔷㙤搴㜲扣㔱搳㈸㈸挲戹挱〹愸ち戳戵㘲攰㍦〴搲戳愷</t>
  </si>
  <si>
    <t>㜸〱敤㕣㕢㙣ㅣ㔷ㄹ摥㌳摥㕤敦慣敤搸㡤搳㑢㑡㘹摤ㅢ㠵㍡戸㜱摡㔰ち㠴攰㑢㜳㈹㑥散挶㑥ち〲戴ㄹ敦㥥㠹愷搹㤹㜱㘷㘶㥤戸㔴㙡㔵捡㑤㔰㉡戵㔰㈸㉤ㄷ㔵〸㠹ㄷ㉥㉦摣㕦㤰㤰㐰愸〸ㅥ攰〱㠹㠷㠲㄰㍣㠰㔰㈴ㅥ㐰〲〹扥敦捣捣敥捣慥㜷散㙥㕢㜰㤱㑦扡扦捦㥣摢㥣㜳晥敢昹晦㌳捤㠹㕣㉥昷㙦㈴晥㘵捡㌳㜳捤攲扡ㅦ㐸㝢㘲挶慤搷㘵㌵戰㕣挷㥦㤸昲㍣㘳㝤捥昲㠳㍥㌴㈸㔶㉣搴晢㠵㡡㙦㍤㈸㑢㤵㌵改昹㘸㔴挸攵㑡㈵㕤㐳㍤〷攱㙦㈴㝥搰搹㙢㌰て戰㌴㌳㍤扦㝣㍦㐶㕤っ㕣㑦敥ㅢ㍢ㄳ昶㍤㌴㌹㌹㌱㌹㜱挷㥤㤳㙦㤹搸扦㙦㙣愶㔱てㅡ㥥㍣攴挸㐶攰ㄹ昵㝤㘳ぢ㡤攵扡㔵㝤户㕣㕦㜲捦㑢攷㤰㕣摥㝦晢戲㜱挷㕢㈷敦㌸㜸搰扣敢慥户づ攲搵戹㤳㌳搳ぢ㥥㌴晤㔷㘸捣〲愷㝣挷慣慣㕡㕣㥢㤴㥥攵㥣㥢㤸㤹挶㝦㠹昹攳改捥㠹挵ㄵ㈹〳扥㕡㝡搲愹㑡㕦㐷挷〱㝢捡昷ㅢ昶㉡㌷㑦户㡦㘰愹㔵挳てち昶㡣慣搷㜵㍢ㅥ戵㘴捦㘳敦敡挶晡愰扤㈸ㅤ摦ち慣㌵㉢㔸㉦摡㑢ㄸ愸㌶㘴㥦昶攵㈹挳㌹㈷㑦ㅡ戶㉣搸㐷ㅢ㔶㉤ㅦ愶㕣摦㉤昱㄰挹㠹愹攵㑦㑣昹昶捣㡡攱愹ㄹ昹摣㤸㡣戶㐷扣㙡扡敤㡤摤挷攵搴搵ㅢ㌸收捤摤摢愱收㡣攱㌵㕢㡥㜷㙦ㄹ㉤㍥㍤㠳摢扡户㑦散㔱扡捦㥢扡昷㔱㕢㤹㙥㉤〶㈲晡㔶㍢㡡挵攸㐵㠲㝥㠲ㄲ〱ㄱ愸㤷〹〶〸〶〱㐴晥㙦攰㤲㘴㐷㔶㘹ㄵ㐳慢㉣㙢㤵慡㔶愹㘹ㄵ愹㔵㑣慤㜲㑥慢慣㘸ㄵ㑢慢摣慦㔵捥愳㑤㥣㑡晤晤㕡㤴ㅥ晦晢㉦㥥扥改㥦㡦㑥㍦㉥㍦晢㡢㤹㈷㤷㥦ㅡ摣㠵㐶昷㐶㤳㥡昵㡣ぢ㈰戵ㄶㄵㅦ㤸搸捦㝦㥢㜳〵㤸挲㍣㘸摥㘹㑥㑥搶づ敥㌷㙥㌷ち㕣㔶〶昲㔳㠴㌲㠲戶㠳收㝤㤶㔳㜳㉦㈸摣㕤㌳㙤昸戲戵㜱攳㔱摤戴摢㜰㙡晥敢㌶慥㕣っ㡣㐰㕥摤㕥搷ㅡ愴愳摢㈲搸㑡晡敡㝤搷戶㜷㍢㘳搴ㅢ㜲敡愲ㄵ㔶扦扥慤摡㕥昰摣攵敥戵㐷㍣昹㐰戳戶㘳㐶㔳㄰㙡㙢㙡散㡥㔵㠶㔵攱扣挶㘶㔶㕣㕦㍡㙡㝡攳昶㠲㔵㍤㉦扤㐵㐹㤱㈸㙢㙡愹㤷戳㉡攲晡昱㜹〷ぢ〵户搶㙥㐸㤶㥡㜷㕦っ挰捣戲㠶昹慥㑡㉦㔸㕦㌲㤶敢昲㡡㔴㤳昰㥤愸搸㥢㉡㍥攲㔶ㅢ晥㡣敢〴㥥㕢㑦搷㑣搵搶っ㐸㥡摡〹户㈶昳昹㥣ㄲち㄰戸㝤㝤㐲攴㙥敤捥ぢちㄱ〹ㄴ㤳㤱慦㑡㤳摤挴㈹慣づ慢愸㑢搲愴㜶搳㈶㠳㜱扥㑡挶㘴㜰㘰㘲㑤搴ㅦ㝣改ㅢ㌷ㄹ戶㠹戹㔷户戱愶㡤㐶慢扦㝢㑤㍡挱㌱挳愹搵愵㤷愹晤〴㘷愴て〳ㄴ㉥㐱㈰㜴摤㍤慡㍡㜱㔱慣ㄷ㉥㔸戵㘰愵戸㈲慤㜳㉢〱捡愰㈱㑢㈵㙥㙤㐷搲㉦㐳㤱扥㥢㘰ㄴ愰㕣捥ㄵ昷戰㔱戱㡣㤴㉢㔰㍡㘵昰㜲㑡㤰戳㕦㡡㤷〷捤㈳㔶㍤㤰愱㔰ㅥ㌶㠱㤱㔰慢㈹昴つ㤱㐴㍤愳ㅡ㉡㡣㍤收っ愸搴戰㥣㘰扤挵户ㅤ㕣ㄲㄲ搱㡥㉣搸㜶戲㠰愲㈰㉤て㌲㜸つ㐴搳㈶つ戲ㅢ㈷㠸㠸㙣㤰愱搹㌱㜲㥡挸搸㍥㐳㐶愰㝤㤲〸搹㝡㝦㜷ㄹ㐱㘲敦㈴㔲㜶敡捡㡦㍢搲㙣㈳㕢㍥㤴㘶㤷㘳攳昴㉢〸慥㈴戸㡡㘰㉦㠰昸㈳㈴ㅣ愵ㅣ昲改愴扦づ捦晡㌵〴慦〷㠰㝣搲㈹㜳㈲㔱㐵ㅢ㙡㉢㜶㈴摢つ挱㑥㔶㐶㜱㈸㡡㘸ㄹ㌷敤捣㈱㕢㈱㍡戲㍡户㠷慥捤㉢ㅤ晢㠶敥戴㤹㕣づ㈹㌲愳㘹㜲慤㥢㌴㑤㙥〴㥢昶愸户慥㐳㔷㝤㡣攰㝡㠰戲㝥〳㈱㤴ぢつ摥慤㔹昴㌴㈹㕦ㄳ㘶㔱㘸っ昵愸攰㈳㐲收ㄱ㈰㐳挸㜵ㅣ㕦㜶㙣㘸㥡㠳攳收㙢摥㠶摥搷㥤扦㈳愴户改捤ㅤ扤㐳㝦搱㑢戴愲㙦〴㝢㠹摦㜶搵㌱㌷愳㕡㝦〳挱㉤〰㙤㍡㠶愷敦㤷敡㈹㔰㘶戱㥤挰摣㙥㝡㕤㤴㤵扢戴扥㉡㤵〶ㅡ㌴㤷っ敦㥣っ攰挱㌸㍥ぢ㕢搸昵㍣㔹挷愱戶愶ち㜸㝥戹㌲㕤攸ㅦ昱㕣㥢攵㍢㌶戲晦㥡㔰っ昹扣搶㤷㙢戳㤱㌳㙣捤㠴捦㈹㐱㌹搴挱户㜷ㄷㄲ㠹㑥㘹昲㘲扦散昳攵㡥㈴改㐱㤲扣〹摢慡摦ち〰㈹㈱㝥摤㔵愲散㘳戳㌷慢㘶㘹㡢㤵ㅥ扥㡣搳㐹㥢て戱㐳㡥っ㠴づ摢㘹昸て晣㈱㝢搱戲㥢挲㘲挰㕥㤰㕥ㄵ扥〵慢㉥换愱㕢㤶愲㘶㐷㔶扣㐶㘴㐵㕦㕦挷㜹㍡挳扦愶攸愴㑤㑡㘴㜲㝢㘶㘵挶㔹扣㐵㔴㜴㐳㔲愸㘴戸㠶㥡ㄲ㠸㤴挷戶㍢㈲愶〷ㄱ㜳ㅢ㌶㑥摦㑦㌰㐹㜰〰愰昰㜳㐸㥡慤㙥㍣挳㘱晤㙢㜴㘹㔷㉡戹ㄲ搱愰㕣㠴㉦㜴ㄵ㔶〷昹㥡户㄰摣〹搰㘶晥搰〱㤹㐱㠸ち攵〹㐲㔴㘱っ昳㡣㈵㉦㤰〶㜶㤹〸㉣捤㌴晣挰戵ㄹ㔹ㅡ㌲㘷摤㤳㙥㌰㙢昹慢㠸㐴㡤㥡㔱收扥ㄵ改㠰扡㍣搸㍥㙤㘵敥敡慡慣改收愲摢㠰㘸㍢㍥扢ㅤづ收搸づ搸㤲敡㙣慥〹愴摥捥挷ㄸ㐲㘰愷㤵扦㤵摥搸㉤㜹扦㜹攸ㅢ㙥敤攸㤲ㄵ搴攵㠰ㄹ㌲ㅤ昳㈵ㄳ扢㠸挸㐱慤摦㕣㕡昱愴㥣ㅤ㌲㡦㝡㔶慤㙥㌹㤲挸㠰㡤挹㘰摤㥣㍣㠷㈸挱㠲换ㄸ愰敢っ㤹㑢㥥攱昸慢〶〳㡡敢扢㔳㑦㉡㉣㔲㌰愷㉤挷挷㙢ㄴㄶ㤹ㅦ㌶ㄷ㔷摣ぢ㠸搸㌶㙣攷愸戱敡㙦ぢ慣㤰攸挳愴㔰㈳㌴愱㘹愲愴㤵㝡挵てて攴戹ㅣ㜹㉦㑦愰㜰㤵㉢搰㘷㥥愱扤㘹搷㐷㌱ㅡ摡改㥣搳㈰愲㐷捤挲扥㑣㈹㑣㑥搵敦㘲㥦户〱摣㜳昴昴昱㔶㘴敥㘵挵慣ぢ昴昲㘷挸㜸㐵ㄶ捤㐰〸㝤㜴扢㐲㔲㘱ㄹ㈹〷ㅣ〸㡣昳愹㥤晣捡愶㙡㐳敡摢搵捡ㅥ㐱㈴㘹搰㥣㌳㤶㘵ㅤ昱㘸摢〸㜶㠵て㌴㘳㙤愳敥㐷㜵㌳慥㙤ㅢ㈴㉤㤲攵㘲搵㈰〵㑦㌵〲昷㠴攵攸㈶㠰愲扦愸挸戸㠸㈲攳愲㉡ㅡ㌴㑦㌱㌴愸昲ㅣ换㍤㘷㜸㔶戰㘲㕢搵ㄲㅦㄸ扥摢ㄶ㌴〹㈶愷攴㡤㔳㉣㌳挶摡慣昹搳㌰搹晣〹愰㝢〲㜲㤴㕢㐷昴㠳㜲㌵㔱挴㍦搱愳㘳〹〲㐶㜹㑡昵㜷㘰戴㠲扡ㅤ〱㤱愳搲愵昸づ挶愵㠷㔱ㄲち㈱㘲㍤㠳㐴攰ㄵ㑣〸㜹扡戸㡢收㘹挷ち㠰㍤㘲散㠸ㄵ捣晡㐰㌹〰戲敡㜸㝢戵挲㙡愲搳㜸㔳㉢㕣搷㔹㤵㔲ㄳ搷㜶搶㈷昵挶㑤ㅢ㔴㠷ㅡ㈵愱㐸㌶㙢愴㌴换〶㜳摣㑥慡㐶㈸挵ㅤ㙢ㅢ㤱攵㌶㙤敤㍢愵挸换㔰㑣㡡㘶㜲晡㍢ㄵ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㝦㍤㉣㍥晦っ搳搷づ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㠷搵㘳敥ㄲ㔰愱㌰㈰ㄸ攳攵㈹㈸㠷㕤〵㈳搱攰搶㕡㔶户㘰昴㤷㤶户㍥〵㈰ㄸ〶愶㐱㡢㤶愱㠱㌳㠳晣收〶捥㜵㘸㤵ㄱ㈱㑤〶㔳ㄹ愳ㅣ㠵挳ㅥ㐸〳㌷昱㈰扤攴㐲〹〵㝢搴挵戰昸㙥攲戸㡤㈳㤰敢㕤搱㔶戸㘰〴戸晥攲散㙤㉢㥥慡搵㘸敥挲㍦户㉤戰㡡慢ㅢ愱㌹扡愷敤㔲㤶㕡ㄳ敤扢ㅢ摢㉡愲换㠲〷㘶㈷㡥ㄹ㐱㜵㘵㌱㔸て㉦㙥昵㑡ㄲ㠵ㅦ挲ㅦ戱攱摢㘹㌳攷ㅤ㕥㐴㕤攳摥㤷捦㍢敥〵㐷捤慢攰昳搶ㅦ㈸〴㔷㈸晢㌹挹㜲敥摦昸愷㤲㤶㉢晣〰㈳㙥㘵摡ㅣ愰攵㈰攱㌸㉡㠵搲㘰っ昹っ㍡㠱敤摥扣㌵㐰㍡搹搳㐶㈷㑡㄰散㄰㡡㜳敥ㄵ㈳ㄴ昱㝤愰㤵挴ㄲㅥ挹戱攷㕦〵敢㡢敦愱㠴〸挷㜳㈴㐶ち搷㈳㤷㠱㍡㈵挸愳㉢ㅥ扣㄰昲晦㠳愵㤸㥢㌷㘴愷晦〲㌳㡢敦戶愳攸㕡愲攸㍢ㅤ㈸ㄲ扣〶愲昸昷ㅥ㘴攲㔴㘰㜸昶㈵〵挲戹愶㥤〳攸慢㝥攱昷㝦㜸〰㥤㡢㠸㐳搹㘸〸戵摤㡣攷愶㠹搰搷㘱㈲㌰㜸慦㑣㠴ㄳ挸〸㐶昱㐳ㄳ㈱昲㠱捣愳㘰㜳ㄳ㠱戱扤っ㐳㌰ㄱ㙡㑤戸㌵㜸〲扢挲愶㝦散ㄸ㉥摥㑡ㅦ昱㝣㈸㉤㝦〶ㅥ愹㉢㍢㡢ㄷっ捦戰昷慡昲愳㥥㠴㌲昳㤶㜰㤳㕢㜵㘱㡦慢㌷慣㔱㥤㌶昰㔵挴㕥昶ㅤ㝦捡搶敥慦〳㔳㘱ち摤昷愲㈴㡡㉦挳㔳㈲㜸㙥挸㝤㜰捦搷㡦晥敥挱挷づ昳戶㕡㐴慢㠵㕢㤱敦㈵㘴㑦㝢〲㐱摤挴㐵㤱换昹㘱捥〹㝣愲㘴慤搶攵戴攱㈹㉢挸搷敤㌸ㅢㄲ㕥㠲㌰㐳攲摢づ㈶㈶敥㍤㠴㈶收㐴㥢扢㔳㝤搸愴㕣㠴ㄳ㠹㠹㉢㥦㕥ㅣ㌶ㄴ㕤ㄵ㔹㡦搶㘶攱㥢㔰㐵㉦㜱㈲㘹㉢㤱愷㑥㈶㈱扥搱慥敢づ㔲搷㠵〷ㄹ㠶晤㘳㈹㠵昸〳㈹㈴㜹㤰攱㠵〰㈵愵㑥㈱㔳戸つ㈰㈳戲搶ㅥ攲愵㍦㘰㐷〸挸收愵扦ㅥ㍦㘲挱㉥〲㡢戱㉦扥搷ㄳ㉤㙤搱㔸㌵㌱㔴慢㙣㥡㐵㘴搴攱㠵〵㤳㜱㘹捡搲㌹㠰搲㉤扢愳昸㤲㈱㍢っ扣㠵㡣㕤戰改㙢㉢摢㜷㍢つ摣晣㠰㥥㈹㉡㠵攱散㘶㌱づ愴㉡㐶ㄷ㌶㉤㠷㐵㠴挳㘱戶搹㘹㈰慡㠲捥㜲昶攲㔴㡡攰ㅦ扦ㄴ㘲晤㜸㙢攸换摢㙢愸攳㥣㝥㉣㤰㍦搸㕦搷㘶㌰㌶摥㑡㡥㠱㠴摤㔲慢㔲㜸㍤晣㌴扡㜰搱㌹愱户戲敡㔹ㅣ挴㥦㤸戳晡戴づ晤捦攸戵攲慣㌳散捤㌰㜶㑡晦扦〷〵㥢敡㝦挱搸㥢㐲攴㝢愳っㅦち㡣㥦㙣ㅡ戲攱㡥挰戳㡤攰㡤㍡ㄸ敢㉡换㤰㜷㤸㕢挴挷慢㘱戵㤲攰昰㝢攵摢慦㐶㌴晢搲戶ㅤ攸㉡〰ㄹㅢ㉡㝣ㄵ㈲愸㙢晦戴摣㡡㑦户挵昷愱攳㥥ㄳ㔶搵㜳㝤搷っ挶ㄶㄱ昴ㅤ攳户㘷㈶㙣㥥㈹昱㤵㜶愱㜶㈳㜶㘲昰〳攸㜳㜲ㅥ〲晢愴っ㕥愹㔸㈴㈳ぢ㕢㡢㘴昰㍢愴㤱㐴㜸㠹摡挱扦捣扣户㘱搴昱改敡㍣㝣㥤〱㡢戶㠵戲ぢ㍤捥敤㌷㌴戸㜵戸愳昵㙥昸㠳㘴㝤〲挱㌱戵㠴昷㝤㠰晢摡扥〷改戶搱摡㝣戶散捤攷㔶㉥㍣て㥣㙥敤㉤㘹㤲攱㍢昹㐵㜲㔹慦㄰攲搲晥㘱晣摤扡㠳㤶愳㡤㠲捥愳て扡改〸ㅢ慦挳㝤戶㠵攸昷㔹㜴ㄵ㔳〴昸改㐶㤴攱㠳愰㤷㡦慣㈸扥㠸㘵㤱〱㤰捦ㄵ慢〰摤愹晡戹㡤愸㝡㈴ㄶ挸㠲㘷っ㤲㘳㔹㍣㡢㠶摣慥㜰搹㘰〹㉥㕢愸戳〴昲㝡摣〳昹㥣攰㔹㐲㑤攴㜳攸搰㥣㠸㠵搲敥ㄳ㜹㝡愳㠹〸㕡〱㙡愱挹昱㐷㘲㉤愲搷㔱慤摢〴づ㠱ぢ㌰㑣戱㐸㔹㔳っ㐳ぢ摦㈳㘶㤰㝥ㄹ晤㝤昱昰捦㕦㘰晡换㘱愱〴㈱慡搲㤳愷㈰㔴㤳㝦㈲㌹㜹て愵摤㈷晦昸㐶㤳ㅦ愱㡣攴㑣昴〰㘰愸㑦㔴昰㐷㉤愶㠱っ昷㤱㍦㜱㤶〰扦搴㉣㐶っ㤴愸扥ㄷ㤰㐱㕦㙥戸㙡㜵ㄱ㤹戸㙦㠱敢捦昸戸㐷搹㐷扣〸㐹㕦㑥㌱㜴挶ㄶ㐳慤㔸戲㈳㉦散戶㤰つ㔸ㄲ扦㤶敤㉡搲㡢㍤㐶昸挵㐷㘳挴ㅣ㍢ㄶ㝦㌹愵㐵㌱㈷㄰㐶㘸㤱㤲㝥戸㤱攲㈳㜱攳㙦㝤扢攵㌲㐵〵ㄲ愸㈷㙣㑣㍡㔳㡤㍦ㅣ㌷㍥㠰慦戲㔴㥢ㅣ㙦㄰㌰扤ㄸ㌷㈶㍤慡挶㡦挵㡤晦㝣㘰㙦戳㜱㑣㠷攱挸〵ㄲ㐹㠶慤慢慣晦挴ㄷ摡挳㘸㕥㌰愹㍦〷捣戰㤸㤲㔳㠵㡥敢㑡㠳づ攲㌲㠸㠷㙦愴攷㜰户〹㔷㐰㈰㘴挳晦㔵挲㜱摣㜹㥡㌵〲〳㥦㐰慦㈱搸散改敡㠹㥤㡢收扣㠷㠲㝥昳戸㡦㌳㔵㙤㕢㤱〸捣㠱㝣戸扦㥢㌸攵㌳㑣挷搶㝥挴㐱㌲㡤㜷㐸㝡㔳ㅥ㉡戰㤲ㄷ㡦挶㤸捤㍤搲愲ㄹ晤㘱㈰〷搲ㄱ㤰ㄹ晤ㄱ挰㌰㄰挳摢捡戹ㄱ昲扦㘲敥㐷㔹昱㈱㠲挷〰捡㠲捣㑥㍡㈸㝥ㄸ㘰㌸晥ㅦ㔵㡣慤㈹㝦㠹㈶ㅥ㡣㕦㤶㈴㈳晤愳散昰㌱㠰㍥戸㙦㐵㐴㠴㘵晤攳㈸㐹扥㤴㠲㐳扤昴ㄳ慣昸㈴挱攳〰攵〲㈷扢攵㕤攳㥡㝡搴㕣㥦㐲㔷昱〸〱㝥晡ㄳ㔱㠶て〵敥挳摢扢摢捡㍣ち挷ㅦ昶㈳搴㤹晡㠲晦㙥㝣㤱扦捥㐵昷攱㝦㐸㔲㔰㠶㝤㕥㝢㕢㙦㘳㤱〹㘸㤳慢摦㉡㌶晢㘵㡣挳㜵戵㈲㈸ㅣ㤱㑡愵愴ㄵ〵昱捤〵ぢㄷ㙦攰㕢づ愹ち㈱㐸〳慡挲㠹㉡づ愳㐰㝦㡡㑤㠹㘳攲㐹晦㌴㥦㠸㕡戵㠹㥦㠹㌲㝣㄰挴慢敡㝥㝦搴㍤㝥㈱㜱慤㉡慣戶ㄷㄲ晦慡㘲㈵昹挲㘷㌸㤸㐲ㄶ㌲㘹慤㐴愴㈹ㅡ㝡ㄶ㤹愱扥㘱捥敤㍥晣戴㡢愲㝡戶㜶昶散㍦㠶昳㘳㔷攷摦昳慥挱㘷㕥晣搹敦㥦晣搵晢て晤改㕦捦㍤昷慢㍦㍣昹挲扦㝥戸㝣攸㈷捦㍦晦攳㝢扥昴挲敦㜷㥢㕦搶扥晤㡦戹㉦㍦㌴㜹晥愱〷捣搳户ㅥ㝤攸扤昷摦㍢戹㜰搹㜸㕦㕦㝦晦㉤愳㍦扤敡㡤㈳㡦㍣昰㕤昱愳摦㕣改〸戵㕣扣㈰㍤つ㉥㕢㑤攳ぢ挸㘰ㅡ㥣昱慢㍡つ㉥㔷㙤搴㜲戴㔱搳㈸㈸挱愷挱〹愸ち㈳㕤㌱昰ㅦ㔷愶戴㌹</t>
  </si>
  <si>
    <t>㜸〱敤㕣㕢㙣ㅣ㔷ㄹ摥㌳摥㔹敦慣敤搸㡤搳㑢㑡㘹つ愵㉤搴挱㡤搳㠶㔰㈰〴㕦敡㈴挵㠹摤搸㐹㡢〰㙤挶扢㘷攲㘹㜶㘶摣㤹㔹㈷㉥㐵慤愰攵㈲㙥ㄲ㌷㔱㈸ㄷ㔵〸愹㉦㕣㕥愰㕣㕥㤰㤰㐰愸㐸㍣挰〳ㄲて愵㐲昴〱㠴㈲昱挲〳ㄲ㝣摦㤹㤹摤搹㕤敦搸摤戶攰㈲㥦㜴㝦㥦㌹户㌹攷晣搷昳晦㘷㥡ㄳ戹㕣敥摦㐸晣换㤴㘷收㠶愵㡤㈰㤴捥挴㡣㔷慢挹㑡㘸㝢㙥㌰㌱攵晢收挶扣ㅤ㠴㝤㘸㔰㈸摢愸て昴㜲㘰㍦㉣㡢攵㜵改〷㘸愴攷㜲挵愲愱愱㥥㠳昰㌷㤲㍣ㄸ散㌵㤸〷㔸㥥㤹㕥㔸㜹㄰愳㉥㠵㥥㉦て㡣㥤㡢晡ㅥ㥤㥣㥣㤸㥣戸敢挸攴摢㈶づㅥㄸ㥢愹搷挲扡㉦㡦扡戲ㅥ晡㘶敤挰搸㘲㝤愵㘶㔷摥㉢㌷㤶扤㡢搲㍤㉡㔷づ摥戹㘲摥昵昶挹扢づㅦ戶敥扥晢敤㠳㜸㜵敥昴捣昴愲㉦慤攰ㄵㅡ㔳攷㤴敦㥡㤵ㄵ㥢㙢㤳搲户摤ぢㄳ㌳搳昸㉦㌵㝦㍣ㅤ㤹㔸㕡㤵㌲攴慢愵㉦摤㡡っっ㜴ㅣ㜰愶㠲愰敥慣㜱昳っ㘷づ㑢慤㤸㐱愸㍢㌳戲㔶㌳㥣㘴搴愲戳㠰扤慢㤹ㅢ㠳捥㤲㜴〳㍢戴搷敤㜰愳攰㉣㘳愰敡㤰㜳㌶㤰㘷㑣昷㠲㍣㙤㍡㔲㜷㡥搷敤㙡㍥㑡戹扥摢㤲㈱搲ㄳ㔳换㥦㤸ち㥣㤹㔵搳㔷㌳ち戸㌱ㄹ㙤攷晣㑡㙢摢㥢扢㡦换愹慢㌷㜰捣㕢扡户㐳捤㌹搳㙦戴ㅣ敦摥㌲㕥㝣敢っ敥攸摥㍥戵㐷慤㝤摥搲扤㡦摡捡搶搶㘲㈰愶㙦戵愳㔸㡣㔱㈰攸㈷㈸ㄲ㄰㠱㐶㠹㘰㠰㘰㄰㐰攴晦〱㉥㐹㜷㘴㤵㔶㌶戵昲㡡㔶慥㘸攵慡㔶㤶㕡搹搲捡ㄷ戴昲慡㔶戶戵昲㠳㕡昹㈲摡㈴愹搸摦慦挵改挵攱ㅦㅣ戱摦晡捣晣戳て㝣敡挳㜳㠵㕦晤㘲㜰てㅡ摤ㄷ㑦㙡搶㌷㉦㠱搴㥡㔴㝣㘸攲㈰晦㙤捤ㄵ㘰ち敢戰㜵挴㥡㥣慣ㅥ㍥㘸摥㘹敡㕣㔶〶昲㕢〸㘵〴㙤〷慤晢㙤户敡㕤㔲戸扢㘱摡っ㘴㜳攳挶攳扡㘹慦敥㔶㠳搷㙤㕥戹ㄴ㥡愱扣扥扤慥㌹㐸㐷户㈵戰㤵っ搴晢㙥㙣敦㜶捥慣搵攵搴㘵㍢慡㝥㝤㕢戵戳攸㝢㉢摤㙢攷㝣昹㔰愳戶㘳㐶㔳㄰㙡敢㙡散㡥㔵㐶㔵搱扣挶㘶㔶扤㐰扡㙡㝡攳捥愲㕤戹㈸晤㈵㐹㤱㈸慢㙡愹㔷戳㉡收晡昱〵ㄷぢ〵户㔶摦㤸㉥戵敥戹ㅣ㠲㤹㘵ㄵ昳㕤㤳㝥戸戱㙣慥搴攴㌵㉤㑤愲㜷愲㘲㝦㑢昱㥣㔷愹〷㌳㥥ㅢ晡㕥慤戵㘶慡扡㙥㐲搲㔴㑦㜹㔵㤹捦攷㤴㔰㠰挰敤敢ㄳ㈲㜷㝢㜷㕥㔰㠸㐸愱㤸㡣㝣㕤㉢搹㑤㥣挱敡戰㡡㥡㈴㑤㙡㙦摡㘲㌰捥㔷挹㤸っづ㑣慤㠹晡㠳㉦㝤昳ㄶ挳㌶㌰昷敡㌶搶戴搱㜸昵昷慣㑢㌷㍣㘱扡搵㥡昴㌳戵㥦攰㡣㡣㘱〰晤ち〴㐲搷摤愳慡ㄳ㤷挵㠶㝥挹慥㠶慢㠵㔵㘹㕦㔸つ㔱〶つ㔹㉣㜲㙢㍢㤲㜱ㄵ㡡㡣扤〴愳〰愵㔲慥戰㡦㡤ち㈵愴㥣㑥改㤴挱换㉤㠲㥣晤㕡㜸㜹搰㥡戳㙢愱㡣㠴昲戰〵㡣㐴㕡㑤愱㙦㠸㈴敡㥢㤵㐸㘱散戳㘶㐰愵愶敤㠶ㅢ㑤扥敤攰㤲㠸㠸㜶㘵挱㡥㤳〵ㄴ〵慤昲㈰㠳搷㐰㌴㙤搲㈰扢㜱㡡㠸挸〶ㄹ㥡ㅤ㈳户ㄲㄹ摢㘷挸〸戴㑦ㄳ㈱㕢ㅦ散㉥㈳㐸散㥤㐴捡㑥㕤昹㜱㔷㥡㙤㘶换㐷搲散㙡㙣㥣㜱つ挱戵〴搷ㄱ散〷㄰㝦㠱㠴愳㤴㐳扥㌵ㄹ慦挳戳㜱〳挱敢〱㈰㥦っ捡㥣㔸㔴搱㠶摡㡥ㅤ挹㜶㐳戰㤳㤵㔱ㅣ㠹㈲㕡挶つ㍢㜳挸㔱㠸㡥慤捥㥤愱㙢昳㑡挷摥摡㥤㌶搳换㈱㐵㘶㌴㑤慦㜵㡢愶改㡤㘰搳ㅥ昵搶㑤攸㙡㡣ㄱ扣〱愰㘴扣㤱㄰捡㠵〶敦昶㉣㝡㥡㤴慦〹戳㈸㌲㠶㝡㔴昰㌱㈱昳〸㤰㈱攴㍡㡥㉦扢㌶㌴捤挱㜱敢㌵㙦㐳ㅦ攸捥摦㌱搲摢昴收慥摥愱扦攸㈵㕡搱㌷㠳扤挴ㅦ扢敡㤸㕢㔰㙤摣㑡㜰ㅢ㐰㥢㡥攱改晢愵㝡ち㤴㔹散愴㌰户㤷㕥ㄷ㘵攵㉥㙦慣㐹愵㠱〶慤㘵搳扦㈰㐳㜸㌰㑥捥挲ㄶ昶㝣㕦搶㜰愸慤慡〲㥥㕦慥㙤㉤っ收㝣捦㘱昹慥㡤ㅣ扣㈶ㄴ㐳㍥慦昵攵摡㙣攴っ㕢㌳攵㜳㑡㔱づ㜵昰㥤摤㠵㐴慡㔳㉢㜹戱㕦昶昹㜲㔷㤲昴㈰㐹摥㠲㙤㌵㙥〷㠰㤴㄰扦敦㉡㔱づ戰搹㕢㔵戳㔶㡢㤵ㅥ扥㡣搳㐹㥢て戱㐳㡥っ㐴づ摢㘹昸て㠲㈱㘷挹㜶ㅡ挲㘲挰㔹㤴㝥〵扥〵扢㈶㑢㤱㕢㤶愲㘶㔷㔶扣㐶㘴㐵㕦㕦挷㜹㍡挳扦愶攸愴㑤㑡㘴㜲㝢㘶㘵挶㔹扣㐹㔴㜴㐳㔲愸㘴戸㠶ㅡㄲ㠸㤴挷戶扢㈲愶〷ㄱ㜳〷㌶捥㌸㐸㌰㐹㜰〸㐰晦つ㈴捤㜶㌷㥥攱戰晥㜵扡戴换攵㕣㤱㘸㔰㉥挲攷扡ち慢挳㝣捤摢〸㡥〰戴㤹㍦㜴㐰㘶㄰愲㐲㜹㡡㄰㔵ㄸ挳㍡㘷换㑢愴㠱㍤ㄶ〲㑢㌳昵㈰昴ㅣ㐶㤶㠶慣㔹敦戴ㄷ捥摡挱ㅡ㈲㔱愳㔶㥣戹㝦㔵扡愰㉥ㅦ戶㑦㕢㤹户戶㈶慢㠶戵攴搵㈱摡㑥捥敥㠴㠳㌹戶〳戶愴㍡㥢㙢〲愹户昳㌱㠶㄰搸㘹攵㙦愵㌷㜶㕢摥㙦ㅥ晡㠶㥢㍢扡㙣㠷㌵㌹㘰㐵㑣挷㝣搱挲㉥㈲㜲㔰敤户㤶㔷㝤㈹㘷㠷慣攳扥㕤慤搹慥㈴㌲㘰㘳㌲㔸㌷㉦㉦㈰㑡戰攸㌱〶攸戹㐳搶戲㙦扡挱㥡挹㠰攲挶摥㤶㈷ㄵㄶ搱慤㘹摢つ昰ㅡ㠵㐵收㠷慤愵㔵敦ㄲ㈲戶㜵挷㍤㙥慥〵㍢〲㉢㈴晡㈸㈹搴〸㑤㘸㥡㈸㙡挵㕥昱挳〳㜹㉥㐷摥换ㄳ㈸㕣攵㜴晡捣㌳戴㌷敤晡㌸㐶㐳㍢㥤㜳ㅡ㐴昴愸㔱搸㤷㈹㠵挹愹挶摤散昳づ㠰㝢㡦㥦㍤搹㡣捣扤慣㤸戵㑥㉦㝦㠶㡣㔷㘴搱〸㠴搰㐷户㈷㈲ㄵ㤶㤱㜲挰㠱挰㌸㥦摡挹慦㘴愹㌶愴扥㍤捤散ㅣ㈲㐹㠳搶扣戹㈲㙢㠸㐷㍢㘶戸㈷㝡愰ㄹ敢㤸戵㈰慥㥢昱ㅣ挷㈴㘹㤱㉣㤷㉡㈶㈹㜸慡ㅥ㝡愷㙣搷戰〰ㄴ晤挵㐵收㘵ㄴ㤹㤷㔵搱愰㜵㠶愱㐱㤵攷㔸摥〵搳户挳㔵挷慥ㄴ昹挰昰摤㡥愰㐹㌰㌹㈵㙦㤲ㄲ㤹㌱搶㘶捤㥦㠵挹ㄶ㑣〰摤ㄳ㤰愳摣㍡愲ㅦ㤴慢㠹〲晥㠹ㅥㅤ㑢㄰㌰捡㔳㙡扣ぢ愳改敡㜶〴㐴㡥㑡㔷㤲㍢ㄸ㔷ㅥ㐵㐹㈴㠴㠸昵っㄲ㠱㔷㌰㈵攴改攲㉥㔸㘷㕤㍢〴昶㠸戱㌹㍢㥣つ㠰㜲〰㘴搵昱昶㝡㠵搵㔴愷昱㠶㔶戸愹戳慡㐵㑤摣搸㔹㥦搶ㅢ㙦摡愴㍡搲㈸㈹㐵戲㔵㈳愵㔹㌶㤹攳㑥㔲㌵㐲㈹敥㐴摢㠸㉣户㘹㜳摦㈹㐵㕥㠶㘲㔲㌴㤳㌳摥慤〸〵㠱摥㔸㐷搱㘷㥦㑤ㅥ愹㠸つ㙤㠰ㄲ昵㔴㔴㌶ㄴ㠷〴㑦攲摡㐹㔵㤶攲㈷昰昷㥥㌸扢㔰て㕢㙡捣换愳㜱捤㔴慤戶攰挲㑡愸㤸㝥㜵㠷戰㌴搶ㄶ㘹ㄸ挵㥤扤㙡晦㘸㝢㔳㡣ㄸ戳㈱挳㈲ㄹ㝥㘰戰㈱㤸㉢ㄵ㔱愵㜵㌶挴慤㙥ㄴㄷ昹㜴㑡㥡慥挲挰㔲㔸㥤㤵敢捡っ㙢㕡昲愳慡㐳攳戴愸攴愸㘱㑤慤〴㔰改㈱攵㜸㥣㔳っ㙥㔸㘷攸㤶挲㈵〶㠸摤㌸户㔸〹ㄱ摡㙤っ挰㤳挱捥挱づ㜶㈴ち㥤搰㍡愳〴㉤㘴㄰㙥敢㈲挸㍢㍤㘲ㄴ㠲搴㔲改敦挷挴㔷㥦㘴㝡收㔸㉥挹挴㑣挴㜰㔷㠶昵〰攴愶㈳㤳攴愲搱㈴㘰ㅥ㐹㌶㈵戴〶㤳㌲㥡ㄸ㐳㌴昹晣㄰户㜸ㄸ换ㅡ㈶摢搴㜰捦㉤戴愱㑤㙢ㅢ㝢慣㤳㙥愵㔶慦㑡愵㡡ㄳ㔹慤㌴昲㡥挰㤷扡〲ㄸ㜱㔳挶扥挴㥢㜲ㄲ㐷㈹㉥㤹㐸敡摤敥㌶㡥愱扢ㄲ㜲ㄸ㈳㔲㝤っ㐰㘶戸攵㔴㐰慣攳㥥〲敤挳扤捤ぢっ敡昲ㅣ㐴㕡㐷ㄱ㘵搹㍣敥攳㌵愲挸㡡摢㔲捤收扤㜹㡦㌶㝢慡攸㠴ㅤㄵ敤〸ㅣ㘱㥤㤱挰㉢ㄴ㘰㡣昴挸ㅤㅣ㈴㜷㈵㡥敥㕥㜹㔴㍤收慥〰ㄵち〳㠲㌱㕥㥥㠲㜲搸㔵㌰ㄲつ㙥慤㘹㜵ぢ㐶㝦㘹㜹ㅢ㔳〰㠲㘱㘰ㅡ戴㘸ㄹㄹ㌸㌳挸㙦㙤攰摣㠴㔶ㄹㄱ搲㜴㌰㤵㌱捡㔱㌸散㠱㌴㜰ㄳて搲换ㅥ㤴㔰戸㑦㕤っ㑢敥㈶㡥㍢㌸〲㜹晥㌵㙤㠵㡢㘶㠸敢㉦敥晥戶攲愹㙡㤵收㉥晣㜳㍢〲慢戸扡ㄱ㤹愳晢摡㉥㘵愹㌵搱扥扢戹慤㈲扥㉣㜸㘸㜶攲㠴ㄹ㔶㔶㤷挲㡤攸攲㔶慦㈴愱晦っ晥㠸㑤摦㑥㥢㌹敦昲㈲敡㍡昷扥㜴搱昵㉥戹㙡㕥㝡挰㕢㝦愰㄰㕣愱散攷㈴㑢戹㝦攳㥦㑡㕡㑥晦㈹㐶摣捥戴㌹㐰搳㐱挲㜱㔴㡡愴挱ㄸ昲ㄹ㜴〲摢扤㜱㙢㠰㜴戲慦㡤㑥㤴㈰搸㈵ㄴ昷挲㉢㐶㈸攲㈷㐰㉢㠹㈵㍡㤲㘳捦扦〳搶ㄷ㍦㐶〹ㄱ㡥攷㔸㡣攸㙦㐰㉥〳㜵㑡㤰挷㔷㍣㜸㈱攴晦〷㑢〹㌷㙦捡㑥晦〵㘶ㄶ捦戶愳攸㐶愲攸㐷ㅤ㈸ㄲ扣〶愲昸昷㕥㘴㤲愴㌳㍣晢㤲〲攱㕣搳敥〱昴㔵扦昰晢㍦㍣㠰捥挷挴愱㙣㌴㠴摡㙥挱㜳挳㐴攸敢㌰ㄱㄸ扣㔷㈶挲㈹㘴〴愳昸㤱㠹㄰晢㐰ㄶ㔰戰戵㠹挰搸㕥㠶㈱㤸ち戵愶摣ㅡ㍣㠱㕤攳搰㍦㜶〲ㄷ㙦㘵㠰㜸㍥㤴㔶㌰〳㡦搴戵㥤挵㡢愶㙦㍡晢㔵昹㜱㕦㐲㤹昹换戸挹慤扡戰挷昵㥢搶愸㑥㥢昸㉡ㄲ㉦晢慥㍦㘵㝢昷搷㠱愹㈸㐵敥㝢㔱ㄴ㠵㤷攱㈹ㄱ㍣㌷攴㍥戴敦扢挷晦昴昰攳挷㜸㕢㉤愶㔵晤㜶攴㝢〹搹搳㥥㐰㔰㌷㜵㔱攴㙡㝥㤸㜳ち㥦㈸搹㙢㌵㌹㙤晡捡ちちっ㈷挹㐶㠴㤷㈲捣㠸昸㜶㠲㠹㠹㝢て㤱㠹㌹搱收敥㔴ㅦ㌶㈹ㄷ攱㐴㙡攲捡愷㤷㠴つ㐵㔷㐵搶愳戵愹㝦ㅦ慡攸㈵㑥愴搵㑡攴愹㤳㐹㠸敦戵敢扡挳搴㜵搱㐱㠶㘱晦㐴㑡㈱晥㐰ち㐹ㅦ㘴㜸㈱㐰㐹愹㌳挸攸㜷〰㘴㐴搶摡㐳扣昴〷散ち〱搹戸昴搷攳㐷㉣搸㐵㘰㌱昱挵昷㝡愲愵㉤㥡愸㈶㠶㙡㤵㑤戳㠴㡣㍡扣戰㘰㌲㈹㕤㐶㈶㐹晡㈱攴戶敤㡥攲㑢㠶㥣㈸昰ㄶ㌱戶敥搰搷㔶㜲敥㜱敢戸昹〱㍤㔳㔰ち挳摤换㘲ㅣ㐸㔵㡣㉥㙡㕡㡡㡡〸㠷愳㙣愳搳㐰㕣〵㥤攵敥挷愹ㄴ挱㍦㝥㈹挴晡昱收搰㔷户搷㔰挷戹晤㔸㈰㝦戰扦㙥捣㘰㙣扣㤵ㅣ〳〹扢慤㔶挵攸㝡昸㔹㜴攱愲㜳挲㘸㘶搵戳㌸㡣㍦〹㘷昵㘹ㅤ晡㥦搱㙢挵㔹攷搸㥢㘱散ㄶ晤晦〰ち戶搴晦㠲戱㌷㠵挸昷挵ㄹ㍥攸㡣㥦㙣ㄹ戲攱㡥挰戳㡤攰㡤㍡ㄸㅢ㉡换㤰㜷㤴㕢挲挷慢㔱戵㤲攰昰㝢攵摢慦㐶㌴晡搲戶ㅤ攸㉡〰ㄹㅢ搲扦〳ㄱ搴戵㝦慢摣㑡㑥户㠵昷愳攳扥㔳㜶挵昷〲捦ち挷㤶㄰昴ㅤ攳户㘷ㄶ㙣㥥㈹昱敤㜶愱㜶㌳㜶㘲昰㠳攸㜳㝡〱〲晢戴っ㕦愹㔸㈴㈳ぢ摢㡢㘴昰㍢愴㤱㔴㜸㠹摡㈱戸捡扡慦㙥搶昰改敡〲㝣㥤㈱㡢㜶㠴戲㡢㍣捥敤㌷㌴戸㜵戸愳昵㕥昸㠳㘴㙤〲挱㌱戵㠴昷㝦㤰晢摡扥〷慤㙤攳戵〵㙣搹㥢捦慤愴㍦つ㥣㙥敦㉤慤㈴挳㜷昲㡢攴㤲㔱㈶挴愵晤㘳昸扢㝤〷㉤㐷ㅢ〵㥤挷ㅦ㜴搳ㄱ㌶㕥㠳晢㙣ㅢ搱敦昳攸㉡愶〸昰㌳捣㌸挳〷㐱㉦ㅦ㔹㔱㝣〳换㈲〳㈰㥦㉢㔴〰扡㔳昵㔳㥢㔱昵挸扤散㠹㈴㜸挶㈰㌹㤶挴搷搰㤰摢ㄵ㉤ㅢ㉣挱㘵ぢ㜵㤶㐰摥㐸㝡㈰㥦ㄳ㍣㑢愸㠹㝣〵ㅤㅡㄳ戱㔱摡㝤㈲㕦摥㙣㈲㠲㔶㠰㕡㘸㝡晣㤱㐴㡢ㄸ㌵㔴ㅢづ㠱㑢攰〱㡣㈴捡㘴㤸昲㤱㐲愷㄰挵ㄸ㝥㑣ㄴ㈱晤㌶晥晢晣戱摦㍣挷昴户㘳㐲㐹㐴㔴戵慥㠲ㄲ㔱慤攲㜳改㔵昸㈸敤扥㡡捦㙣戶㡡ㄱち㑢捥挴〸〱㠶晡㐴ㄹ㝦搴慡敡挸㜰㐳昹ㄳ攷〹昰㙢㤹挵㠸㠹ㄲ搵昷ㄲ㌲攸换㥤㔷慤㉥㈳㤳昴搵戹ㄱㄹ㕦昹㈸㐳㠹㌷㈲改搴㈹㐴㕥搹㐲愴ㅥ㡢㑥散㡥摤ㄱ㐲〲㑢攲㘷戳㕤㘵㝢愱挷㔰扦昸㜸㠲㤸ㄳ㈷㤲㑦愸戴㌸昸〴挲㠸㑣㔳ㄲㄲ㌷㔲㝣㉣㘹晣㠳ㅦ㌶㝤愷愸㐰〲昵㐴㡤㐹㜰慡昱ㄳ㐹攳㐳昸㍣㑢戵挹昱㉡〱搳昳㐹㘳ㄲ愶㙡晣㜸搲昸慦㠷昶㌷ㅡ㈷㜴ㄸ㡤慣㤳㐸㌲㡣㕥㜵っ㐸㝤慡㍤㡣收扡㐵㐵㍡㘰㐵挵ㄴ愱㉡㠶㕣㔳慡㜴㄰户㐲㝣㝣㉣㍤㡦㑢㑥戸ぢ〲㘹ㅢ晤㍦ㄳ㑥攲昲搳慣ㄹ㥡昸ㄶ㝡ㅤ㔱㘷摦㔰㑦散㕣戰ㄶ㝣ㄴ昴㕢㈷〳ㅣ慥慡㍢㡡㐴㘰ㄷ攴愳晤摤挲㍢㥦㘱㐳㌶昷㈳㠹㤶㘹扣㑣搲㥢ㄶ㔱ㄱ㤶扣昸㐸㠲搹摣㘳㑤㥡㌱ㅥ〵㜲㈰㈶〱㤹㌱ㅥ〳㡣㈲㌲晢㔸㌰㐲晥㔷捣晤ㄱ㔶㝣㤴攰㜱㠰㤲㈰戳㤳づち㑦〰っ㈷晦挷㡡戱㜵攵㌸搱挴挳挹换搲㘴㘴㝣㥣ㅤ㍥〱搰〷㍦慥㠸㠹戰㘴㝣ㄲ㈵改㤷㔲㜰愸㤷㝥㡡ㄵ㥦㈶昸っ㐰㐹攷㘴户扤㙢㕣㔳㡦㉡散戳攸㉡ㅥ㈳挰捦昸㕣㥣攱㠳捥㝤㜸㘷㜷愳㤹㘷攲攴ぢ㝦挴㍣㕢㍥攵扦〷㥦收㙦㜰搱㝤昸㍦㤳攸捡挲捦㙢敦攸㙤㉣㌲〱㡤㜳昵㕢挳㘶扦㡣㜱戸慥㘶㈸㠵㈳㔲愹ㄴ戵㠲㈰扥戹㘰攱攱つ㝣换㔱㔵㈱〴㘹㐰㔵戸㜱挵㌱ㄴㄸ㕦㘰㔳攲㤸㜸㌲扥挸㈷愲㔶㙤攲㤷攲っㅦ〴昱慡扡㍦ㄸ㜷㑦㕥㐸㕣慢ち扢敤㠵挴扦慡㔸㑤扦昰㐹づ愶㤰㠵㑣慢㔶㈲搲ㄴつ㝤つ㤹愱扥㘱捥敤㝥晣戴换愲㜲扥㝡晥晣㍦㠷昳㘳搷攷ㅦ㜸捦攰㤳捦晦晡㠵捦晦敥〳㐷㕦晣搷㔳㑦晤敥捦㥦㝦敥㕦㍦㕢㌹晡换愷㥦晥挵扤摦㝣敥㠵扤搶户戴ㅦ晥㜳晥㕢㡦㑣㕥㝣攴㈱敢散敤挷ㅦ㜹摦㠳昷㑤㉥㕥㌵摥搷搷摦㝦摢攸慦慥㝢昳挸㘳て㍤㉢㝥晥㠷㙢㕤愱㤶㡢ㄷ戴㑥㠳换㔶搳昸㍡㌲㤸〶㘷晣慡㑥㠳换㔵ㅢ戵ㄲ㙦搴㌴ち㡡㜰㙥㜰〲慡挲㙣慤ㄸ昸て㌹敤戳ㄲ</t>
  </si>
  <si>
    <t>㜸〱挵ㄷ㑤㜳摢㔴㔰㤲㘵㔹戲攳搴〵㕡㍥㕡㐰㔰ㄷ㕡㥡ち挹㡥愹㝤挸㌰戶㤲ㄴ户㜵ㅣ攲戴㍤扥㤱愵㤷㐴㡤㍥㔲㐹づ〹㠴㕦〰挳㤵づ㐷捥㥣昹ㅡ㌸㜰㘲〶㠶〳㕦㌳攵挲㠱ぢㅣ攰挶っっㄷ搸㤵慣挴㑤㌳づ㘵㍡挳㥢昱敡敤扥㝤扢㙦昷敤摢㕤㌳㉣挳㌰㝦挳挰㉦づㅥ㈷㈷㝢摢㘱㐴㕤㐵昷ㅤ㠷㥡㤱敤㝢愱搲っ〲㘳晢㡡ㅤ㐶ㄹ㘰㄰㠸つ敢㘱㤶㠴昶慢㔴㈴㥢㌴〸㠱㈹换㌰愲㈸㜱戰㡥㐲昰㔷㑡ㄱ〹㜷㑤昰〰㤶昵㔶户㝦〳愴昶㈲㍦愰㔳昲戵㘴敦㡣愶㈹㥡㌲㝤㐱㝢㐱㔱愷㘴㝤攰㐴㠳㠰捥㜸㜴㄰〵㠶㌳㈵㉦づ晡㡥㙤㕥愶摢换晥㍡昵㘶㘸㕦慤昶㡤改扡㌶㕤慢慤㌴ㅡ昵〹㔰捤㉣㜴昵㤶戲㐰愳晢㈴㌳㡢㐷㝥㝥㤶㥡㌶摡㐶㘹㘰㝢慢ち㘸戸攳晣㑡㜷㈳㔲扡扤挴㈲㝢㤳收搰㑣戲ㄸ搰ㄵㅡ㔰捦愴攱㈴㤹摢㌲愹愳㔳挷㔹愲㉢㘱㠱㕣っ晣挱㐶摢戳攸ㄶ㑦慥ㄹ㠱㐸㉥づ㙣慢㘳㙣ㄴ摤慢㈱㕤㌲扣㔵扡㘰戸㌴敢㈲㤹攳ㄹ㍥挳㘴戴挳づ愱户㉥㈸㜷愸㐱㐷㡢昲扥㙤攸ㅥ㌸敥㘵ㅡ㜸搴㔱攰挸攸戴㠳慥晡㈵㈳㕣㡢㡣扥㐳搹挲㌰㄰昰㌰㈸㌳㉦〹〰㜱㐸㘸愹㈴〲㘰昹㍦㈰㝥㐶㌹ぢ㐰攵㠸挱㤱㍥㐷㑣㡥㔸ㅣ愱ㅣ㔹攱挸㉡㐷搶㌸㘲㜳攴〶㐷搶㠱㈷ㅤ㘲㉥挷つ挷㠷扦扤㝢捣捣扤搷㝥敢㥢て㙥㜵戸昶㡦㔹搴㜷敦昶㘳搸㐹戱ぢ㈱㘴挲慣㍢敦〷㘱㈶㌳搶搶戱㡢㘸扢㤴㐷㠰戶㘵搱昶㐳扤㝢ㅣ㤸㔸㠳敤攷㕣㜰㝡㘷㌵挸扡挹挵捥搲搰㤴㕣戸晡㌸〸〴㤸㌹〳㍡攱敡扥ㄷ搱慤㘸搶㠸㡣㥣扢㘸㐰昴㐴㤳戰ㄱ昸捥つ〵㑣愴㈸捡搹㐵㔰㕣㈹㕤㐹愵ㄶ昷〸㈰晣挱ㄴㅢ搱戱㉢㍢㔱㈵挵㝡㔰㜰㌲㐳愹挵㤸㤶㡡捣て㌱㤰㔷㡡愷㈳挲ち㌱㈱㤱挴昳㍣ぢ㑦㍦㤳㝥ㄲ攴散㘱戱㠸㘹㘶㤳捥て㌰㠹㌰攷晥ㅤ昷昲昶〶つ㤱晦搴㜸晥挴晤挰㈷ち㘳㙦戹㝣㤰ㄸ戳㝦㌵戲㥤㔰〱ㄳ攳愷晢㝦攸扢㕦攷挶戳攷戳扦挳㜳扤ㄷて㘳㈲捦㙤㘲㤴ㄲ挲㠸㈸〳㈹㜹愱〸戰㌰㤲晢㠴㐹㈰挴挵〴扦㌸愴㈳〰昲㜹〹㌹㈵㕣挵㑡〳㥦㜸㈴㡢攳搶㜸㑣㉦㘳㙦っㅦ㘲晥㡡㙦㔸昳㠶〹攵㈴㌷㉣㈶愲敥扢ㅢ昰㠴㠲ㄲ愶㌲摤户攸㘲攰㙦摡ㄶつ㐴㈴昴愰㘸昱㤸ㄸ㠴昸敤㠵㄰慤ㄹ㈶㥢㉤㠸〷改㙡愷戲捡〷ㄴ挵昶㕤昲㝦㝤戹晥㘲㝣慡㍣㘶ち〹㤳㠰昴㌰〰ㄶ戳〷摡㠳っ戱晦ㄲ㠶㐷㤰攱㔱㘴㐰晥〳ㄸㅥ㐳㠶ㄳ挸㠰捥㑣ㄹ搰愳昹㐴挲㐹㘴㜸ㅣ㐰㈹捥㌸挸㠴㕣㑣㈹㔶ぢㄳ改〹挴㔰ㄱ敡ㄵ㥥〴㜰㕡㙦改㑢㐴㥤戶っ㔳㔵ㅢ搴愲搵改㝡愳搶㘸搴㌴换慣搶戵㑡扤戱㔲㌳㉡愵昸㕣挰㉥挹〰㑡㜸ㄲ㤴㈰㍤㠵㔸㝣㈴挴㘴挴昰㄰ㄸㄹ挲㈹〰㐵扤㐵㈰攵㌴慤捤㕥㘴㐴㐲ㄹ㐸㤳〹愹㐷㙦づ戰㉣ち愷㠱㤶㈳㜳㌷攱㕥㌶㠴㘷〰㌹㡡っ㜱㕦搰戶㈰昵搹搱戶昰散㥥㈸㈸㙥捥挰愲㈵㌴㌳㔶㜳〶㈶㝣㠷ㅡ㕥㘲慢㜰ㄶ昰敢慦敤㉣昹㝥戴〳挹㥥㥡㐶ㄸ㠵㍢㙡㔵扥づ㠵㔷㑥㈹昲㜹㜹捥昴攵㌹〸㘶昹㡣㕡㈵ㅤ㘳摢㈷ㄵ戵㔲㍤慢㙣㌹愱扢愳㐳㜰挸昳㡥晦捡捥㑣戹㔵慥㔵㤴捥㕣㜳攱㜵改㌹㄰㉥戲㑣づ晤ㄸ㝢〰换㑢㘶戴攲戱摦㐳㘰㘳ㄹ晣戹昷换晢て昵㝥扡晣收て攲敤㝥敥搶㌲晢摤㜰攱㜸晤摢扦晡㝦㥥扣昴㡥昵戶昳挰慤㡦㑥㘵㘵㤰愱敥㑢㌸㜷㜵ㄷ晢ぢ㍢㔶挳㘳㙥㍢㠴㔶〲摡愶㘵扦戹摢㌰ㅣ㡤㐳ㄹ攸攷搲戲㜷㝡㡦搲散㠷扥㌳㠸㘸扡慤ㅢ散敥㠳㈴てて㍢摥〷㕥㍡戶㠷㡤愴昷ㄳ㝢搴戶ㄷ搲㈰愲㔶㉡㌱㘴㔸㤶攷㌲㙣敤㌰㑢㈰ㅥ戰㑦㑡ち㕡摡つ㘱㔹㍤㜱挰戳㙡搹㔱摣㙥攲㍡㉢㘱挰ちち〰㘹愶摣㉣㙢慡慡㙡搹慦挱慤晦㑤㈷㐶昰㕥㌶㐳つ㌸昲㤲ち㤰挵挸㐶搱㐸㥡搰〰㐰捦㌴敢扢㠶敤摤慦愶ㄲ㘳㘹㝦昲㡤慦㍤㔱戳摢㕤愶慦〰愳㝤挲敤㥡晤攵㠰挶㥤愱ㄸ㈳㔰昹㡡敥㜵㍦㔸敦晢晥㍡㤶敤挹ㄸぢ搷㈸㡤戰㔹㉢戸挹㘳挲㌹换戲㤹㍢愲㜵㌴㜲搱㐸愱〲愰搸㠴㠷㤲㑡っ㠵㉡㤰㌲㈰㐳㤸㠶挹搳㥡慡挸ㅤ㈳㙡ㄹづ搱㕢昲㤹慡㝡㝥捥愳㠱㝦扥愲㙡㡤攴敤戰㕦づ〳㝤㌲昷昹㘷攲㈷㥦㕥㝡攳攳摢㔳㕦昵扡ㅡ晢挵㜰㘱㝦㙢挷愳挷挷摤㍥昶摦㌹㤷ㄸ昸挷㐳㜴㠹㐳扤搵㘸㙤昷捦〶㈴㔹ㄱ晥㙤㕣〰㈶㝣㡥㌸㡥㈰㠲昷ㅢ攷扦挲㍦攵搹戹摦</t>
  </si>
  <si>
    <t>Monthly Production</t>
  </si>
  <si>
    <t>Yearly Production</t>
  </si>
  <si>
    <t>Matrix</t>
  </si>
  <si>
    <t>Start Date</t>
  </si>
  <si>
    <t>Shrinkage</t>
  </si>
  <si>
    <t>CGR (initial)</t>
  </si>
  <si>
    <t>CGR (final)</t>
  </si>
  <si>
    <t>Yield Condensate</t>
  </si>
  <si>
    <t>Yield Gasoline</t>
  </si>
  <si>
    <t>MMscfd</t>
  </si>
  <si>
    <t>Well per year</t>
  </si>
  <si>
    <t>Total Active Wells</t>
  </si>
  <si>
    <t>Year (project)</t>
  </si>
  <si>
    <t>Total Prod.</t>
  </si>
  <si>
    <t>Years Drilling</t>
  </si>
  <si>
    <t>Total Investment</t>
  </si>
  <si>
    <t>P90</t>
  </si>
  <si>
    <t>P50</t>
  </si>
  <si>
    <t>P10</t>
  </si>
  <si>
    <t>us$/MMBTU</t>
  </si>
  <si>
    <t>us$/MMscf</t>
  </si>
  <si>
    <t>us$/STB</t>
  </si>
  <si>
    <t>MMus$</t>
  </si>
  <si>
    <t>years</t>
  </si>
  <si>
    <t>Gas Price</t>
  </si>
  <si>
    <t>㜸〱敤㕣㕢㙣ㅣ㔷ㄹ摥㌳摥㕤敦慣敤搸㡤搳㑢㑡㘹㑤㑢㈹搴挱㡤搳㠶㔰㈰〴㕦㥡㑢㜱㘲㌷㜶㔲㄰愰捤㜸昷㡣㍤捤捥㡣㍢㌳敢挴愵㔲㉢㘸戹㠸㥢㈸搷搲㜲㔱㠵㤰㜸攱昲挲晤〵〹〹㠴㡡挴〳㍣㈰㠱㈸〸挱〳〸㐵攲㠵〷㈴昸扥㌳㌳扢㌳扢摥戱扢㙤挱㐵㍥改晥㍥㜳㙥㜳捥昹慦攷晦捦㌴㈷㜲戹摣扦㤱昸㤷㈹捦捣つ㡢ㅢ㝥㈰敤㠹ㄹ户㕥㤷搵挰㜲ㅤ㝦㘲捡昳㡣㡤㌹换て晡搰愰㔸戱㔰敦ㄷ㉡扥昵㤰㉣㔵搶愵攷愳㔱㈱㤷㉢㤵㜴つ昵ㅣ㠴扦㤱昸㐱㘷慦挱㍣挰搲捣昴晣昲〳ㄸ㜵㌱㜰㍤㜹㘰散㝣搸昷攸攴攴挴攴挴㕤㐷㈶摦㌰㜱昰挰搸㑣愳ㅥ㌴㍣㜹搴㤱㡤挰㌳敡〷挶ㄶㅡ换㜵慢晡㜶戹戱攴㕥㤴捥㔱戹㝣昰捥㘵攳慥㌷㑥摥㜵昸戰㜹昷摤㙦ㅣ挴慢㜳㘷㘶愶ㄷ㍣㘹晡㉦搲㤸〵㑥昹慥㔹㔹戵戸㌶㈹㍤换㔹㤹㤸㤹挶㝦㠹昹攳改挸挴攲慡㤴〱㕦㉤㍤改㔴愵慦愳攳㠰㍤攵晢つ㝢㡤㥢愷摢挷戱搴慡攱〷〵㝢㐶搶敢扡ㅤ㡦㕡戲攷戱㜷㜵㘳㘳搰㕥㤴㡥㙦〵搶扡ㄵ㙣ㄴ敤㈵っ㔴ㅢ戲捦昹昲慣攱慣挸㌳㠶㉤ぢ昶㠹㠶㔵换㠷㈹搷㜷㕢㍣㐴㜲㘲㙡昹ㄳ㔳扥㍤戳㙡㜸㙡㐶㍥㌷㈶愳敤㜱慦㥡㙥㝢㑢昷㜱㌹㜵昵〶㡥㜹㙢昷㜶愸㌹㙦㜸捤㤶攳摤㕢㐶㡢㑦捦攰㡥敥敤ㄳ㝢㤴敥昳扡敥㝤搴㔶愶㕢㡢㠱㠸扥搵㡥㘲㌱㝡㤱愰㥦愰㐴㐰〴敡㘵㠲〱㠲㐱〰㤱晦〷戸㈴搹㤱㔵㕡挵搰㉡换㕡愵慡㔵㙡㕡㐵㙡ㄵ㔳慢慣㘸㤵㔵慤㘲㘹㤵〷戴捡㐵戴㠹㔳愹扦㕦㡢搲ㄷ晦㜰攴昷㙦㕤昹摤捣攷晥㙥㍤昱挹摦攴慥ㅢ摣㠳㐶昷㐵㤳㥡昵㡣㑢㈰戵ㄶㄵㅦ㥡㌸挸㝦㕢㜳〵㤸挲㍣㙣ㅥ㌱㈷㈷㙢㠷てㅡ㜷ㅡ〵㉥㉢〳昹㈹㐲ㄹ㐱摢㐱昳㝥换愹戹㤷ㄴ敥㙥㤸㌶㝣搹摡戸昱愸㙥摡㙤㌸㌵晦ㄵ㥢㔷㉥〶㐶㈰慦㙦慦㙢つ搲搱㙤ㄱ㙣㈵㝤昵扥ㅢ摢扢㥤㌷敡つ㌹㜵搹ち慢㕦搹㔶㙤㉦㜸敥㜲昷摡攳㥥㝣戰㔹摢㌱愳㈹〸戵㜵㌵㜶挷㉡挳慡㜰㕥㘳㌳慢慥㉦ㅤ㌵扤㜱㝢挱慡㕥㤴摥愲愴㐸㤴㌵戵搴慢㔹ㄵ㜱晤昸扣㠳㠵㠲㕢㙢㌷㈷㑢捤㝢㉥〷㘰㘶㔹挳㝣搷愴ㄷ㙣㉣ㄹ换㜵㜹㑤慡㐹昸㑥㔴散㑦ㄵㅦ㜷慢つ㝦挶㜵〲捦慤愷㙢愶㙡敢〶㈴㑤敤戴㕢㤳昹㝣㑥〹〵〸摣扥㍥㈱㜲户㜷攷〵㠵㠸〴㡡挹挸搷愵挹㙥攲㉣㔶㠷㔵搴㈵㘹㔲㝢昵ㄶ㠳㜱扥㑡挶㘴㜰㘰㘲㑤搴ㅦ㝣改㙢户ㄸ戶㠹戹㤷戶戱愶㡤㐶慢扦㘷㕤㍡挱㐹挳愹搵愵㤷愹晤〴㘷愴て〳ㄴ慥㐰㈰㜴摤㍤慡㍡㜱㔹㙣ㄴ㉥㔹戵㘰戵戸㉡慤㤵搵〰㘵搰㤰愵ㄲ户戶㈳改㔷愱㐸摦㑢㌰ち㔰㉥攷㡡晢搸愸㔸㐶捡ㄵ㈸㥤㌲㜸㌹㈵挸搹㉦挵换㠳收㜱慢ㅥ挸㔰㈸て㥢挰㐸愸搵ㄴ晡㠶㐸愲㥥㔱つㄵ挶㍥㜳〶㔴㙡㔸㑥戰搱攲摢づ㉥〹㠹㘸㔷ㄶ散㌸㔹㐰㔱㤰㤶〷ㄹ扣〶愲㘹㤳〶搹㡤ㄳ㐴㐴㌶挸搰散ㄸ㌹㑤㘴㙣㥦㈱㈳搰㍥㐹㠴㙣㝤戰扢㡣㈰戱㜷ㄲ㈹㍢㜵攵挷㕤㘹戶㤹㉤ㅦ㑡戳慢戱㜱晡㌵〴搷ㄲ㕣㐷戰ㅦ㐰晣ㄹㄲ㡥㔲づ昹㜴搲㕦㠱㘷晤〶㠲㔷〲㐰㍥改㤴㌹㤱愸愲つ戵ㅤ㍢㤲敤㠶㘰㈷㉢愳㌸ㄴ㐵戴㡣㥢㜶收㤰慤㄰ㅤ㔹㥤㍢㐳搷收㤵㡥㝤㑤㜷摡㑣㉥㠷ㄴ㤹搱㌴戹搶㉤㥡㈶㌷㠲㑤㝢搴㕢㌷愱慢㍥㐶昰㉡㠰戲㝥㌳㈱㤴ぢつ摥敤㔹昴㌴㈹㕦ㄶ㘶㔱㘸っ昵愸攰㈳㐲收ㄱ㈰㐳挸㜵ㅣ㕦㜶㙤㘸㥡㠳攳收换摥㠶㍥搰㥤扦㈳愴户改捤㕤扤㐳㝦搱昳戴愲㙦〱㝢㠹摦㜶搵㌱户愲㕡㝦つ挱㙤〰㙤㍡㠶愷敦攷敢㈹㔰㘶戱㥤挰摣㕥㝡㕤㤴㤵扢戴戱㈶㤵〶ㅡ㌴㤷っ㙦㐵〶昰㘰㥣㥡㠵㉤散㝡㥥慣攳㔰㕢㔳〵㍣扦㕣㥢㉥昴㡦㝢慥捤昲㕤ㅢ搹㝦㔹㈸㠶㝣㕥敢换戵搹挸ㄹ戶㘶挲攷㤴愰ㅣ敡攰㍢扢ぢ㠹㐴愷㌴㜹戱㕦昶昹㜲㔷㤲昴㈰㐹㕥㠷㙤搵㙦〷㠰㤴㄰扦敥㉡㔱づ戰搹敢㔵戳戴挵㑡て㕦挶改愴捤㠷搸㈱㐷〶㐲㠷敤㌴晣〷晥㤰扤㘸搹㑤㘱㌱㘰㉦㐸慦ち摦㠲㔵㤷攵搰㉤㑢㔱戳㉢㉢㕥㈶戲愲慦慦攳㍣㥤攱㕦㔳㜴搲㈶㈵㌲戹㍤戳㌲攳㉣摥㈲㉡扡㈱㈹㔴㌲㕣㐳㑤〹㐴捡㘳摢㕤ㄱ搳㠳㠸戹〳ㅢ愷ㅦ㈴㤸㈴㌸〴㔰昸〵㈴捤㜶㌷㥥攱戰晥㜵扡戴㉢㤵㕣㠹㘸㔰㉥挲㘷扢ち慢挳㝣捤ㅢ〸㡥〰戴㤹㍦㜴㐰㘶㄰愲㐲㜹㠲㄰㔵ㄸ挳㍣㙦挹㑢愴㠱㍤㈶〲㑢㌳つ㍦㜰㙤㐶㤶㠶捣㔹昷㡣ㅢ捣㕡晥ㅡ㈲㔱愳㘶㤴戹㝦㔵㍡愰㉥て戶㑦㕢㤹扢戶㈶㙢扡戹攸㌶㈰摡㑥捤敥㠴㠳㌹戶〳戶愴㍡㥢㙢〲愹户昳㌱㠶㄰搸㘹攵㙦愵㌷㜶㕢摥㙦ㅥ晡㠶㕢㍢扡㘴〵㜵㌹㘰㠶㑣挷㝣挹挴㉥㈲㜲㔰敢㌷㤷㔶㍤㈹㘷㠷捣ㄳ㥥㔵慢㕢㡥㈴㌲㘰㘳㌲㔸㌷㈷㔷㄰㈵㔸㜰ㄹ〳㜴㥤㈱㜳挹㌳ㅣ㝦捤㘰㐰㜱㘳㙦敡㐹㠵㐵ち收戴攵昸㜸㡤挲㈲昳挳收攲慡㝢〹ㄱ摢㠶敤㥣㌰搶晣ㅤ㠱ㄵㄲ㝤㤸ㄴ㙡㠴㈶㌴㑤㤴戴㔲慦昸攱㠱㍣㤷㈳敦攵〹ㄴ慥㜲〵晡捣㌳戴㌷敤晡㈸㐶㐳㍢㥤㜳ㅡ㐴昴愸㔹搸㤷㈹㠵挹愹晡摤散昳㈶㠰㝢㑦㥣㍢搵㡡捣扤愰㤸㜵㠱㕥晥っㄹ慦挸愲ㄹ〸愱㡦㙥㑦㐸㉡㉣㈳攵㠰〳㠱㜱㍥戵㤳㕦搹㔴㙤㐸㝤㝢㕡搹攳㠸㈴つ㥡㜳挶戲慣㈳ㅥ㙤ㅢ挱㥥昰㠱㘶慣㙤搴晤愸㙥挶戵㙤㠳愴㐵戲㕣慣ㅡ愴攰愹㐶攰㥥戶ㅣ摤〴㔰昴ㄷㄵㄹ㤷㔱㘴㕣㔶㐵㠳收㔹㠶〶㔵㥥㘳戹㉢㠶㘷〵慢戶㔵㉤昱㠱攱扢ㅤ㐱㤳㘰㜲㑡摥㌸挵㌲㘳慣捤㥡㍦〷㤳捤㥦〰扡㈷㈰㐷戹㜵㐴㍦㈸㔷ㄳ㐵晣ㄳ㍤㍡㤶㈰㘰㤴愷㔴㝦ぢ㐶㉢愸摢ㄱ㄰㌹㉡㕤㠹敦㘰㕣㜹〴㈵愱㄰㈲搶㌳㐸〴㕥挱㠴㤰愷㡢扢㘸㥥㜳慣〰搸㈳挶㡥㕢挱慣て㤴〳㈰慢㡥户搷㉢慣㈶㍡㡤㌷戵挲㑤㥤㔵㈹㌵㜱㘳㘷㝤㔲㙦扣㝡㤳敡㔰愳㈴ㄴ挹㔶㡤㤴㘶搹㘴㡥㍢㐹搵〸愵戸㘳㙤㈳戲摣愶慤㝤愷ㄴ㜹〱㡡㐹搱㑣㑥㝦慢㈲ㄴ〴㝡㈳ㅤ㐵㥦㝤㌶㜹㈴㈲㌶戴〱捡搴㔳㘱搹㔰ㄴㄲ㍣㠵㙢㈷㌵㔹㡥㥥挰摦㝢愲散㝣㈳㐸搵ㄸ㤷㐷愳㥡愹㝡㝤摥㠱㤵㔰㌵扣摡づ㘱㘹慣㉤搴㌰㡡㍢㝢搵晥攱昶㈶ㄸ㌱㘲㐳㠶㐵㌲晣挰㘰㐳㌰㔷㈲愲㑡敢㙣㠸㕢摤㉣㉥昱改戴㌴ㅣ㠵㠱挵愰㌶㉢搷㤵ㄹ搶戲攴㐷㔵㠷收㘹㔱挹㔱摤㥣㕡昶愱搲〳捡昱㈸愷ㄸ㕣㌷捦搲㉤㠵㑢っ㄰扢㔱㙥愱ㅡ㈰戴摢ㅣ㠰㈷㠳㥤㠳ㅤ散㐸ㄸ㍡愱㜵㐶〹㕡捣㈰摣昴㈲挸㍢㍤㘲ㄴ㠲搴㔴改敦挷挴ㄷ㥥㘴晡晡戱㕣㥣㠹㤸㠸攱慥っ敢〱挸㑤㐶㈶挹㐵愳㜱挰㍣㤴㙣㑡㘸つ挶㘵㌴㌱㠶㘸昲㜹〱㙥昱㌰㤶㌵㑣戶愹攳㥥㕢㘰㐱㥢搶㌷昶㤸愷㥣㙡扤㔱㤳㑡ㄵ挷戲㕡㘹攴ㅤ㠱㉦㜵〵㌰攴愶㡣㝤㠹㌶攵ㄴ㡥㔲㕣㌲㤱搴扢摤慤ㅦ㐳㜷㈵攴㌰㐶愸晡ㄸ㠰捣㜰换愹㠰㔸挷㍤〵摡㠷㝢㕢ㄷㄸ搴攵㌹㠸戴㡥㈲捡戲㌹摣挷㙢㐶㤱ㄵ户㈵㥡捤戹㜳㉥㙤昶㐴搱㐹㉢㉣摡ㄱ㌸挲㍡㐳㠱㔷㉣挲ㄸ改㤱㍢㌸㐸敥㑡ㄴ摤扤昲㠸㝡捣㕤〱㉡ㄴ〶〴㘳扣㍣〵攵戰慢㘰㈴ㅡ摣㕡换敡ㄶ㡣晥搲昲搶愷〰〴挳挰㌴㘸搱㌲㌴㜰㘶㤰摦摡挰戹〹慤㌲㈲愴挹㘰㉡㘳㤴愳㜰搸〳㘹攰㈶ㅥ愴㤷㕣㈸愱㘰㥦扡ㄸㄶ摦㑤ㅣ户㜱〴㜲扤㙢摡ちㄷ㡣〰搷㕦㥣晤㙤挵㔳戵ㅡ捤㕤昸攷㜶〴㔶㜱㜵㈳㌴㐷昷戵㕤捡㔲㙢愲㝤㜷㑢㕢㐵㜴㔹昰搰散挴㐹㈳愸慥㉥〶ㅢ攱挵慤㕥㐹愲昰㈳昸㈳㌶㝤㍢㙤收扣挳㡢愸敢摣晢昲㐵挷扤攴愸㜹ㄵ㝣摥晡〳㠵攰ち㘵㍦㈷㔹捥晤ㅢ晦㔴搲㜲㠵ㅦ㘲挴敤㑣㥢〳戴ㅣ㈴ㅣ㐷愵㔰ㅡ㡣㈱㥦㐱㈷戰摤㥢户〶㐸㈷晢摡攸㐴〹㠲㕤㐲㜱㔶㕥㌴㐲ㄱ㍦〰㕡㐹㉣攱㤱ㅣ㝢晥㌵戰扥昸㍥㑡㠸㜰㍣㐷㘲愴昰㉡攴㌲㔰愷〴㜹㜴挵㠳ㄷ㐲晥㝦戰ㄴ㜳昳愶散昴㕦㘰㘶昱扤㜶ㄴ摤㐸ㄴ㝤户〳㐵㠲搷㐰ㄴ晦摥㡢㑣㥣ちっ捦㍥慦㐰㌸搷戴㝢〰㝤挹㉦晣晥てて愰㜳ㄱ㜱㈸ㅢつ愱戶㕢昱摣㌴ㄱ晡㍡㑣〴〶敦㤵㠹㜰ㅡㄹ挱㈸㝥㘸㈲㐴㍥㤰㜹ㄴ㙣㙤㈲㌰戶㤷㘱〸㈶㐲慤〹户〶㑦㘰搷搸昴㡦㥤挴挵㕢改㈳㥥て愵攵捦挰㈳㜵㙤㘷昱㠲攱ㄹ昶㝥㔵㝥挲㤳㔰㘶摥ㄲ㙥㜲慢㉥散㜱晤愶㌵慡搳㈶扥㡡搸换扥敢㑦搹摥晤㜵㘰㉡㑣愱晢㕥㤴㐴昱〵㜸㑡〴捦つ戹昷敥晢挶㠹㍦㍣昴搸㌱摥㔶㡢㘸戵㜰㍢昲扤㠴散㘹㑦㈰愸㥢戸㈸㜲㌵㍦捣㌹㡤㑦㤴慣戵扡㥣㌶㍣㘵〵昹扡ㅤ㘷㐳挲㑢㄰㘶㐸㝣㍢挱挴挴扤㠷搰挴㥣㘸㜳㜷慡て㥢㤴㡢㜰㈲㌱㜱攵搳㡢挳㠶愲慢㈲敢搱摡㉣㝣ぢ慡攸㜹㑥㈴㙤㈵昲搴挹㈴挴㌷摢㜵摤㘱敡扡昰㈰挳戰㝦㉣愵㄰㝦㈰㠵㈴て㌲扣㄰愰愴搴㔹㘴ち㜷〰㘴㐴搶摡㐳扣昴〷散ち〱搹扣昴搷攳㐷㉣搸㐵㘰㌱昶挵昷㝡愲愵㉤ㅡ慢㈶㠶㙡㤵㑤戳㠸㡣㍡扣戰㘰㌲㉥㑤㔹㍡㠷㔰扡㙤㜷ㄴ㕦㌲㘴㠷㠱户㤰戱ぢ㌶㝤㙤㘵晢ㅥ愷㠱㥢ㅦ搰㌳㐵愵㌰㥣扤㉣挶㠱㔴挵攸挲愶攵戰㠸㜰㌸捣㌶㍢つ㐴㔵搰㔹捥㝥㥣㑡ㄱ晣攳㤷㐲慣ㅦ㙦つ㝤㜵㝢つ㜵㥣搳㡦〵昲〷晢敢挶っ挶挶㕢挹㌱㤰戰摢㙡㔵ち慦㠷㥦㐳ㄷ㉥㍡㈷昴㔶㔶㍤㡢挳昸ㄳ㜳㔶㥦搶愱晦ㄹ扤㔶㥣㜵㥥扤ㄹ挶㑥改晦㜷愰㘰㑢晤㉦ㄸ㝢㔳㠸㝣㘷㤴攱㐳㠱昱㤳㉤㐳㌶摣ㄱ㜸戶ㄱ扣㔱〷㘳㕤㘵ㄹ昲づ㜳㡢昸㜸㌵慣㔶ㄲㅣ㝥慦㝣晢搵㠸㘶㕦摡戶〳㕤〵㈰㘳㐳㠵慦㐱〴㜵敤㥦㤶㕢昱改戶昸㉥㜴摣㜷摡慡㝡慥敦㥡挱搸㈲㠲扥㘳晣昶捣㠴捤㌳㈵扥摡㉥搴㙥挱㑥っ扥〷㝤捥捣㐳㘰㥦㤱挱㡢ㄵ㡢㘴㘴㘱㝢㤱っ㝥㠷㌴㤲〸㉦㔱㍢昸㔷㤹昷㌵㡣㍡㍥㕤㥤㠷慦㌳㘰搱㡥㔰㜶愱挷戹晤㠶〶户づ㜷戴摥づ㝦㤰慣㑦㈰㌸愶㤶昰慥昷㜰㕦摢昷㈰摤㌶㕡㥢捦㤶扤昹摣捡㠵㘷㠰搳敤扤㈵㑤㌲㝣㈷扦㐸㉥敢ㄵ㐲㕣摡㍦㠶扦摢㜷搰㜲戴㔱搰㜹昴㐱㌷ㅤ㘱攳㜵戸捦戶ㄱ晤扥㠰慥㘲㡡〰㍦摤㠸㌲㝣㄰昴昲㤱ㄵ挵㤷戰㉣㌲〰昲戹㘲ㄵ愰㍢㔵㍦扤ㄹ㔵㡦挴〲㔹昰㡣㐱㜲㉣㡢愷搰㤰摢ㄵ㉥ㅢ㉣挱㘵ぢ㜵㤶㐰㕥㡦㝢㈰㥦ㄳ㍣㑢愸㠹㝣ㅥㅤ㥡ㄳ戱㔰摡㝤㈲㥦摤㙣㈲㠲㔶㠰㕡㘸㜲晣㤱㔸㡢攸㜵㔴敢㌶㠱㐳攰〲っ㔳㉣㔲搶ㄴ挳搰挲昷㠹ㄹ愴㕦㐶㝦㥦㍢昶㡢㘷㤹晥㜶㑣㈸㐱㠸慡昴攴㈹〸搵攴㍦㤱㥣扣㠷搲敥㤳晦搸㘶㤳ㅦ愱㡣攴㑣昴〰㘰愸㑦㔴昰㐷㉤愶㠱っ昷㤱㍦㜱㠱〰扦搴㉣㐶っ㤴愸扥㤷㤰㐱㕦㙥戸㙡㜵ㄹ㤹戸㙦㠱敢捦昸戸㐷搹㐷扣〸㐹㕦㑥㌱㜴挶ㄶ㐳慤㔸戲㈳㉦散㡥㤰つ㔸ㄲ扦㤶敤㉡搲㡢㍤㐶昸挵〷㘳挴㥣㍣ㄹ㝦㌹愵㐵㌱㈷㄰㐶㘸㤱㤲㝥戸㤱攲〳㜱攳㙦㝦愷攵㌲㐵〵ㄲ愸㈷㙣㑣㍡㔳㡤ㅦ㡦ㅢㅦ挲㔷㔹慡㑤㡥㌷〸㤸㥥㡢ㅢ㤳ㅥ㔵攳挷攲挶㝦㍤戴扦搹㌸愶挳㜰攴〲㠹㈴挳搶㔵搶㝦攲ぢ敤㘱㌴㉦㤸搴㥦〳㘶㔸㑣挹愹㐲挷㜵愵㐱〷㜱ㄹ挴挳㌷搲㜳戸摢㠴㉢㈰㄰戲攱晦㉡攱ㄴ敥㍣捤ㅡ㠱㠱㑦愰搷ㄱ㙣昶㜴昵挴捥㐵㜳摥㐳㐱扦㜹捡挷㤹慡戶愳㐸〴收㐰㍥摣摦㉤㥣昲ㄹ愶㘳㙢㍦攲㈰㤹挶㍢㈴扤㈹てㄵ㔸挹㡢昷挵㤸捤㍤摡愲ㄹ晤ㄱ㈰〷搲ㄱ㤰ㄹ晤㔱挰㌰㄰挳摢捡戹ㄱ昲扦㘲敥昷戱攲晤〴㡦〱㤴〵㤹㥤㜴㔰㝣ㅣ㘰㌸晥ㅦ㔵㡣慤㉢㝦㠹㈶ㅥ㡡㕦㤶㈴㈳晤㠳散昰㈱㠰㍥戸㙦㐵㐴㠴㘵晤挳㈸㐹扥㤴㠲㐳扤昴㈳慣昸㈸挱挷〰捡〵㑥㜶摢扢挶㌵昵愸戹㍥㡥慥攲㔱〲晣昴㑦㐴ㄹ㍥ㄴ戸て㙦敥㙥㉢昳㈸ㅣ㝦搸㡦㔰㘷敡ぢ晥㝢昰㐵晥〶ㄷ摤㠷晦㈱㐹㐱ㄹ昶㜹敤㑤扤㡤㐵㈶愰㑤慥㝥㙢搸散ㄷ㌰づ搷搵㡡愰㜰㐴㉡㤵㤲㔶ㄴ挴㌷ㄷ㉣㕣扣㠱㙦㌹慡㉡㠴㈰つ愸ち㈷慡㌸㠶〲晤㔳㙣㑡ㅣㄳ㑦晡愷昹㐴搴慡㑤晣㑣㤴攱㠳㈰㕥㔵昷〷愲敥昱ぢ㠹㙢㔵㘱戵扤㤰昸㔷ㄵ慢挹ㄷ㍥挹挱ㄴ戲㤰㐹㙢㈵㈲㑤搱搰㔳挸っ昵つ㜳㙥昷攳愷㕤ㄶ搵ぢ戵ぢㄷ晥㌹㥣ㅦ扢㍥晦㡥户つ㍥昹摣捦晦昸挴慦摥㝤昴㉦晦㝡晡改㕦晤改㠹㘷晦昵愳攵愳㍦㝤收㤹㥦摣晢攵㘷晦戸搷晣㡡昶㥤㝦捥㝤攵攱挹㡢て㍦㘸㥥扢晤挴挳敦㝣攰扥挹㠵慢挶晢晡晡晢㙦ㅢ晤搹㜵慦ㅤ㜹昴挱敦㠹ㅦ晦收㕡㐷愸攵攲〵改㘹㜰搹㙡ㅡ㕦㐴〶搳攰㡣㕦搲㘹㜰戹㙡愳㤶愳㡤㥡㐶㐱〹㍥つ㑥㐰㔵ㄸ改㡡㠱晦〰ㅤ㔱戳愶</t>
  </si>
  <si>
    <t>Oil Price</t>
  </si>
  <si>
    <t>Production</t>
  </si>
  <si>
    <t>Cumulative</t>
  </si>
  <si>
    <t>Tax, %</t>
  </si>
  <si>
    <t>Min</t>
  </si>
  <si>
    <t>Max</t>
  </si>
  <si>
    <t>P80</t>
  </si>
  <si>
    <t>P70</t>
  </si>
  <si>
    <t>P60</t>
  </si>
  <si>
    <t>P40</t>
  </si>
  <si>
    <t>P30</t>
  </si>
  <si>
    <t>P20</t>
  </si>
  <si>
    <t>P1</t>
  </si>
  <si>
    <t>P99</t>
  </si>
  <si>
    <t>㜸〱敤㕣㕢㙣ㅣ搷㜹摥㌳摣㔹敥㉣㐹㤱ㄶ攵㡢ㅣ挷㘶攲㌸㜶㑣㤵ㄶ㘵㉢㡥搳愸㌲㉦愶挴㐴ㄲ㘹㤱㤲㤳摡㈹㍤摣㍤㐳㡥戵㌳㐳捦捣㔲愴攲搶㑡㤰㈰〸搰㈲㠹㠱ㄶ㜵敢挲㤷ㄴ㙤〳㈴㈹〲戴㙥〲攴㈵㐰㠰ㄶ㠱〳攴㈱㜹〸㤰〷㈷㈸㥡㠷ㄶ㠵㠱扥〴㐵㠰昴晢捥捣散捥散㜲㠷昴摡㙥改㠲㈳敦捦㌳晦戹㥦昳摦捥晦㥦㜱㐱ㄴち㠵摦攲攱㕦㍥㐵㈶㙥㕢摡づ㐲改㑣捣㜸昵扡慣㠶戶攷〶ㄳ㔳扥㙦㙥㥦戳㠳戰て〵㑡㉢㌶昲〳㝤㈵戰慦挹昲捡愶昴〳ㄴ搲ぢ㠵㜲搹搰㤰捦㐶昸ㅢ㐹㕥っ搶ㅡ㉣〲㉣捦㑣㉦慣㍥㠵㔶㤷㐲捦㤷挷挶㉥㐷㜵㑦㑤㑥㑥㑣㑥㍣昰攰攴㠷㈷㡥ㅦㅢ㥢㘹搴挳㠶㉦㑦戹戲ㄱ晡㘶晤搸搸㘲㘳戵㙥㔷㍦㈱户㤷扤㉢搲㍤㈵㔷㡦摦扦㙡㍥昰㤱挹〷㑥㥥戴ㅥ㝡攸㈳㠳攸扡㜰㘱㘶㝡搱㤷㔶昰㌶戵愹㜳挸て捣捡慡捤戹㐹改摢敥摡挴捣㌴晥㑢㡤ㅦ㙦て㑥㉣慤㑢ㄹ戲㙢改㑢户㉡〳〳ㄵ〷㥣愹㈰㘸㌸ㅢ㕣㍣挳㤹挳㔴慢㘶㄰敡捥㡣慣搷つ㈷㘹戵散㉣㘰敤敡收昶愰戳㈴摤挰づ敤㑤㍢摣㉥㌹换㘸愸㌶攴㕣ち攴㐵搳㕤㤳ㄷ㑣㐷敡捥㤹㠶㕤㉢㐶㑦愱敦敥愴㠹昴挰搴昴㈷愶〲㘷㘶摤昴搵㠸〲㉥㑣㑥搹㌹扦㥡㉤㝢㘷昷㜶㌹㜴搵〳摢扣慢㝢㌹攴㕣㌶晤㘶挹昱敥㈵攳挹㘷㐷㜰㕦昷昲愹㌵捡搶昹㔰昷㍡㙡㈹戳愵挵㐰㑣摦㙡㐵㌱ㄹ愳㐴搰㑦㔰㈶攰〶ㅡㄵ㠲〱㠲㐱〰㔱晣㉦㜰㐹扡㈲戳戴ㄵ㔳㕢㔹搵㔶慡摡㑡㑤㕢㤱摡㡡愵慤慣㘹㉢敢摡㡡慤慤㍣愵慤㕣㐱㤹攴㈹昷昷㙢昱昳摦扦戰㝥晥㠳扦扥㙦晥戳搷戶晢捦㙣㕤扦㍡㜸〸㠵ㅥ㡤〷㌵敢㥢㔷㐱㙡㉤㉡㍥㌱㜱㥣晦㜶攷ち㌰㠵㜵搲㝡搰㥡㥣慣㥤㍣㙥摥㙦敡㥣㔶捥收㘷〸㘵〴㘵〷慤挷㙣户收㕤㔵㝢㜷摢戴ㄹ挸搶挲㡤挷㜹搳㕥挳慤〵敦搹㌹㜳㈹㌴㐳㜹㙢㝢㕥慢㤱㡥㙡㑢㘰㉢ㄹ愸晥㙥㙦慦㜶搹慣㌷攴搴㤶ㅤ㘵扦户㉤摢㔹昴扤搵敥戹㜳扥㝣扡㤹摢㌱愲㈹〸戵㑤搵㜶挷㉣愳慣㘸㕣㘳㌳敢㕥㈰㕤㌵扣㜱㘷搱慥㕥㤱晥㤲愴㐸㤴㌵㌵搵ㅢ㤹ㄵ㜳晤昸㠲㡢㠹㠲㕢㙢敦㑦㘳慤㐷戶㐲㌰戳慣㘱扣ㅢ搲て户㤷捤搵扡扣㈹㔳㈴敡ㄳㄹ㐷㌳攸㌹慦摡〸㘶㍣㌷昴扤㝡㌶㘷慡戶㘹㐲搲搴捥㝢㌵㔹㉣ㄶ㤴㔰㠰挰敤敢ㄳ愲㜰㙦㜷㕥㔰ㅢ㤱摡㘲㌲昲㉤㔹戲㥢戸㠸搹㘱ㄶ㜵㐹㥡搴㍥戰㑢㘳ㅣ慦㤲㌱㌹ㅣ㤸㥡ㄳ昵〷㍢扤㘷㤷㘶㥢㍢昷捥ㄶ搶戴搱㜸昶㡦㙣㑡㌷㍣㙢扡戵扡昴㜳戵㥦攰㠸㡣㘱〰晤つ〸㠴慥慢㐷㔵㈷戶挴戶㝥搵慥㠵敢愵㜵㘹慦慤㠷挰㐱㐳㤶换㕣摡㡥挷戸〱㈸攳㌰挱㈸㐰愵㔲㈸ㅤ㘱愱㔲〵㑦㐱愷㜴捡攱攵㡣㈰㘷扤っ㉦て㕡㜳㜶㍤㤴㤱㔰ㅥ戶戰㈳㤱㔶㔳摢㌷㐴ㄲ昵捤㙡愴㌰㡥㔸㌳愰㔲搳㜶挳敤ㄶ摦㜶㜰㐹㐴㐴〷戲㘰摦挹〲㡡㠲慣㍣挸攱㌵㄰㑤㥢㌴挸㉦㥣㈲㈲戲㐱㡥㘶㐷换㔹㈲㘳昹ㅣㄹ㠱昲㘹㈲㘴改攳摤㘵〴㠹扤㤳㐸㔹愹㉢㍦ㅥ㐸戳㥤㙣昹㐸㥡摤㠸㠵㌳㙥㈲戸㤹攰ㄶ㠲愳〰攲摦㈰攱㈸攵㤰捥㍥挶㝢昰㙥摣㐶昰㕥〰挸㈷㠳㌲㈷ㄶ㔵戴愱昶㘲㐷戲摣㄰散㘴㘵ㄴ㐷愲㠸㤶㜱搳捥ㅣ㜲搴㐶挷㔶攷晥搰戵㐵愵㘳㍦搸㥤㌶搳搳㈱㐵收ㄴ㑤捦㜵㤷愲改㠵㘰搱ㅥ昵搶ㅤ愸㙡㡣ㄱ扣て愰㘲扣㥦㄰捡㠵〶敦摥㉣㝡㥡㤴敦ち戳㈸㌲㠶㝡㔴昰㌱㈱昳〸㤰㈳攴㍡㡥㉦〷㌶㌴捤挱㜱敢㕤㙦㐳ㅦ敢捥摦昱愶户改捤〳扤㐳㝦搱㥢戴愲敦〴㝢㠹㥦㜷搵㌱㜷㈱摢昸㈰挱摤〰㙤㍡㠶愷敦㌷敢㈹㔰㘶戱㤳摡戹挳昴扡㈸㉢㜷㜹㝢㐳㉡つ㌴㘸㉤㥢晥㥡っ攱挱㤸㥦㠵㉤散昹扥慣攳㔰㕢㔳〸㥥㕦㙥捥㈲㠳㌹摦㜳㠸㍦戰㤱㠳㜷㠵㘲㈸ㄶ戵扥㐲㥢㡤㥣㘳㙢愶㝣㑥㈹捡愱づ扥扦扢㤰㐸㔵捡㤲ㄷ敢攵㥦㉦て㈴㐹て㤲攴㐳㔸㔶攳㕥〰㐸〹昱搳慥ㄲ攵ㄸ㡢晤㡥㉡㤶戵㔸改攱换㌹㥤戴昹㄰㍢攴挸㐰攴戰㥤㠶晦㈰ㄸ㜲㤶㙣愷㈹㉣〶㥣㐵改㔷攱㕢戰敢戲ㄲ戹㘵㈹㙡づ㘴挵扢㐴㔶昴昵㜵㥣愷㜳晣㙢㡡㑥摡愴㐴㉥户攷㘶收㥣挵㕢㐴㐵㌷㈴㠵㑡㡥㙢愸㈹㠱㐸㜹㉣㝢㈰㘲㝡㄰㌱昷㘱攱㡣攳〴㤳〴㈷〰昴ㅦ㐱搲散㜵攱ㄹづ敢摦愴㑢㝢㘵愵㔰收㌶㈸ㄷ攱㙢㕤㠵搵㐹㜶昳㘱㠲〷〱摡捣ㅦ㍡㈰㜳〸㔱㙤㜹㡡㄰㔵ㄸ挳扡㙣换慢愴㠱㐳ㄶ〲㑢㌳㡤㈰昴ㅣ㐶㤶㠶慣㔹敦㠲ㄷ捥摡挱〶㈲㔱愳㔶㥣㜸㙣㕤扡愰㉥ㅦ戶㑦ㅢ捥摢搸㤰㌵挳㕡昲ㅡ㄰㙤昳戳晢攱㘰㡥攵㠰㉤愹捥收㥡挰搳摢昹ㄸ㑤〸慣戴昲户搲ㅢ扢㈷敦㌷て㝤挳慤ㄵ㕤戶挳扡ㅣ戰㈲愶㘳扡㙣㘱ㄵㄱ㌹愸昵㕢换敢扥㤴戳㐳搶ㄹ摦慥搵㙤㔷㜲㌳㘰㘳㌲㔸㜷㑥慥㈱㑡戰攸㌱〶攸戹㐳搶戲㙦扡挱㠶挹㠰攲昶攱捣㥢ち㡢攸搶戴敤〶攸㐶敤㈲搳挳搶搲扡㜷ㄵㄱ摢㠶攳㥥㌱㌷㠲㝤戱㉢㈴晡攸㔱㕢㈳㌴愱㘹愲慣㤵㝢摤ㅦㅥ挸ぢ〵昲㕥㤱㐰敤㔵㐱愷捦㍣㐷㝢搳慥㡦㘳㌴戴搳㌹愶㐱㐴㡦㥡挸扥㕣㈹㑣㑥㌵ㅥ㘲㥤㡦〲㝣晣捣愵昹㔶㘴敥㉤挵慣㜵㝡昹㜳㘴扣㈲㡢㘶㈰㠴㍥扡㐳ㄱ愹㄰㐷捡〱〷㘲挷昹搶㑥㝥ㄵ㑢㤵㈱昵ㅤ㙡㈵攷㄰㐹ㅡ戴捥㤹慢戲㡥㜸戴㘳㠶㠷愲ㄷ㥡戱㡥㔹て攲扣ㄹ捦㜱㑣㤲ㄶ挹㜲愹㙡㤲㠲愷ㅡ愱㜷摥㜶つぢ㐰搱㕦㡣㌲户㠰㌲户ㄴ㙡搰扡挸搰愰㑡戳㉤㙦捤昴敤㜰摤戱慢㘵扥㌰㝣户㉦㘸ㄲ㑣㑥挹㥢㍣㠹捣ㄸ㙢戳收㉦挱㘴ぢ㈶戰摤ㄳ㤰愳㕣㍡㙥㍦㈸㔷ㄳ㈵晣ㄳ㍤㍡㤶㈰㘰㤴愷搴昸ㄸ㕡搳搵敤〸㠸ㅣ昵扣㤱摣挱㜸攳㔹㘰㈲㈱挴㕤捦㈱ㄱ㜸〵㔳㐲㥥㉥敥㤲㜵挹戵㐳散ㅥ㜷㙣捥づ㘷〳㙣㌹〰㤲敡㜸㝢慢摡搵㔴愵昱愶㔶戸愳㌳㉢愳㈶㙥敦捣㑦敢㡤て散㤰ㅤ㘹㤴㤴㈲搹慤㤰搲㉣㍢㡣㜱㍦愹ㅡ愱ㄴ㜷愲㙤㐴㥥摢戴戵敥㤴㈲㙦㐱㌱㈹㥡㈹ㄸ扦愷〸〵㠱摥㑡挵㌸㡤㌴㕤户昴摢攷㤳㐸㉡㙡㐳㍢愰㐲㕤ㄵ攱㠶攲戰攰㍣慥㥥搴㘴㈵㝥〳㡦ㅦ㡡㤳ぢ㡤㌰㤳㘳㙥㡤挶㌹㔳昵晡㠲ぢ㑢愱㙡晡戵㝤挲搶㤸㕢愴㘵ㄴ㠷昶㙡〱愰ㄵ㍣㈹㘶㠴㥢晣㘱㘰戸搶っ㡦攴昸㠳挱㡥㘰戲㔴㘴㤵㔶摡㄰㤷扢㠹㉥昳敤扣㌴㕤戵ぢ㑢㘱㙤㔶㙥㉡㜳慣㘵搱㡦慡ち捤㔳愳㤲愷㠶㌵戵ㅡ㐰戵㠷㤴攷㜱㑡㌱扡㘱㕤愴㝢ち㤷ㄹ㈰㝥攳搴㘲㌵㐴㠸户搹〰㑦〸晢㘷㠷戰㈲㔱〸㠵㔶ㅡ㈵㘹㈹㠷㜸戳㤳㈰て昵戸慢㄰愸㤶㝡晥昳戴昸㡢攷昹㝣晤㜴㈱㐹挴〶ㅦ挳㕥㌹㔶〴㌶㌷ㅤ愱㈴㈷㡤㈶㠱昳㐸挲㈹攱㌵㤸攰㘸㙡っ搱昴昳㐳摣收㘱㑣㙢㤸慣㔳挷㝤户搰㠶㔶慤㙦ㅦ戲收摤㙡扤㔱㤳㑡㈵㈷㌲㕢㘹收㝤戱㕦敡㉡㘰挴㔱㌹敢ㄲ㉦捡㍣㡥㔴㥣㌲㌷愹㜷晢摢㤸㐲昵㐸搸㠱攳㡣ㄹ扣㤱敦ㄸ㡣捣㜱搱愹攰㔸挷㥤〵摡㡡㠷㕢㤷ㄹ搴㐵㍡㠸戶づㄴ㘵摡㌹摣捤㙢㐶㤴ㄵ挷愵㡡㥤昳捥㜹戴摦㔳愸戳㜶㠴摡ㄷ晢㠴㜹㐶㠲慦㔴㠲㘱搲㈳㠷戰ㄱ㐸㍤昵愷昰挶戳昱㕦㈸ㄹ㘵㠸〸挶㝢㜹㈲㉡㘰㔵挱㑣㌴扥戵㤶〵㉥ㄸ〹愶ㄵ㙥捣〲〸㠶㠴㘹摣愲㘴㘴散捣㈱扤扢戱㜳〷㑡攵㐴㑢搳㠱㔵挶㉢㐷攱扣挷愶㠱愳㜸愸㕥昶愰㡣挲㈳敡㤲㔸㜲㑦㜱摣挱㜱挸昳㙦㙡㐳㉥㥡㈱慥挲戸㐷摢搰㔳戵ㅡ㑤㕦昸敡昶挵慥攲ㅡ㐷㘴㥡ㅥ㘹扢愰愵收㐴㕢敦捥戶㡣昸攲攰㠹搹㠹戳㘶㔸㕤㕦ち户愳㑢㕣扤㤲㠴晥㕤昸㈶㜶散㥤昶㜳搱攵愵搴㑤慥㝤攵㡡敢㕤㜵搵戸昴㠰㌷〰㐱㈱戸㑥搹捦㐱㔶ち扦挵㍦昵㘸〵晤㍢㘸㜱㉦挳㘶〳㉤㘷〹摢㔱㑦㘴ㄴ㡦㈱㥤㐳㈷戰攳㥢㌷〸㐸㈷㐷摡攸㐴〹㠲〳㐲㜱搷摥㌶㐲ㄱ晦㠴㙤㈵戱㐴挷㜳慣昹摦㠰昵挵慢挰㜰挳昱ㅥ㡢ㄱ晤㝤㐸攵㙣㥤ㄲ攴昱㜵て㕥づ昹晦戳㑢〹㌷敦挸㑥晦ぢ捣㉣晥戱㝤㡢㙥攷ㄶ晤㐳挷ㄶ〹㕥〹㔱晣㝢ㅥ㠹攴搱ㄹ慡㝤㔳㐱㜱捥改攰㌰晡㡥㕦晥晤㍦㍣㡣㉥挴挴㈱㈲晢㔹摣㠵昷愶㠹搰搷㘱㈲㌰㤰慦㑣㠴㐵㈴〴㈳晡㤱㠹㄰晢㐳㉥〲戱扢㠹挰㌸㕦㡥㈱㤸ち扢愶㕣ㅣ㍣㠵摤攴搰㔷㜶ㄶ㤷㜰㘵㠰搸㍥㤴㔶㌰〳敦搴捤㥤攸㐵搳㌷㥤愳ち㝦挶㤷㔰㘶晥㌲㙥㜵慢㉡慣㜱敢㡥㌹慡搲づ㝥㡢挴攳㝥攰㕢搹摢㕤㜶散㔴昴㐴慥㝣㔱ㄶ愵户攰㌵ㄱ㍣㌷ㄴ㍥㜳攴㕢㘷㝥㜱敤昳愷㜹㜳㉤愶㔵晤㕥愴㝢〹摦搳㥥㐰㠰㌷㜵㘹攴㐶㝥愴㜳ㅥ㥦㉢搹ㅢ㜵㌹㙤晡捡ちちっ㈷㐹㐶㠴㤷㈲捣㠸昸昶㠳㠹㠹㍢㄰㤱㠹㌹搱收晡㔴ㅦ㌹㈹㜷攱㐴㙡攰捡扦㤷㠴㄰㐵㔷㐵搶愳戵愹㝦ㄳ慡攸㑤づ㈴㙢㈵昲攴挹㐷㠸㙦戴敢扡㤳搴㜵搱㐱㠶㔷〰ㄲ㈹㠵㔸〴㈹㈴㝤㤰攱攵〰㈵愵㉥㈱愱摦〷㤰ㄳ㘵㙢て昷搲㈷㜰㈰〴㘴昳〲㘰㡦ㅦ戴㘰ㄵ戱㡢㠹㕦扥搷ㄳ㉤㙤搱㐴㌵㌱㙣慢㙣㥡换㐸愸挳ぢㄱ㤳〹昶㌱㈴㤲㐷㍦㠱搴㥥㕤㔲散㘴挸㠹㠲㜰ㄱ㘳敢づ晤㙤ㄵ攷ㄱ户㠱㕢㈰搰㌳㈵愵㌰摣挳㐴攳㐰慡攲㜵㔱搱㑡㠴㈲ㅣ㡥㤲捤㑡〳㜱ㄶ㜴㤶㝢ㄴ愷㔲〴〲昹搵㄰昳挷㕢㑤摦搸㥥㐳ㅤ攷昶㘳㠲晣挱晥扡㍤㠷戱搱㉢㌹〶ㄲ㜶㑦愵捡搱㔵昱㑦愲㡡戲昲㠵搱㑡戲㉦㈱ㄸ慦㑥㌸慢㑦敢搰晦㡣㘴㉢捥晡ㄴ㑢㌳愴㥤搱晦㡦〳戱慢晥ㄷて戱㉥㝥挶ㄳ㜱㠲㉦㍡㘳㈹扢㠶㙦戸㈲昰㜰㈳㤰愳づ挶㠶㑡㌲晣ㅤ愵㤶昰㈱㙢㤴慤㈴㌸㝣㕦挵昶㙢ㄲ捤扡戴㙤〷扡ち㐰挶㠹昴慦㐱〴㜵慤㥦㤵㕢挹改戶昴〷愸㜸攴扣㕤昵扤挰戳挲戱㈵〴㠰挷昸ㅤ㥡〵㥢㘷㑡扣摣㉥搴敥挴㑡っ㍥㠹㍡ㄷㄶ㈰戰㉦挸昰敤㡡㑢㌲捡戰户愸〶扦㐹ㅡ㐹㠵㥡愸ㅤ㠲ㅢ慣㐷ㅢ㘶ㅤ㥦戱㉥挰摦ㄹㄲ戵㉦㤴㕤攴㜵㙥扦慤挱愵挳㝤慤㑦挰ㅦ㈴敢ㄳ〸㤴愹㈹㍣晥㘹慥㙢晢ㅡ㘴换挶㜳ぢ㔸戲㌷㥦㕢㐵㝦ㄱ㝢扡户㕥戲㈴挳㍥昹㜵㜲挵㔸㈵挴㥤㌷㌸敡㈲挶愸㈲挱㙤攱㑦㍣㑣㠰㥦㔱〳㐸ㅥ㝤ち愹扤㍢㜴㔹㝦ㄴ㍣ㄱ㝦〸㑥愷搹㜸ㅤ慥戶㍤㐴捤㈵慡㡡ㄹ〲晣㌲㘳㄰戳〹㜶㉤㑥戰㠸愰㥦㤰捣㉣晥ㅣぢ㐳ㄶ㐲扡㔰戲〱扡昳挵㥦愱㔸挶昷㐰扥ㄸ㐹づ慦㠲愷ㄴㄲ㜴㐵晣㈹ち扥㠸㕦戴㜰㜵攲戰㜰敡㌴㠲戴㤱搴㐰扡㈰㜸ㅡ㔱〳㜹づㄵ㥡〳昱㠰敤㍥㤰慦愰㘸挷㐰〴敤〸㌵晤㜴晢㈳㠹ㅥ㌲㝣㘴ㅢ〱㐱㐸搰〰ㄸ㐹搴搱㌰㈵㉣挵㔶㈹㡡㔴㝣㤷㥢㡣攷挷昱摦搷㑦晦攸㌵㍥晦㜱㕡㈸㤹㡡慣散㉣㈸㔳搵㉣扥㤴㥥挵ㄶ戰摤㘷昱挵㥤㘶㌱昲〴敡㜰㈴挶㌵㠰愱㍥㐱戲㔳戳晡っㄲ㕣㔰晥㐶慡〰㜴摢ㄸ捦㄰晣㈱挱ㅦㄱ㍣㑢㜰㥤攰戳〴㥦〳愸㡣㈴㈴㈹ㄴ㤵㄰㥦㘰㤰㉥㡣㤰㉥㔴㡦㥦㐷〲㍤㜲扦㔴㡦㕦㐰㈲改㔱攷昲攵㝣㘹愴っ㌴摥捡攴愸㑡㤱㌷戸ㄴ愹攵戲ㄳ扢㠱昷㠵㜰挲㤴昸改㙥㔷㥤㔲敡昱扡㠱戸㤶㙣攷搹戳挹㘷㕣㕡ㅣ昸〲㌹㐵㈶㌱挹㡦ぢ㈹戶㤳挲摦㝥戵攵戳㐵〶ㅥ搰㕣㔴㤸㘴慡ち㙦㈵㠵㑦攰ㄳ㌱㔵愶愰㐵㝦ち慦㈷㠵㐹捥慡昰搵愴昰扦㥦㌸摡㉣㥣㔰㙦搴戲㑥搲捡㌱戶搵昱㈳昵戹昸㌰㡡敢ㄶㄵ昸㠰ㄵ愱㈹扡㔵っ扢慥㔴昸㈰㙥愶昸昸㘰晢ㅣ㉥㕡攱㍥ち愴㝣昴晦㙤㤸挷〵慣㔹㌳㌴昱㍤昶㈶愲摥扥愱摥㔸戹㘴㉤昸㐰昴㕢昳〱づ㜵戵㝤㐵㈲戰㐷㡡搱晡敥ㄲㄵ挸戱㕤㕢敢㤱㐴敡㌴㕥㘸改㑤㝢愹挸㑥㔱㌴㤲㥤㉤㕣㙦搱㡣昱挷搸ㅣ〸㔷㐰㈶㡣㍦〱㡣㈲㐱扣㍡㕤ㄸ愱搴㔰捣晤㘵㘶㝣㠵攰慢〰ㄵ㥤㠲攳㜷扢ㅢ慤㍣㤳㈶㕦摢㈳敥㤸昹慣晥ㄱ㝣㈶扦捤ㄵ敡挳晦㈵㐴㔷ㄶ㜶㔱晢㘸㙦㙤㤱ㄸ㘸ㅣ慢㥦㡢ㄹ扥㠵㜶戸〸慤㔰〶㕢愴昴慡〸㡡㐷㑥㔷㌸㘸㥦㝤搰㜶慥〸ち㑣㠵慥挷㘸摥敦愸〸㡡㔰㠵扥ㄲ愳㜹ㄵ愱㈲慥㈷攸愷㘲昴㍤ち㑤㌱慢㑡摢㌱㥡㝥戳㡡愰攰㔵攸昵ㄸ㑤戵㔱ㄱ㤴戰㘴扥搲昳〰挳挹晦慡㘴㙣㔳㜹挹㌴㘱愱戰搲㙢㘹摥㌵晥㤲ㄵ㕥〰攸㠳搳㕥挴㥣㕦㌱晥ち㤸昴㑥㝦〱敦㙡愷㕦㘴挶㑢〴㉦〳㔴㜴㔲挸㥥㐹㤵㙢搸愳つ昲ち慡ち搲ㅦ摢㌰扥ㄶ㈷昸㈲㐸㝣㙡㌹㥥㠸㤷攳㘳㐰㤴戵㤲㈰㐱慡㡣挷攳㡣㔳㉡㐳〸ㄲ愹捡昸晤㌸攳㌴㄰挶摦〲〸慥〷攷㘴晣ㅤ摦戸っ慡挳慦挷〹搵㈱搷㐰㔵扦摣搶攱㑢㐹挶愵戶づ㕦㑥㌲㤶搳ㅤ㝥ㄳ㔸愱㈶㠶㐴㐶攵㡦㜰㠲㙡扤晦ㅥ㠹愱扥㘱㡥㡤昶㠴戶㈵慡㑦搶㥥㝣昲搷挳挵戱㕢㡢㥦㝣㜸昰昹搷㝦昸换攷㝥昲挴愹㕦晤收㠵ㄷ㝥昲慦捦扤昶㥢敦慤㥥晡攷㔷㕥昹挱挷㕦㝣敤㤷㠷慤㤷戴㔷㝦㝤敥愵㘷㈶慦㍣昳戴㜵改摥㌳捦㝣敡愹㐷㈷ㄷ㙦ㄸ敦敢敢敦扦㝢昴㕦㙥戹㘷攴晡搳摦ㄱ摦晦搹捤慥㔰搳㐵〷搹㘱㜰摡㙡ㄸ摦㐶〲挳攰㠸摦搱㘱㜰扡㙡㘹㉦挴ぢ㌵つ㐴ㄹ㕥ㅦづ㐰㘵㥣捦㘶っ晣て㍤戵昵扡</t>
  </si>
  <si>
    <t>Coeff</t>
  </si>
  <si>
    <t>kf</t>
  </si>
  <si>
    <t>km</t>
  </si>
  <si>
    <t>Pi</t>
  </si>
  <si>
    <t>Pwf</t>
  </si>
  <si>
    <t>h</t>
  </si>
  <si>
    <t>Phi</t>
  </si>
  <si>
    <t>Lw</t>
  </si>
  <si>
    <t>kf h</t>
  </si>
  <si>
    <t>kf Lw</t>
  </si>
  <si>
    <t>km Lw</t>
  </si>
  <si>
    <t>Pi Pwf</t>
  </si>
  <si>
    <t>h Lw</t>
  </si>
  <si>
    <t>kf h Lw</t>
  </si>
  <si>
    <t>Standard Dev.</t>
  </si>
  <si>
    <t>Ln(qi)</t>
  </si>
  <si>
    <t>md</t>
  </si>
  <si>
    <t>psi</t>
  </si>
  <si>
    <t>ft</t>
  </si>
  <si>
    <t>fraction</t>
  </si>
  <si>
    <t>Well Length</t>
  </si>
  <si>
    <t>Porosity</t>
  </si>
  <si>
    <t>Reservoir thickness</t>
  </si>
  <si>
    <t>Wellbore Flowing Pressure</t>
  </si>
  <si>
    <t>Initial reservoir pressure</t>
  </si>
  <si>
    <t>Matrix permeability</t>
  </si>
  <si>
    <t>Fracture permeability</t>
  </si>
  <si>
    <t>Term</t>
  </si>
  <si>
    <t>Gas Produced Cum</t>
  </si>
  <si>
    <t>STB/D</t>
  </si>
  <si>
    <t>scfd</t>
  </si>
  <si>
    <t>Time Constant</t>
  </si>
  <si>
    <t>a</t>
  </si>
  <si>
    <t>n</t>
  </si>
  <si>
    <t>Date</t>
  </si>
  <si>
    <t>Gas Rate</t>
  </si>
  <si>
    <t>1f99c114-14e3-44c4-80ce-65749bee6894</t>
  </si>
  <si>
    <t>CB Trials</t>
  </si>
  <si>
    <t>Gas Rate Mean</t>
  </si>
  <si>
    <t>㜸〱敤㕣㕢㙣ㅣ搷㜹摥㌳摣㕤敥㉣㐹㤱ㄶ㘵挹㜲ㅣ㥢㠹攲搸㌱㔵㐶㤴慤㌸㑥慢捡扣㔸㤷㔸ㄷ㕡愴㘴㍢㑤戳ㅡ敥㥥ㄱ挷摡㤹愵㘶㘶㈹搱㤶ㄳㄷ㈸㤰戴㘹㔰㈰㐸搲㍡㜱敥㐹㠱愰㐸㠲扣戸㐹㤳㤷〲〵㕡ㄴづ搰㠷昴愱㐰〳戸㐱搱㍥戴〸っ昴㈵て〱搲敦晢㘷㘶㜷㜶挹ㅤ搲㙢扢愵ぢ㡥扣㍦捦㥣晢㌹晦昵晣晦ㄹ攷㔴㉥㤷晢つㅥ晥攵㤳㘷攲慥挵昵㈰搴敥搴㕣愳㕥搷搵搰㘹㜸挱搴㡣敦㕢敢㘷㥤㈰ㅣ㐰㠵㘲挵㐱㜹㔰愸〴捥戳扡㔴㔹搳㝥㠰㑡㠵㕣慥㔴㌲つ㤴戳ㄳ晥挶㤲ㄷ㤳慤㠶昳〰㑢㜳戳ㄷ㤶㥦㐱慦㡢㘱挳搷㠷㈷㉥㐷㙤㡦㑦㑦㑦㑤㑦㍤昴昰昴〷愶㡥ㅣ㥥㤸㙢搶挳愶慦㡦㝢扡ㄹ晡㔶晤昰挴㐲㜳戹敥㔴ㅦ搷敢㑢㡤㙢摡㍢慥㤷㡦㍣戸㙣㍤昴挱改㠷㡥ㅤ戳ㅦ㜹攴㠳挳ㄸ㍡㜷㝥㙥㜶挱搷㜶昰㈶昵㔹攰㤴ㅦ㥡搷㔵㠷㙢搳摡㜷扣慢㔳㜳戳昸㉦㌵㝦扣㍤㍣戵戸愲㜵挸愱戵慦扤慡づ㑣㌴ㅣ㜲㘷㠲愰改慥㜲昳㑣昷㈴㤶㕡戵㠲戰攰捥改㝡摤㜴㤳㕥㑢敥〵散㕤摤㕡ㅦ㜶ㄷ戵ㄷ㌸愱戳收㠴敢㐵㜷〹ㅤ搵㐶摣㑢㠱扥㘸㜹㔷昵㜹换搵〵昷㔴搳愹攵愳㈷㌷㜰㕦搲㐵㝡㘲戲晣愹㤹挰㥤㕢戱㝣㤹㔱挰㡤挹愸㝢搲慦㜶搶㍤搴扢㕦㑥㕤㐶㘰㥦昷昶慥㠷㤲换㤶摦慡㌹搹扢㘶扣昸捥ㄹ扣扦㜷晤搴ㅥ㜵戶㜹㕦敦㌶戲㤵㥤戵搵㔰㑣摦戲愳㔸㡣㔹㈴ㄸ㈴㈸ㄱ㄰㠱㘶㤹㘰㠸㘰ㄸ㐰攵晦ㅢ㕣㤲㙥挸㈲愳㘲ㄹ㤵㘵愳㔲㌵㉡㌵愳愲㡤㡡㙤㔴慥ㅡ㤵ㄵ愳攲ㄸ㤵㘷㡣捡㌵搴㐹㥥搲攰愰ㄱ㍦摦㙦㝥晤㑦てㅣ㝡晥搴攷㥡㍦㝦敡攷㝦晣换㑦づ敦㐱愵㈷攲㐹捤晢搶つ㤰㕡㥢㡡㡦㑥ㅤ攱扦慤戹〲㑣㘱ㅦ戳ㅦ戶愷愷㙢挷㡥㔸て㕡〵㉥㉢〳昹ㅤ㠴㌲㠶扡挳昶㤳㡥㔷㙢摣㄰摣摤㌵㙢〵扡扤㜱㤳㜱搹㙣愳改搵㠲㜷㙣㕥戸ㄸ㕡愱扥戳扢慣摤挹㠶㘶㡢㘰㉢ㅤ挸㜸㜷㜷㌷扢㙣搵㥢㝡收愶ㄳㄵ扦戳慢搸㕤昰ㅢ换扤㑢㑦晡晡㝡慢㜴挳㡣㘶㈰搴搶愴敦つ慢㡣㡡愲㜹㑤捣慤㌴〲敤挹昴㈶摤〵愷㝡㑤晢㡢㥡㈲㔱搷㘴愹户戳㈸收晡挹ぢㅥㄶち㙥慤扤㍢㥤㙢㍦㜶㌳〴㌳敢ㅡ收扢慡晤㜰㝤挹㕡慥敢晤ㅤ㔵愲㌱㔱㜰戰㈳晢㘴愳摡っ收ㅡ㕥攸㌷敡㥤㈵㌳戵㌵ぢ㤲愶㜶慥㔱搳昹㝣㑥㠴〲〴敥挰㠰㔲戹〷㝡昳㠲㈰㈲㠵㘲㌲昲ㅤ㥤㘴㌷㜵ㄱ慢挳㉡敡㥡㌴㘹扣㘷㡢捥㌸㕦㤱㌱ㄹㅣ㤸㕡ㄳ昵〷〷扤㝦㡢㙥㕢㤸㝢㙢㉢ㅢ挶㜸扣晡挷搶戴ㄷ㥥戶扣㕡㕤晢㤹摡㑦㜱㐶收㈸㐰攱㌵〸㠴㥥扢㐷㔵愷㙥慡昵挲つ愷ㄶ慥ㄴ㔷戴㜳㜵㈵㐴ㅥ㌴㘴愹挴慤摤昰㤸户㈱换摣㑢㌰づ㔰㉥攷㡡晢㔸愹㔸挶㤳㉢㔰㍡㘵昰㜲㠷㈰㘷扢づ㕥ㅥ戶㑦㍡昵㔰㐷㐲㜹搴〶㐶㈲慤㈶攸ㅢ㈱㠹晡㔶㌵㔲ㄸ晢散㌹㔰愹攵㜸攱㝡㥢㙦㌷㜰㐹㐴㐴扢戲㘰挷挹〲㡡㠲㑥㜹㤰挱㙢㈰㥡㉥㘹㤰㕤㌹㐵㐴㘴㠳っ捤㡥㥥㍢㠹㡣昵㌳㘴〴敡愷㠹㤰戵㡦昴㤶ㄱ㈴昶㡤㐴捡㐶㍤昹㜱㔷㥡㙤㘶换㐷搲散㜶㙣㥣戹㥦攰〰挱ㅤ〴〷〱搴扦㐳挲㔱捡㈱摤昹㤸敦挰扢㜹ㄷ挱㍢〱㈰㥦㑣捡㥣㔸㔴搱㠶摡㡥ㅤ挹㝡㈳戰㤳挵㈸㡥㐴ㄱ㉤攳㤶㥤㌹攲ち愲㘳慢㜳㘷攸摡扣攸搸昷昶愶捤昴㜲㐸㤱ㄹ㔵搳㙢摤愲㙡㝡㈳㔸戵㑦扤㜵て㥡㥡ㄳ〴敦〲㈸㥢敦㈶㠴㜲愱挱扢㍤㡢㥥㈶攵摢挲㉣㡡㡣愱㍥ㄵ㝣㑣挸㍣〲㘴〸戹つ挷㤷㕤ㅢ㥡收攰愴晤戶户愱て昷收敦ㄸ改㕤㝡㜳㔷敦搰㕦昴㍡慤攸㐳㘰㉦昵㉦㍤㜵捣扤㈸㌶摦㑢㜰ㅦ㐰㤷㡥攱改晢昵㝡ち挴㉣㜶㔳㤸摢㑢慦㡢㔸戹㑢敢慢㕡㌴搰戰扤㘴昹㔷㜵〸て挶㤹㜹搸挲つ摦搷㜵ㅣ㙡㙢㤲挱昳换㠱捥捣攰愴摦㜰㤹扦㙢㈳〷㙦ぢ挵㤰捦ㅢ〳戹㉥ㅢ㌹挳搶㑣昹㥣㔲㤴㐳ㅤ晣㘰㙦㈱㤱㙡搴㐹㕥㙣㤷㝤扥摣㤵㈴㝤㐸㤲昷㘱㕢捤〷〰㈰㈵搴㍦昵㤴㈸㠷㔹敤户愴㕡愷挵㑡て㕦挶改愴换㠷戸㐱㡥っ㐵づ摢㔹昸て㠲ㄱ㜷搱㜱㕢挲㘲挸㕤搰㝥ㄵ扥〵愷慥换㤱㕢㤶愲㘶㔷㔶扣㑤㘴挵挰挰㠶昳㜴㠶㝦㑤攸愴㑢㑡㘴㜲㝢㘶㘱挶㔹扣㑤㔴㜴㐳㔲愸㘴戸㠶㕡ㄲ㠸㤴挷扡扢㈲愶てㄱ昳㝥㙣㥣㜹㠴㘰㥡攰㈸㐰攱愷㤰㌴摢摤㜸㠶挳〶搷攸搲慥㔴㜲㈵愲㐱㕣㠴慦昴ㄴ㔶挷㌸捣〷〸ㅥ〶攸㌲㝦攸㠰捣㈰㐴㐱㜹㡡㄰㈵㡣㘱㕦㜶昴つ搲挰ㅥㅢ㠱愵戹㘶㄰㌶㕣㐶㤶㐶散昹挶昹㐶㌸敦〴慢㠸㐴㡤摢㜱攲挹ㄵ敤㠱扡㝣搸㍥㕤㜹㡤搵㔵㕤㌳敤挵㐶ㄳ愲敤捣晣㑥㌸㤸㘳㍢㘰㑢捡搹摣㔰㜸晡㍢ㅦ愳ぢ㠵㥤ㄶ㝦㉢扤戱摢昲㝥昳搰㌷摡摥搱㈵㈷慣敢㈱㍢㘲㍡愶㑢㌶㜶ㄱ㤱㠳摡愰扤戴攲㙢㍤㍦㘲㥦昲㥤㕡摤昱㌴㤱〱ㅢ㤳挱扡戳晡㉡愲〴ぢつ挶〰ㅢ摥㠸扤攴㕢㕥戰㙡㌱愰戸扥户攳㑤挲㈲〵㝢搶昱〲っ㈳㔸㘴㝡搴㕥㕣㘹摣㐰挴戶改㝡愷慣搵㘰㐷㘰㠵㐴ㅦ㍤㠲ㅡ㘵㈸挳㔰㈵愳搴㉦㝥㜸㈰捦攵挸㝢㜹〲挱㔵慥㐰㥦㜹㠶昶愶㕤ㅦ挷㘸㘸愷㜳㑥挳㠸ㅥ戵㌲〷㌲愵㌰㌹搵㝣㠴㙤㍥〴昰攱㔳㤷捥戴㈳㜳㙦㈸㘶㕤愰㤷㍦㐳挶ぢ㔹戴〲㈱昴搱敤㠹㐸㠵㜹愴ㅣ㜰㈰㌰捥户㙥昲㉢摢㔲㠷搴户愷㥤㍣㠹㐸搲戰㝤搶㕡搶㜵挴愳㕤㉢摣ㄳ扤搰㡣㜵慤㝡㄰㤷捤㌵㕣搷㈲㘹㤱㉣ㄷ慢ㄶ㈹㜸愶ㄹ㌶捥㌹㥥㘹〳〸晤挵㔹搶㑤㘴㔹㌷㈵㙢搸扥挸搰愰愴搹㔷攳慡攵㍢攱㡡敢㔴㑢㝣㘱昸㙥㐷搰㈴㤸㥣㤲㌷㜹ㄲ㤹㌱搱㘵捤㕦㠲挹ㄶ㑣〱摤㔳㤰愳摣㍡愲ㅦ㤴㙢愸㈲晥愹㍥ㅤ㑢㄰㌰攲㈹㌵㝦〷扤ㄵ攴㜶〴㐴㡥㍣慦㈵㜷㌰㕥晢〴㜲㈲㈱㐴慣㘷㤰〸扣㠲㈹㈱㑦ㄷ㜷搱扥攴㌹㈱戰㐷㡣㥤㜴挲昹〰㈸〷㐰㔲㡥户㜷ち㔶㔳㡤㈶㕢㕡攱㥥㡤㐵ㅤ㙡攲敥㡤攵㘹扤昱㥥㑤㡡㈳㡤㤲㔲㈴㕢㔵ㄲ捤戲挹ㅣ㜷㤲慡㔱愲戸ㄳ㙤愳戲摣愶敤㝤愷ㄴ㜹〳㡡㐹㘸㈶㘷晥慥㄰㡡攸㈸昳〴搲㜴摤搲㙦㥦㑤㈲愹愸つ敤㠰㌲㜵㔵㤴㌷ㄲ㠷〵捦攰敡㐹㑤㤷攳㌷昰昸㥥㌸㜹愱ㄹ㜶㤴㔸㌷挷攳㤲㤹㝡晤㠲〷㑢愱㙡昹戵ㅤ挲搶㔸㕢愴㘵㠴㐳晢戵〰搰ぢ㥥ㄴ㌳挶慣挸搰㐸㠶㉦ㄸ慣〸〶㑢㐵㔵㘹愱㡤㜰慢㕢搹㈵扥㥤搳㤶㈷ㄸ㔸っ㙢昳㝡㑤㑣戱戶㌵㍦㉥つ㕡㈷㐶㤱愵愶㍤戳ㅣ㐰慤㠷㤴攵㜱㑡㤸摣戴㉦搲㌵㠵㡢っ㄰扤㜱㙡愱ㅡ㈲扣摢敡㠰愷㠳㥤㠳ㅤ散㐸ㄴ㍥愱㠵㐶㈹㕡捣㈰摣捥㐵㤰㝦晡挴㈸㠴愹㉤捦㉦㑦愸㉦扥挸攷㍢㈷㜲㐹㈲㌶昶ㄸ昲捡戰㈰㠰摣㜴㜴㤲㕣㌴㥥〴捤㈳改㈶㠲㙢㌸挹愳㤹㌱㐲戳捦て㜱㤳㠷昱慣㔱戲㑤ㅤ㜷摤㐲〷ㅡ戵扥扥挷㍥攳㔵敢捤㥡ㄶ㜵㥣挸㙢搱捡㍢〲㕦㜲つ㌰攲愶㡣㝤㠹㌷攵っ㡥㔳㕣㌲㤱搴扦敤㙤㍥㡡收㈲攸搰㐷愴晥ㄸ㠴捣㜰捤㐹㔰㙣挳㕤〵摡㠸㝢摢㤷ㄸ攴〲ㅤ㐴摡㠶㉣捡戲戳戸㤳搷㡡㈴ぢ户愵慡㥤㙤㥣㙤搰㙥㑦㘵㥤㜶愲慣ㅤ㠱㈳慣㌳ㄲ㜸挵㈲っ㤲㍥戹㠳㥤㐰摡挹㥦摣㙢㥦㠸晦㐲戹〸〶ㄴ攳扣㍣〹攵戰慢㘰㈴ㅡ摤㐶摢昲㔶㡣〰搳晡㌶㘷〱ㄴ㐳挱㌴㙡㔱㌳㌲㜲收㤱摥摡挸戹〷戵㌲愲愴改㠰㉡攳㤴攳㜰摡〳㘹攰㈶ㅥ愶㤷ㅡ㔰㐲攱㍥戹ㅣ㤶摣㑦㥣㜴㜱っ㙡昸晢扢㌲ㄷ慣㄰㔷㘰扣㠳㕤搹㌳戵ㅡ㑤㕥昸攸㜶〴㔶㜱㝤㈳㌲㐹昷㜵㕤捣㤲㌵搱挶㍢搴㔵㄰㕦ㄸ㍣㍡㍦㜵摡ち慢㉢㡢攱㝡㜴㜹慢㕦㤲㈸晣ㄸ㍥㠹㑤㐷愷摤㥣昷㜸ㄹ㜵㡤㝢㕦扥收㌵㙥㜸㌲慦㐲挰㥢㝦戴㘴捤挱㐱㑥戲㥣晢つ晥挹㘳攴ち㝦㡤ㅥ户㌳㙤㜶搰㜶㤲戰ㅦ㜹㈲㘹㌰㠱㜴〶㥤挰㝥㙦摤ㅣ㈰㥤散敢愲ㄳㄱ〴扢㠴攲㕤㝤搳〸㐵晤〸㘸㈵戱㐴挷㜲散昹㕦㠰昵搵て㤱㐳㠴攳㍤ㄶ㈳㠵㜷㈱㤵㠱㍡ㄱ攴昱㌵て㕥ち昹晦㠳愵㠴㥢㌷㘵愷晦〵㘶㔶㝦搵㡤愲扢㠹愲㤷㌷愰㐸昱㉡㠸昰敦攳㐸㈴㑦㠱㈱摡搷ㄵっ攷㥡㜶て愱㙦昹愵摦晦挳㐳攸戹㤸㌸挴㐶㐳戸敤㕥扣户㑣㠴㠱つ㈶〲〳昸㘲㈲㥣㐷㐲㌱㤲ㅦ㤹〸戱ㅦ㘴〱ㄹ㕢㥢〸㡣敦㘵ㄸ㠲愹㜰㙢捡戵挱ㄳ搸㝥㤷㍥戲搳戸㝣慢〳挴昴愱戴㠲㌹㜸愵づ㙣捣㕥戰㝣换㍤㈸昹愷㝣つ㘵收㉦攱㌶户㌴㘱㡢㍢㌷㉤㤱㐶㥢昸㉢ㄲ㑦晢慥㑦㘵㝢㜷搸㠱愹攸㠹㕣昸慡愴㡡㙦挰㕢愲㜸㙥挸㍤户敦㝢愷晥昵搹㍦㍣挱ㅢ㙢㌱慤ㄶㅥ㐰扡㥦戰㍤敤〹〴㜶㔳㤷㐵㙥攷挷㌹攷昰㤹㤲戳㕡搷戳㤶㉦㔶㔰㘰扡㐹㌲㈲扣ㄴ㘱㐶挴户ㄳ㑣㑣摣㝤㠸㑣捣愹㉥㤷愷㝣摣㈴㙥挲愹搴挴挵慦㤷㠴づ㔵㑦㐵搶愷戵㔹昸㍥㔴搱敢㥣㐸愷㤵挸㔳㈷ㅦ愵扥搷慤敢㡥㔱搷㐵〷ㄹ㠶晥ㄳ㈹㠵ㄸ〴㈹㈴㝤㤰攱愵〰㤱㔲㡢㐸ㄴㄸ敢换㠸慥㜵㠷㜹改て搸ㄵ〲扡㜵昱慦捦て㔹戰㡢挰㘲攲㡦敦昷㐴㑢㕢㌴㔱㑤っ搷㡡㑤戳㠴㠴ㅣ㕥㤸㌱㥤攴㜶㔸㍡㍣搵㙥摢ㅤ挵㐱㐶摣㈸昸ㄶ㌱㜶挱愵慦慤散㍥收㌵㜱晢〳㝡愶㈸ち挳摢换㙣ㅣ㐸㈵㑥ㄷ㔵㉤㐷㔹㠴愳㔱戲搵㘸㈸㉥㠲捥昲づ攲㔴㡡〰㈰扦ㄶ㘲昹㘴扢敢摢扢㑢愸攳扣㐱㉣㤰㍦搸㕦㜷㘷㌰㌶㐶㈵挷㐰挲㙥慢㔶㈹扡㈲㝥ㄹ㑤挴捡㔷㘶㍢挹戱㤴㘲㥣㍡攱慣〱㘳㠳晥㘷〴㕢㌸敢㐹搶㘶㈸扢㐳晦㍦㡤㡣㉤昵扦㝡㠴㙤昱㌳㍦ㄲ㈷昸㔲㘰っ㘵换戰つ㜷〴㥥㙤〴㜰攴㘰㙣㑡㤲㘱敦㈸戵㠸て㔸愳㘲㤱攰昰㝢攵扢慦㐷戴摡搲戶ㅤ敡㈹〰ㄹㅦ㉡㝣ㅢ㈲愸㘷晢㑥戹挵摥昸ㄴ㍦ち戰敦㥣㔳昵ㅢ㐱挳づ㈷ㄶㄱ昸㥤攰昷㘷㌶㙣㥥ㄹ昵捤㙥愱㜶〸㍢㌱晣㌱戴㌹㝦〱〲晢扣づ摦慣㜸㈴愳ぢ摢㡢㘶昰㕢愴戱㔴㠸㠹摡㈱戸捤㝥愲㘹搵昱昹敡〵昸㍡㐳㘶敤〸㘵ㄷ㜹㥣扢㙦㘹㜰敢㜰㑦敢㜱昸㠳㜴㝤ち〱㌲㔹挲敦晤㍥昷戵㝢て㍡敢挶㙢ぢ㔸戳㍦㥦㕢戹昰㜵攰㜴㝢愳㜴㤲っ挷攴㔷挹㘵昳ち㈱㡣㙦㌸敡㈲挶戰㤰㈰㕡昸㉢㍣ち戰㝤户㉤挷ㄸ〷昵挷㥦㝡搳㍤㌶㔹㠷㔳㙤ㅢ㜱昱㘵㌴㔵攲晢㐳挲慣昲㉤昹捤㈳㐱〶㔵㉦㘱戱㘴ぢ愴㜳㐵つ搰㥢搶扦戸ㄹ慤㡦㈵㘲㕡昱攴㐱㈲㉤慢ㄷ㔱㤱㥢ㄸ㙤挶ち昳戰ㄹ㜲挲㐰摡㑣㕡㈰㥤㔳㍣㘱挸㐴扥㠰〶慤㠹㕣㐳㙥敦㠹㝣㙥戳㠹㈸摡〶㕣㕦㐷晦㘳㠹㙥㌱㍤ㄶ㌵〸㔶〹慥〳㡣㔲㔸㔲〲ㄵ愳㠰挳㡦㠸㉦㍣晦ㄸ晦㝤昵挴㑦㕦攱昳㕦㈷㤴㠸㐷ㄴ㜵㜴慥㈸ㅥ㘵昲㥦㐹㑦㍥㐴㙥敦挹㝦㝡戳挹㡦㔱㜲㜲㈶收ㅡ挰挸㠰扡㠲㍦戲㤸ㅢ㐸㜰ㅦ昹ㅢ戳〰攸㠱㌱㙦ㄲ慣ㄳ㍣㑢昰ㅣ挱㉤㠲攷〹㍥づ㔰㔶㠲㝤扥愶昷㝢㡣㔴㈰〳扤㠰〴〶㈲㜶㘴愰㍦㐰㈲ㄹ愸挰捤捡昸㐶㐸㑣㉣摥愷攴㘴㡡㤱㍦户ㄸ㈹搶㤲ㅢ㍢㜲㜷㠴㜸挱㤲昸搱㙤㑦慤㔰散昳愲㠰晡㜸㠲挵搳愷㤳て戰㡣㌸㙣〵㉡㡡㡣㕡ㄲㅢ㌷㔲㍤㥦㔴晥挱换㙤慦㉢ち昰㠰搴愲捡㈴㑡愹㝣㉢愹㝣ㄴㅦ㜷㐹㥤㥣ㄱ晤挹扤㥡㔴㈶昱㑡攵攷㤲捡晦㜹昴㘰慢㜲㐲戴㔱捦〵㔲㔴㠶戹㉣〷㠸搴㠷摥㍣㤷ㄷ㙣慡攰㈱㍢捡愶昰㤵攸㜳㕤㤴昰㌰敥㤴昸昸搴晡㉣慥㐸攱㈶〹攴㜴昴㝦㕣㌸㠳慢㔳昳㔶㘸攱㑢敡㌵挴慢㝤㔳摥搸戸㘸㕦昰㤱㌱㘸㥦〹㜰㉣慢敤㈸ㄲ㠱㐵㤱㡦昶㜷ぢ扦㝥㠶昵搹摥㡦㈴捥㘶昰㉡㑡㝦晡㐷㘲㌳㜹戵㥥㘰㌶昷㐲㥢㘶捣㑦〱㌹㄰愵㠰㑣㤸㝦〴ㄸ挵㜲㜸改㌹㌷㐶㘱㈱捣晤㘹ㄶ晣〹挱㘷〰捡〵捡㡢摦敥㙤㜶昲㔴㤹㝣㈷㡦愸㘱挷〷昱㡦攱〳昷㜵敥搰〰晥晦ㅥ〵戱㤱昳挶㠷晡敢㡢挴㐰昳㔶㝥㍥㔶昸〶晡攱㈶戴㠳ㄱ散㤱搲慢慣㈸ㄵ戹㕣㜵ㅤ晤㜳っ㕡扦㘵㐵㌹㈹搹慢㜱昶㝥挹愶攴㤴散㐶㥣㝤㐰戲㈹㑢㈵摢㡢戳敦㤷㙣㑡㔷挹㜶攳㙣㝡扥捡㡡昲㔶戲敢㜱㌶昵㐲㔹扤〰㐸收㉢㝥ㅥ㘰㌴昹㥦㡣㑣慣㠹㥦换㔰捦愰戲戸攷搳扣㙢晥ㄹㅢ晣㌹挰〰摣敥㉡收晣戲昹㈲㜲搲㤸愶戴ㄶ㑣㝦㠹〵㉦ㄱ㝣ㄹ愰㕣㈰㠵㙣㥢㔴戹㠷㝤摡ㄶ㕦㐱㔳㐵晡㘳ㅦ收㔷攳〴㕦ㄴ㠹㑦戶攳㑡扣ㅤ㔴㤱㈵愳愸㐸㤰㔲㔰㠹ぢ㡥㑢㠱㔲㈴㔲㈹昸㔸㕣㐰〵㙣㝥ㄳ㐰㜱㍦戸㈶昳㕢㝣攳㌶挸㠰摦㡥ㄳ㌲㈰昷㐰㥡㝦愴㙢㐰敥㡢ㄴ㍣摤㌵㈰昷㑡ち㥥㑡て昸ㅤ㜶㉡ぢ㐳愲㔳㙤㜲㠱戲摦㝦㠹挴挸挰㈸攷昶㈴㝥挶㑤㔵扤㔲扢㜲攵㔷愳昹㠹㍢昳㑦㍤㍡晣攲慢晦昰㡢捦晥散愳挷晦攳搷㉦扤昴戳㝦晢散㉢扦晥挹昲昱扦晢挶㌷晥昶挳㕦㝤攵ㄷ㝢敤慦ㄹ㉦晦敡散搷㙥㑤㕦扢㜵摤扥昴挰愹㕢㑦㍦昳挴昴挲㙤㤳〳〳㠳㠳昷㡤晦晤ㅤ昷㡦扤㜰晤㠷敡㙦晥昹㠰愷㘴戹ㄸ愰㜳ㅡ㕣戶㑣攳扢㐸㘰ㅡ㥣昱㕢㍡つ㉥㔷㌶敡㘲扣㔱戳挸㈸挱㙦挳〹㐸挱ㄳ㥤〵㐳晦〳㜳昰昲㌰</t>
  </si>
  <si>
    <t>Decisioneering:7.3.0.0</t>
  </si>
  <si>
    <t>CB_Block_7.0.0.0:3</t>
  </si>
  <si>
    <t>CB_Block_7.4.0.0:2</t>
  </si>
  <si>
    <t>CB_Block_7.3.0.0:1</t>
  </si>
  <si>
    <t>Gas Rate P90</t>
  </si>
  <si>
    <t>Gas Rate P10</t>
  </si>
  <si>
    <t>CAPEX</t>
  </si>
  <si>
    <t>㜸〱捤㕡㝢㙣㈳挷㜹攷㤰摣ㄵ㤷㤲㑥昴㍤摣搸㜷戶ㄹ晢捥㍥晢㉥っ㈹㤱㤲㤸昶㝡㈷㔱㜷㘷㌵昷昲㐹戶晢㐰㐱㉣戹戳愷昵㤱㕣㜹㜷㜵㈷〵㑤㙤㈴㙥㕡愴㌶㡡挶㜹愰㐹ㅢㅢ㠵〳戴㐹㥦㐸㥡愰㐰ち戴慥搳㈰㜵晥㈹攲㈴㈸㠲攰搲愲㐱攱㍥㤰㐳㠱戶㘸摤搴晤晤㘶㜷㈹㤲攲改ㅥ㜱〱慦挴㡦㌳摦㝣昳捤捣㌷摦㝣昳㥢㔹㈶㐴㈲㤱㜸ㄳて扦昹愴㤹搸户戴攱〷戲㕤愸戹慤㤶㙣〶㡥摢昱ぢ㜳㥥㘷㙥㥣㜲晣㈰〵〱扤敥愰摣搷敡扥昳㍥㤹愹㕦㤲㥥て㈱㉤㤱挸㘴㡣㈴捡㈹挳㑦㉥捥ㄸ捣ㄹ㘹ㄲ㐸㈵挶㜴㤰攵摡晣搹挶ㄳ搰扦ㄴ戸㥥㍣㥣㝦㉣搴㜲愴㔴㉡㤴ち攵㤹搲㜴愱㜸㌸㕦㕢㙢〵㙢㥥㍣搲㤱㙢㠱㘷戶づ攷捦慤㌵㕡㑥昳扤㜲㘳搹扤㈸㍢㐷㘴愳㌸搵㌰换戳愵㜲愵㘲㔷慢戳㘳㈳搰㝣愶㌶㝦捥㤳戶晦㔶改捣㔰攷搹摡㝣攱㡣っ摥㉡㥤〶㜴㐲攵㠲摢㌶㥤捥㕢愴㔴愳㤵㉢ぢ戲改㜰㍡愴昴㥣捥㠵〲扡摤㘷㘸攴㘶ち㜳扥扦搶㕥攵捣搶㘴慢㜵㕥摡ㅣ愲搱㕥昰㠳㜳愶搷昶挷摡戴㥦昴㘴愷㈹晤ㅤ敤攳敢㑤搹㡡〴晤㑣晢㌱搳㍢㘳戶㘵㥡㠹㠹㜶㌸㠷㡢㤶散〴㑥戰㌱摥㝥搴㤷攷捤捥〵㐹ㄱ慤㝤㜲捤戱㐴㍡㡤晦㐴敡㠱㘱㍤㔳ㄳ㠵晥戴㙢㉢愶ㄷ愸ㅣ愷戰㌴㑣戶挷㕤搴㈸晡晡㐵㤷捡て搴攲㥣㉤㌹敤昷㑡慦㈳㕢㙣㠴挳㍣㌴㈰愴っㄴ捥㐳搷㔲昱㜰㌸㑢㘲㌴㕡づㅣぢ㕢搱戳㈰て㥣㜱扤㌶ㅣ昲㤴㕢㕢ぢ㡥ㄴて㍦散昰扢㔲㍣㝣㕡㥡㥤㈳㤵挳㑢㠱戵㈰㉦ㅤ㈹ㄹ愳㄰㌶挶㔸㙤ㅣ㘴捦攳戰㜷㝥戱攳〴㡥搹捡㥦㌴晤晣㜹㌳㤰挶づち㑤㠰㠸昴㔵慣挶摥ㄶ㔹㍦㔹㌷㤳昵㐶戲摥㑣搶慤㘴㕤㈶敢㜶戲㝥㈱㔹㕦㐹搶㥤㘴晤㠹㘴晤㈲㘴攲㈷㌳㌲㤲㡣㥥敦晥摤捥㡦攵扦昱挷ぢ㕦㝣㘳㘶昹昵㝦㜸挶ㄴ㕣㠰昴ㄱ晤㌶㤰㠷㠶㡥㘰㌲ㅣ㐰戱㌰ㅢて愱㔸㈸ㄹ㍢㈱㙦散㘲捤摤㈰㤹〵㈷㕦㜳愵㙤ㅢ㝢挸扦ㅤ㐴㠸搷搱㙦昶扤昹㘰㑤㍦昸攵扢ㄷ㕦㜸敥㔳敦㕦㥤㝢攳攳㠲ぢ㕥㌵晡づ㈴㠶㌷㕡〹ㅢ㥤㉣㜴敤㔶㉣㔴㡣㍢愸晣㑥㄰㝤㉦挸㐸㈳㙡㜳ㅦ搹㜷㠱〸昱昷㔱㥢㝦㌴昳㜳慦摣㜵晦搷ㄶ㥥㥤晦捥摦㝣攳昲昳扦㌳㜶て㡡ㅦ㠹愶㙤挱㌳㉦㘳㈱㙣慥戱挹㐲㤱㝦搷て㉥㠸㉤㜶挵㥥戱㑢㈵慢㔲㌴愷㑣㡤㜳㜱愳㕥㥣㠳散㤸晤戸搳戱摣换捡慤昷捤㥢扥摣昴昲㐳㔱搹扣扢搶戱晣扤挳ぢ㤷〲㜸挷㥤㠳㘵㥢㑡戶㔴㕢挲愲㤷扥㙡敦敥挱㙡㡦㤹慤㌵㌹户敥㠴挵㜷つㄴ㘳挹扢㡤㙢㤷㥥昰攴㤳摤搲㉤㍤㥡挳㉥㜱㐹改摥㌲捡戰㈸散㔷扥戶攲晡戲愳扡㜷愸㝤捥㘹㕥㤴摥㤲攴ㅥ㈳㉤㌵搴㍤㉣㡡攲捥愱戳ㅤっㄴ㤱挴扡户㤷㙢ㅦ㕦て㘴挷㤲ㄶ晡扢㉡扤㘰㘳搹㙣戴攴敤㝤㈲㘱㥢㈸戸愳㡦㝤挲㙤慥昹㌵户ㄳ㜸㙥慢扦㘴捥扡㘴㈲搶㔹愷㕤㑢㈲㔴愵昹㈴㐴㈲㤵ㄲ㈲昱搰戰㜸㐱扤㝥㐱㑤㐴捦ㄴ㌳㜲扤愳摦敤ち攷㌱㍡㡣愲㈵改㤳挹晤搷㔱愶昴㔲捤㠳搷ㄶ散ㄹㄳ㌷㘴㑡ㅦ扣戶戴敡㘳㜷收晥㝦㠵㤳挹㕤搱攸㡦㕦挲㝥昰戰搹戱㕡搲摢ㄶ㑥〸昶挸挸㠳㘸㔷戰㥡慦㘹㍤㠶㉥戱㉥㌶戴换㡥ㄵ慣攸㉢搲戹戰ㄲ㠰〷挸㤱挹搰戴㕢ㅥ攳㕥戰㡣晢㐸昶㠳㘴戳〹晤〰㠵昴慣㜱㝦㤸搷ㄸ㤶㙦㝥愷㈱愸㌱搴捥〶ㄸ攲㙢敤ㄳ慥攷愷㔲挳㐶昹戰改慦〴㜴捦㙤ぢ戹愷ㄸて㤰ㅣ〴搱戸ㄷ㕣㜷㈳攳㕥㤱收㝥㍤摥㕥㤰戶〹㤴愴㔶户㌰戵㜶戸昱㉥㐸扦㘹㜰㠷㕥挴㕡㔹搷㤱挲攲ㅦ㙢搳晢攵㝡戰㘰〶收㐸ㅢ㝢㍤㘶挹㠰搰㈱㔵㉢㑣戱收戸攲挵戵戳㔱づㅡ㜲㉡搹愳㘵㔴㌱㐲㑤㔸㌸㔸㉦㠹㔴㐴户ㅦ〴晡捥摤㔸ㅦ㜴昴晥㍤ㅢ㔰挲㍡㈹㍢换ㅢ慢搲愷㜸㐶摦搶㤴㠳换㡢捡捥㌶ㅢ㡦〶㑥换㉦愰愷㈷㍤㜷㙤昵㉤搵㠳㍥ㄹて㠲挴㡦昶㉤㜸昱㡤㡦㠹㜰㝢攴ㄲ攷愶㕥㠷㉢㈳㐷㡥㐱愸㘰搰㕢愱散㑤㝣愹挷㜸ㄷ扥戲摢㤵㘹㜴㡢㥢挱㌷ち㡣户㘱愱㘵㑦㉡挴㤶㔱ㄹ㔸㝢扣晤戸敢㕤㙣戸敥㐵晡搳づ㤵昳㔷愴っ㠸㠲㐶㈳搴愷搰㥤㄰愹㔴ㅦ㘰改㠱㑢挴㑦㝡〹㘴㝣づ戰㈷搶攸敢㤳㘰愵㠰挷昴㈹㈴摥㕤㉡攵ㄵ㉣挲㐲㤲㑤搳て昲敦捡ㅦ㙦扡昹攳戰㑢晥攰㘴戵㝥摡摣㜰敢㤳挵挹愹〷ぢ敢㉤扦㉤扥づ愳㄰㙡ㄴ㕥晢搲散㝦㡣㝤昲昴愷攷㍢㡦晣昶㜳㝦晤㤲㜸㌵㉡搸〲㝣㠸㕦ㄴ㄰㥢㐶㐲㝣つ㘲㔷昰㐱扡晦㌱㘶㤱㌷慡㈴敦〱㐱挸㔰㤳㠰㠸昱ㄳ㘱㔶㄰〳㌱㙡ㄸ㐷㐸㝥ㄲ㐴㄰〳㈹晣㜶ㄴ㠹昸ㄱ㝦づ晤㜴〵㌵㥤〴㑤㕢愷戳〶㙥搶搸愶㑣㄰㔹㜱㑡つ㥡搰愰搱っㅡ㑣㝣ㄱ㡡㠷ㅡ攰㑦愲㠲㉤㈰㡣㔸㑡ㄹ攰ㄴ敢㝦ㅥ㘲㔷昰㐱扡晦㌱捥㈰㙦㥣㈵㌹〷搲㘳㠰昳㘱㔶㄰㡦㈹〳㉣㔱㘸ㄹ㐴㄰㤰㈹〳㍣㡡㐴晣㠸捦㐲㝦搷〰〴㜰㕢つ昰㌳攰㘶㡤㙤捡〴㘱摥㌰〳扣〸攵㐳つ昰㐲㔴㌰㠸〸戵㍣㌴摤挴㑥慥㙣㘵㍦收挸换っ㍤㍢㙣㥣㙡㙡㙢㝥攰慡㌸㌹㙥㉦戸㘷摣㘰挱昱㔷㕢收挶㉥㍢㑡㍣扥㈲㍢㐰㌱ㅥ挰捣〰捦㕤㕤㤵㤶㘱㉦戹㙢㕥㔳㉥㉥扣ㅤ㔰づ捣㠱愹㔳〰㈷㈹昰摣摡挶つっ㉥攰㈵㜸ㄲㅡ户摢挱昸慢捥㔶㍤㔸㐹㈵㠹㡣㈷㌶㉤扡散〴㉤㌹㙡㉢㥣愲搲ㄹㅢ㔶㙣㕥㤴搶㠸扤扣㠲戸戴㌰㙥㥦昴ㅣ慢攵㜴㈴㈷㘳㜷㈸㝡㑡㕥〰っ㍣攷晡㌸㑡戹㥤㜱㝢搹㌳㍢晥㉡㜷戴收挶捥扥㥣摡晡㌴㝢摥改昸㘸㐶捤㈲搳ㄳ昶搲㡡㝢ㄹ㜷ㅣ㙢敤捥㐹㜳搵㝦㕢捣ち挳㐵昸愸愹ㄱ㐹㤱㑣㡡㑣㌲㜳慢昳愳㌷愰㙤㔷㜸搲换挳㑦〳捦㘹慣搱㘰慡ㄱ㐶㤴㌴㠹㥡挳㠴㐶戰㌴戸㜷昵㑣攱〰昰㘴㕦晢㙥ち㠶㘲愰敥挵㤱〲㝡㑤搶戱㐰㝥敡攴愳㡢㥢㐷戲ㅦ改捥㐷㈳扣扢㘱〴慣挲㜵攸㐲㐴挵昴㈸慣㑣㜸〲㜳㠳㙥㤹戵㤵っ㍤㜴挷㘶昲〴㐰搴㤸㝤捡㙣挸ㄶ戶慣戶ㄹ散〸㌳〴攱戸ㄳ昰愳戲㥡摢㙥㥢㜴㌹摥㙣㉣㌵捤㤶捣搸㜳㙢㠱㝢摡改ㄸ㌶㠸昲换㠸㘵慥㠳㘵慥㉢搶㤸㝤㥥㘷㐲㤵愶㉥昷㠲改㌹挱㑡摢㘹㘶㤸攱戹敤㙤攱慢㠸ㅦ㘹㔸㍥㝥攲㔸㌲〸晢㐲昰㠵改㉥攰愴㐴搳㜱晡攱搱㐹愱攳㑦摣攲㤱〱㤱㐷㙤㈸㠶つ㙤ㅡ㈱㌹㐳㤱㝡慥挶户㤹㔷㥦〲㐷〵㈷㐱挴捦㘲攳㐲㤴㘰㈶㑤搰扤㉤㥥愴捦㘶㑦戹愶㜵挲㙣攲㤶㜲㈴扡愳捣㘰㙡ㄹ㙡扣ㅣㄱ㝥つ㠷㐶ㅣ㐶㉦㌹㤶昴㌲㘴㉣攱㔶㌴捤戳㠱ㅥ捥㈱戰㑥㉡愱㘹愳㤹㘱㙤㉤挶扡昶㐷戸愹昷搶㜵㜱㡢晥㝦㜹㘴昶㈸㐷㥢捤愶㐰㡤ㄵㄲ〷㐴ㅣ〴攱㜸〶〴㥥愰挰㐵㄰㡤㈸㜵㜰㙥晡挱㌶㈰㌹〱㕢㕡摤敥昱ㄸ㤰〱㘴㔶攷〷㑤つ㘴戴〷昷敢㈱攴捦挴㔷㠶晡ㄲ扣㕣㕡搹㌰扥昲㝣挱改㐸㈶搳㤸㙡㝤昰捥㘴㑢戳㔰搶㕥㤲敡㐰㈰〸㠲昵ㄶ挸㙥㉥ㄶ攸慦㍦改攴㕦晥㔲㍥扣戳摣㠲㈲戲㔹㐳〵戳慣㈰㍣㡥㉤昰㙥愴戳㔹㑥㥦攱㤲慣㠲〸㠲扦㍣㍥㍤扢㤶㈰攲攳捥㤵搰㥦〴戹搱㐸㈹㠸ㄱㄹ㉤つて㐴㄰㉣㌲〸㜵㥤㤲㈷搳敢㍢㈵㐱愵㜲捡戵㈸挱㡣㈰戲㡣㠷搱㌳搳㤷挰㌶㉥㔳㠰愸㜳㠸挰㍡〵㌶㈸㐰㈰捡搹搶摦〷搲戵㈲㉥敤戶戵攲㉦㐰㌸㤱ㄵ㌵搰㔸㝢㤱㥣搰㡡敦㐷搲昸㐵㄰㐱〴㤹挷愷搷㡡㠴㡤愱ㄵ㥦㐲敡㠶慤㐸愰愹慣昸㌴ㄲ㠲㠸戳捦㡡ㅦ〰攳晡㔶㈴㌲㔵㔶晣㘰㤴㔰㔶㈴㍣㡤㠷搱㘳挵㘷挰㌶㝥㠹㠲㠴慥㐳〴㍥㐴㠱㕦愶〰搱慣戲攲慦㈰戱㉢昶挵挶昶㐶晣㌰㘴㘱㐴㈲摢㔸㜹㡦㉢晥㉡搸挶戳㈰愲㐹挲摣㜳㔱㈲㠵㙦㡤戱㙣㜰㠹㙥〹㥦㘹〸㘵㙤〶搲愵㘰愳㠵捤㡢㐹㉥搹㌰挵攰ㄳㄶ㈳㤰戸ㅥ㕥攸愴〷㉦㔵扡㜵敦㠱慡搱摤〳ㄷ㔶慡ㅡ㑢㉣㝣㌴て㠰晡㥡昵㌹㠲捤搳㉢敢昰搱㝦つ㘴昷㘹愷改戹扥㙢〷昹㈵〰戳㍣㉦〰㌱扣攲㥣戶ち㡤㐳摢攴挰搲ㅤ扥㌶戸挴〳㜱昶㘲挷扤摣㔱扤搱㝣摥㠳㉡㝢㡤㡣戰ㄹ摥挰慢攷㍥㔸㌱㜷〱㐹㔶㌶㝥ㅤ㘴㍣㤵㘳㔰攴㥣敢ㅦ〱㌹㔰㥢慦㥤慦㑦㔹搳㘵扢㘴ㄶ㉤㔹㌶换㑤㔹慤㕡愵㤹㐹戳㉣㘷㘶捡㜲戲㌱㙤敡捦㜷㐵㡢戳ㄵ㕢㑥㔵㘷捤㐶㜹愶㕣㉤ㄵㅢ㤳愵㐹搳㥣㥥㈹㑦㔷㈶㥢㜶戳㤴㜳㈲昵挶㐷㤱㌰㍥〶㤲㘳㤴㘵㡢挶挷㐹㍥㐱ㄶ㘳慥㘲㔱㐰㠹㙡㡣㔳㌷ㅡち㌹ㅥ搱㄰㑤㘱〹㤹ㅥㄹㄱ〷〶㙥昸戶㠴搰敥ㄵ㠹慥㌳㠲㙡㌶捣㝣㘳㤵晡㘷㤱㤵改㡣挶愷㐸㝥ㄳ㈴㥢㘳〸㘵㠷昴摦〲搹㔹㥢慦攳攸ㅥㅦ收改㜹晡愷挱ㅦ〳㕦㙤ㄳ㜸㥤攴敢㉦㠰戳〳㥣ㅥ捣愸扦〸摥㙤攰昵扦㌲捡㌱㌶慢改攳搹㔶扤㉡〹㕦㥡扣㠴慣㔰昱㤵晣捦㌰㠷て晢㈶ㄸ㕦戹㔸挴捦㘲㤴㜴㔱愴ㄳ〶晤㡥㉥㈶㝥ㅡㅣ扡㔹扦㥢㌰捡慡㜶㝥ㄷ〹戸〹㈳慡㜲㤳捦㈲ㄱ扡㐹搳㥣㙥㌶㥡愵挹㐶愳㕡㉥捦㑥㤵捣ㄹ戳摡㤸㉤㔷㈶敤改攲㑣挵㥥搲㍦搷ㄵ㥤戴㘶㉡搳戳㔵戳㙣㌵攰㈶捤搹搹㜲戵㌱㌹搹戰㘷换㈵㜳扡㍣㈳㜳㡣搵捡〱㝥て〹攳昷㐱㜲っ搱㡡昵〷㘴晤㈱㔹っ搸㡡㐵〱㠳愲㠲㠱㤸慥㈲捥㘰〸㥣㐶㌵ㅤ㥦㘷昹ㄷ㐰戲㌹挶㘲㌵㄰㑥㠷㐱摢ㅢ㌴户昱㈲㐸㡥㌱㝡搳㥡扢挸摦㐹昲㘵㄰昱㌴〹㜳㝦ㄶ㈵㤴㌵㍦㠰㡣戲收㍣ㅡ摢㙡捤㘳攰㙥戵收〷㔱㐹戵昳ㄷ㐸挰㥡捦攰㡢〳搱㕦〶〹慤㔹㉤㑦㕢㤶㌵㍤㔵㥡㥣慥挲㈲㤵㙡ㄵㄶ㤵㜲㔶捥㤸㔶戱㔲㥣搲晦戲㉢㙡搹戶慣㑣㌵㉡㘵㝢愶㔴㙥㤶㘷ㅡ愵敡㙣㐵㑥搹㤰㉣㑤ㄷ捤㤹ㅣ㘳戶戲搳㉢㐸ㄸ㕦〱挹㝤㈸㘶晤ㄵ㔹㕦㈵㡢㠱㕢㐹㔱挰愰愸昸㌰㠸戲收㜴慦㌵㕦㘵昹搷㐱戲㌹〶㘵㌵㤰㘱搶㝣㌶㉥㔴扥挹换㡦昰戵搴㙢㐸攵ㄸ扢㔵捤㙦㈲㌱㥥搲ㄸ㝥㝥㝣㘰㥤づ㍦㍥ㅤㅡ㝣㠹㜱ㅣ㉦㈵㌶搸昳ㄴ㜰㘳㠸戶搲挹昷摣㥡㉥㐶㠲ㄱ愸攲㐷㝢〸愳晥ㄱ昴昴挷〶㙡㘴昸㌵扥㑤搵っ㝦挵㘱㕤摣敥㍤慤㡥㑡㝢摡㡢㍥㠲〴摥昷㉦扢㜳摤㤷挵户挵挱攳㔰㝣户㝥㘰㤳㌳搷昰㜱㔰て㘴㕣敤慣搷慤㠷扢㙡散ㄶ㈸㌸挴㥢昸㍤㥢戹ㅥ戴扡㜷㤳扢搸昱昱搶㐸㕡戱㐶ㅦ㌸㈶㥤㑣㠹愱〷挸攸戵㌰攱㈹戵攱扤搱愲㘵㘰〴㝢㠷㘰昵㜹㈷㔰㘷㕤㡥㔰ㄸ摣㝡昴扦㈵㌹戲晦昸晥搲㡣㜶㍦㈶攲㠶摢攸㌷㍢㕢攴㐲捤ㅡ摦〱ㄵ摣㔰㘸㝢㘱㍣て慡㝦㤷攴挸晥〵㌴㈲敥㐵㈳㙣㠸㥥㤴㌵慥㔰㠸㍢㔲捣ㄲ摣㤹㤸愱戶〹〶㜸つㅦ㜶戸攷戹㝡㌴捡ㅣぢ扦㌳搱㜷敥搸〴㜷〳㔵攳攷挵㍢㍦㌲愷㝤敦愹㔰㈲愶㡢㤱攴敥攸晢敡㔱昱ㄲ捡㈶昰ㄹ扣挱扣ぢ㥤ㄸ㝡㠱户㉦㉡ㄸ扣挲捤㝤〶㕡搴㘲晢㍥ㄲ攳㈹挱㈰捥〵㈷敥㐴つ㝡戹㜲捣㝦㈴㠷㔱㌴㌴㄰㈳扢晥㍡㠹㥡㠵慡戸ㅤ㠲戱〱戲挶㍦㔳㥡㠱㌷㤴晥ㅣ〵晦㌵㤴㠶㌹慢㘲㘷㈴ㅤ㥡昳〷㤴㘶攴敥㥡㤳ㄱ㍣搶㌶挱〰㝤㜳收晣㐲㕣㘳戸㌹ㄳ挷㍥昹ㅢ㝣㕥㍦ㅡ㝥晦改㔱挱㈰㍥捣㥣攳攸攸㔰㜳㡥㐵〵㠳ㄷ挲㌹㙥〰捡㥣晦㡥〴捣挹㈸慥捣㤹㐵㡤慥㌹晦ㄳ㕣昱ち㐸㘸愰㤷㤱搲晦㡢㐴㤹㜳㔶攸㤱㠱㐲敦㝣㠳搲㕦改㑡㌳扡敢㍦っ愵㘱捥㔹㤱㡣愴㐳㜳扥㐹㘹㠶敥慥㌹扦ㅡ㘵㤴㜷扥㡡捣捤㤹㤳攱㕣搵ㄸ㙥捥搸㉢搳挷㈰㠷攷㝢㐷挵㙢昸ㅡ㘶捥ㅦ晥敦㌵捣昹㍦㔱挱㤶敢㘵敥〰搷扢㕥敥㜹㌷捦㐶㌵㥢搰㘹搴づ搹っ摡㠰敤㑥慢愵㄰敦ㄸ㙥㠳㍣扣ㅤ㍦㠵㑢㑦摣〱攱㐷㉣ㄱ㘸挲㘵㈸て搷昱㝤㠳愱㜲慣慣摢㘷㍤㕣㐰㡣搸㡢㍥㉥慢慤っ摥敥〵〱㝥昸昲㜶戸㉡挲ㄹ㈴捤㐹㐷ㄸ攳ㅢ昵攴㔰昸捦昵㍢㌴㐰㠶昷挷㥢昶㠸㕦㝡㈷㜹㠹㜴㙢昷搶扡㠶〸ㅢㅦ㔳慤㥥㙢搱戴昸㙦㑣㜱㠸㜶㥥㑥搰㐵昱㈴ㄳ挶〸攴昵っ㐸ち搰㔷㐱㈸㤰慣㘱㠰ㄳ㕥㐳ㅤ愰愰挶㝤㜱㜰㜰㍣㤰㥤攰攸〷㕥㕤㡦㡥㜲挴昱㤳㘶㘸摦㙥㕢攱愲ㄸ㘹搷㑤晥づ㉦搳慥户㘴攷㐲戰搲晤敤ㅤ㜶㘶扣〷㌷㐶搱ㅦ㌶挵㡦戸〲㐲慤挶㔸㉦昷晢攰搰㕢昵㜱㜰㠷㥢攰摦㠶㥡㘰㠲㘳愵〹㌶㠷㝦ㅢ㔹ㅣ戹㈲〹挱攸㑢ㄳ挴㡦㘰㠰㔵㕤搸〵挹㙥挷㝥㄰㜳㜷昷㜲ㄹ㠸㔴挷昶㠰㍢扣㘳晦㌴戴㘳㍦挶㕥昴㜷散づ戲㝡㍡挶㌸搶搷㌱㠶㉡搵戱扤扤㕤攰㝣㉢敥扥ㅥ慥挶戹扦㘱挷㠴㙣㘲ㄷ㤶㜰昴挳挹㜹㕣搶ㅥ㙡昱㘷㤳挳敥晥晡敦挶敦㐲㕤㐱㡦愲づ攳敥㈸挱捣〴攷㤵㠹㡣ち㡤㥣捦㙥㑥㜰㕥搸㐵攳ㅥ戲㌹㈵昸挷㑦㉡愲〴㌳ㄳ㌴㍦ㄳ㘱㝤㥡扤㥢ㄳ㌴㥦慡晦㑥戲㘹㌹㤶ㄹ昷㐶〹㘶㈶㘸㈵㈶挲晡戴㑥㌷㈷㔴户㔹攳㍥昲愲㈷挷敥慢晤㘵㍦ㄲ搸㕦㔴攷㔰搸㉦㤵㡦愵敥て愵㔴ㄷ戶㐸戱㉢㑡搷㐱㈵㤵㡢ㅢㄲ搴慤㌶慤㙦挳㌱戸㘹捤愳㉥㍣㐱㔰㥤㉡昸搶㐰〱㌵愸㠲㙦昶ㄷ㡣晥ㅦ戹愳㕥㌱</t>
  </si>
  <si>
    <t>㜸〱捤㕢ぢ㜰㘴挵㜵㥤ㅥ捤㍣㑤㡦愴搵㤸摤㈵㌱ぢ㘶㠰㕤㉦㔸㐲捣㔷ㅡ㐱㙤搰㜷ㄷ㤹㘵㜷㔹〹㌶づ㜶㑤扤㤹搷㙦㌵散㝣挴扣搱慥攴㑡㠵㑦戰昹〴攲挴㠹つ㘵ㄲち戰攳て㈶ㄸ挷㈹㘳攲㡡戳㠰㤳㄰㈷㐵昹ㄳ晦戰攳㑡㘲㈷愱攲挴挱昹㔲㈴㘵攷㥣㝥敦㡤㘶㐶㈳敤㈷愴㡡愷㥤㍢户㙦摦扥摤㝤敦敤扥户晢捤〶㐴㈰㄰昸㈹ㅥ㝥昳〹ㄱ㌹㝦㝥搵㘹愸捡挸㜴慤㕣㔶挵㐶愹㔶㜵㐶㈶敢㜵㜳㜵㝦挹㘹昴㠰挱挸㤷㔰敦㠴昳㑥改摤㉡㤲㍦慥敡づ㤸挲㠱㐰㈴㈲㠳㤴攲㝤㘲㝥㐱戲㤵㈴㔹㠲㉢㈰つ㠰晥㕥㠰㠵改愹㠳㠵㥢搱挹㝣愳㔶㔷挳昱ㅢ㕤㔱㝢㤲挹㤱攴㐸㘶㉣㌹㍡㤲ㄸ㡥㑦㉦㤷ㅢ换㜵戵愷慡㤶ㅢ㜵戳㍣ㅣ㍦戴㕣㈸㤷㡡搷慡搵㠵摡㌱㔵摤愳ち㠹㜴挱捣攴㤲㤹㙣搶ㅥㅦ捦昵㐷㈰昹挰昴搴愱扡戲㥤搷㑢愶愴捣㠳搳㔳㈳〷㔴攳昵㤲ㄹ㠵㑣㠸㥣愹㔵捣㔲昵㜵ㄲㅡ愶慡戳㌳慡㔸愲㑤㤴慡㤷慡㐷㐷㌰散㌶㐵愳㌴㌶㌲改㌸换㤵㈵㥡㜷㕡㤵换㠷㤵㑤戵挹捡㡣搳㌸㘴搶㉢㑥㝦㠵晡㔳㜵㔵㉤㉡㘷㑢㘵㜶愵愸捡ㅥ愳ㄳ愹摣㘸搶て㤸ㄵㄵ㈲㌲㔸㜱㙤㌸㘷愹㙡愳搴㔸ㅤ愸摣攰愸挳㘶昵愸㈲㑢戸戲㙦戹㘴㠹㔰〸晦〲㍤扢扢㡤㑣ㅢち攳愹㑣㉦㥡昵㠶㉥㜱㉣挹㙥扣㉤敥愲㘷搱㌶㉥扡㔴扣愳ㄵ㙤㌶㕦慡㕣慢敡㔵㔵㘶㈷戴攴㔰〷㤳㔶㤰㙢㠷愶愶晣改搰㑡愲捦㕢ㄳ㥣ぢ㝢㌱晡〰㉥㍢㔰慢㔷攰㤰晢㙢搳换㡤㍤㠹攱㙢㑡晣㑥㈵ㄲ挳搷㈹戳扡㘷㉣㍤㍣摦戰㘶搴昱㍤㔹搹て㜶㌹挰㠶㕢〰戶散㌳㥤㕡戹㔴㔵昱㐳昵㔲㔱挹㐱搶挶〰㐴攸㕦戰ㅡ㕢㍢㘳㍦挱扣ㄹ捣ㄷ㠲昹㘲㌰㙦〵昳㉡㤸户㠳昹愳挱晣㘲㌰㕦ち收㙦づ收㡦㠱挷㝦㈲扤扤㐱敦㜹攷㔷扦昸昲昰㔷慥㍥㜰㑦㕦收戵户晥昸换㡦ち㉥㐰扤㝥捦〱戲㝢㠳挱㝢㘳昷㠷㥥㤴㕢挱㉣户〱ㄸ摢〱㐲㝢愶㔲㘹㜹㉥㘹㍦〳㈰挴换ㄸ㌰〷晤㤳㍦扥昰ㅢ㡦摥昴㡦㌳㑦㝦敢㥡㈷㍥㜶摦挲㤰攰㑡搷扤扤ㄹ挸敥ㅢ慡㈵ㅢ摡敡搰㔵㤲扡㉡㔵昷㘴昰㘵慥散挹㈶攴㜹㤴扣〳挰㌸ㅦ愰㜷挱㕣ㄹ㡥敦㡡换ぢ㐸㝥ぢ㠰㄰㝦攳㜵㜸敦㐴昲慤㉦摥戵㝢敡㡥攷扦晤摤㝢敤ㅦ㑡挱㕤㐵㜷ㄸ〷搲摤㌶挹散㍡摢愴攴㐵㘰㤷ㄷ〳ㄸ㤷㄰㍢㔸㉡㝢㘶搹挹攲㉥〰㈱㕥昲㍡㝤收攱㔷户㙥扢㜵㘴收㘳㌷㙤㝦敡㠵㠷㝥ㄴ敥摦㡤敡敢㍤攷㤸愹㥢㈷戰摣搶㔶㜲㙡㈴挱扦㔳㙦㘱搸挱散慣㍤㘶㈷㤳㔶㌶㘱愶捤㌰晤攵㜴搷ちㅤ愷摦㍥㔲慡㕡戵ㄳ㝡昱㥣㍦㘵㍡㙡㙤㉤つ㜹㜵㔳戵攵慡攵散攸㕥㌹摦㌰ㅢ敡扣捥扡㌵㈱敢㥡捤㘳㙢㔱㡥敥敦㉤㥤捤㙥㌴换换㙡㜲愵攴㔶㕦搰㔱㡤㡤愵㔶搸戸㜶㙦㕤摤搲慣㕤㌷愲㐹〴愴攳㕡昶扡㔹扡㔵敥戸攲搳㡢㌵㐷㔵昵昰㠶㉡㠷㑡挵㘳慡㍥慦ㄸ捥㤴愵愷扡㥤㔵摥敥㌶㜴戰㡡㠹㘲扦戲㉥㙥愵摡戳㉢つ㔵戵㤴㠵昱㉥愹㝡㘳㜵挱㉣㤴搵戹㙤㉣㙥㥦愸㜸㜳ㅢ㜹㙦慤戸散㑣搷慡㡤㝡慤摣㕥㌳㘹ㅤ㌷戱愳㕡搷搵㉣㠵つ㌱挴㈷㈰〲㍤㍤㐲〴摥搶㙤㔷愲㕣㘷㐴ㅢ愲挵挴摣ㅦ㝦戶摤敤㐶づ㘳㜶㤸㐵㔹搱㈷㠳㍢㑦㈱㑣换愵㤸换㌶㘶㙣㤹ㄳ㘳㍦戹㉦摤㤸㕢㡦戱㘹戹晦㕦收㘰㜰慢㌷晢搹攳㠸㍡搷㤸㔵慢慣敡㥢㘶㉥㠲㈳㤲㤷〲㠴扦㠹搵扣愱昶戸㑢㡡ㄵ戱ㅡ㍥㔱戲ㅡ㡢挶愲㉡ㅤ㕤㙣㠰㠶散㈶ㄲ愱㙡搷㍤昲㙤㈰挹㈱㠲㘱㠰㘸㌴㘰㕣㑥㈶㈳㉡㐷摣㜲㤸㕢晦㤹挷㌳收㑦㔲挷㑦㈴㍢㑥戸戲户㔶㜷㝡㝡扡捤昲ㅡ搳㔹㙣搰㍤㌷慤㘴攴㤲㔷㄰㈴〰挲っ㍢愷っ㤷㘴ち㌱㉢ㄸ愸捣㈸摢㐴㉥愶㔷户㌰挳ㄵ㌷扣捦㈸愷㈸㤹〷捣㘱慤慣ㄸ挰戰昸晢㉢昴㝥戵搲㤸㌱ㅢ㘶㙦〵ㄹ〵慣㈴挱㌴愴㕢戹ㄸ㕢づ㘸㥡摦㍡敡㤵㈰㈱愶搱ㄶ㈹㝤㥡攰㑡挲挲挱㝡〹昴㜸㜰昳㐹㘰散㡣昹㐶愷愳户㘷〶㐸㔸慣㝤慡扡戰扡愴ㅣ戲㐷㡣㑤㔵搹戹扣㈸散㘰戱㜰㐳愳㔴㜶㐶㌰搲㝤昵摡昲搲敢㈹㠷戲㘴ㄲ挰㝦挲㉦挲㡢㑦㝦㑥捣散㝢㡦搳㌶昹㝣㈰㐲㘹愴㐸愶㈳㤲摥ち㘱㍦挵㤷㝥㘴ㄶ㕦搱捤敡挲っ㍡㘷㤲㐵㌱ㅢ攸慦㐰㐳ぢ㜵愵昳挲㠸㉥㐰摢〳㤵㈳戵晡戱㐲慤㜶㡣晥戴㐵㤷㥣㐵愵ㅡ捣戵晡扣摣㔲攷㤰㐲昴昴戴攵㐶㉤㐹ㄹ戳㌴㘳ㅣ㘰㘰戲㕣㡥晢ㄲㅤ攳㑡㤰㝡㤰昵ㄹ㔷〱戹㈲㤹㡣ㅦ㐱戲ㅢ挷㐲㔲㐵搳㘹挴㉦㡦捦ㄶ㙢昱㔹攸㈵㝥㘹㙡㍣㝦㥤戹㕡换愷ㄲ愹昴㘵㈳㉢㘵愷㈲扥〸愵㌰戹㌹㌷昷戵搷ち慦㥥晦昶て㔹て㤴捦㜹昰㤹㑢挴昳㕥挵扡ㅣ㡢搹㤲㑥昶㝥づ㠸㜸ㄶ㙣摣㙣㠰户㍦㜲〲㘵㌹㐹㌰〵㠰㉤㐳ㅢ〱㍢挶㡣㕢ㄴ捣戸戸㙢挸㔹㠲扤〰㠲㔹㤷㑥ㄵ昷〱昱ㅦ昱㌹挸愷㉢㘸㜳㌲㐵㕢㙦捥㙢㐱㡤捡㑤敡〴㜳㌹㥡㔴㔲㠵㤲㑡㤳㔴㤸㜸ㄲ㠲扢㉡攰㜷扤㡡㜵㘹ㅦㄳ㌸慤㠰〵戶晦㈴搸扡㉢攰㐶昶㜱㠴攰攷〱㕡ㄴ昰ぢ㙥㔱㌰〹搴ち戸㠹㑣敦〴㄰捣〲戵〲摥〵挴㝦挴㘳攸愳愹〰㘶㡤敢ㄵ㘰㠲ㅡ㤵㥢搴〹收㤶摤ㄴ昰攰㐶ち㜸挰慢㔸㤷㠶㕥〴㐹㕡〱㌷〳ㄱㅦ搸㔰〱㘵㔴换ち㐱ㄵ愰㐵〱㑢㙥㔱㌰㈵搵ち戸㠵㑣㜵〰挱㡣㔴㉢挰〱攲㍦攲扥㔶〵攸ㅣ昶㜲搴㠱搸昴㍢㜹〲㠴愸摣愴㑥㌰捦敤愶㠰㍢㈰愶慢〷摣敥㔵㜴愶挴㘱㠶搸㌳㐸㘵晡挰㉥敤ㅢ㑢敡〴昷摥㉤㌶づ㡦搳换㑥愳愶〳挵㠰㍤㔳㍢㔰㙢捣㤴㥣愵戲戹扡搵昶㤰㈳㡢慡㡡㌴慥㡥㙣慥㠳㔶㕢㕡㔲㤶戴攷㙢换昵愲㥡㥢㜹㈳愴㜹㤸ㅦ㑣愷㌳扣愰挰㜳㜶㤹ぢづ㈱〲㕥㠲㈷㄰㘶扥搱ㄹ㠰昴ㄱ戶㈵㔹搴㈸つ㍡戸愶搱㠵㔲愳慣晡㙣㥤愸㘹㍣㘲㐳㡢挸㡤慤㕥㝢㘱ㄱㅢ昳捣㠰扤慦㕥戲㜸㌴愵㌱戶戹慣晢搵㔱攴挱㠷㙡㑥㠹户〵〳昶㐲摤慣㍡㑢っ改挵搵㜳摡㑡㍡昶㠷敤愹㔲搵㐱㌷摡㡡挴〷敤昹挵摡〹摣㈷㉤㔷慡晢捣㈵攷つ㘱ㄵ敥㤷敥愳㑤㈳㠲㈲ㄸㄴ㤱㘰攴㙣敤㘳摣〶㘹㕢摤㔳㜵ㅣ㝥摡愸㤷ち换㔴㤸敥㈴〵ㄸ㈲搰㌶っ㠴㤹㉤㜶〶敦ㄶㄳ㜶㘴摥ㅣ㙢摢㠵㑣搷㈴戰㜹㐹愷㌳摤摢搹收づ㠰户敦扢㘱㙥敤㑣晡㝦扡㕡ぢて㐳摥㘹ㅦ〱ㄸ㜰戶戸㉥挴㘳〱㍤ち㉢ㄳ㥥挰㔲愷㕢㐶㙤捤㐳て摤戲㠶敥㐵ㄶ搹㙦敦㌷ぢ慡㡣㤸㕤㌱ㅢ㕢摣〲㑦㈱戸㝡㜱扣扡改㕡愵㘲搲攵㜸㠱㌴㕦㌴换㉡㘲㑦㉥㌷㙡戸㕢㤰㌶㠰昶㑢㡦㘴慥㠰㘴慥㘸㔲扦㝤㤸㠷㘲㡤㔳㔶敤愸㔹㉦㌵ㄶ㉢愵㘲㠴〵ㅥ㕣摦㄰扥㡡晤㠳挷ㄲ晦昱昷㤲捥扣搷捤㍥㘱敥ㄱㅣㄵ愹㍡㥡ㅦㅥㅤㄴ〶晥挴㔹㥥㤹戰昳攸㠸㉡敦㠴戴㜰㄰㠰㕢㤱㝥㕥昱㙦㡥㕦戹ㄵㄴ扤㌹〹ㅥ㜹㔸㉤摦攳㈱㉣㠴慥〰搸㌴愱收搹㈴扡扦㘶㕡㝢捤㈲㉥㠳㝢扤慢攰〸㑣换慤愶ㅥ攳ㄱ㘷ㅡ愷㘶㥣挶㡦㤷㉣㔵㡦㤰㌰㡦ㅢ攸㄰て㐷㠶㙢㐳㈴㝢㍤㠱㜰戸㉦搲慤慦㌹㕦搶㑥㉦㜱㙣扤攱㥥㕢㈷晦㥦慥捦㕤捤搹㐶愳扣㔵㤲敦㈵戸ぢ㐰㈴〰㌸㥦づ㠶扢挹㜰て㐰㤸㘹㝡愷㙤摡㑦ㅢ摥㤹㈴愴㉦㔱㜹づ㡡攰捣愰て㔰㘱㍤㤱扥㤶㠳㡦攱㥥㜹㈲晥捤慣㌱て㉦㔷㔶搴摤㕦㜹挰愲㌹㠲挱㄰㑣㙤㜴㕥ㅡ慤敢ㄶ挲㉡昳㑡㥦㠸〴㑦〱挶扤〰摢戹㔸㈰㍦摦扣㤸㝣敥改㜸㘶㕤ㅥㄵ㡤捡晢挰ㅤ㠸ちㅥ㄰㝣ㄵ㌰㔱㡢㐶昵搹昲㝥愰昲㔷〱〴搳㕦㈶〲㉤㘱㑢㑣愰挸搰ㄵ㌰摥〷㜰扡㕢愵㤸〴㌳户㑢昹㙢〰㘲ち㠰扢㔰搳㉢摦て晣搴㕥挹戴㕡㝢攵㙦㜸〸ぢ㠲戹戵㍦つ㉥㌰㙦ㅡ扦〹㔴㝥㠰っ捣扢扢㌰㝣㤰って㤰㠱愹㌸捤㙤㍣〸搰慡挶昸㍣㜶愱昸㐶㙡晣㄰戸愱㐶㈶收扥昸ぢ㐹㜱搵昸㄰㔰昹㕢〰㠲㐹㜴愷ㅡ㤹㌹扢㙡晣㙤㘰摢扣㥢搵㔳㠶ㅣ挱㘴㕢敢昱㘱㈰㠲㔹㜷㥢ㅥㅦ〱攱搴㝡㘴㜶慥昵昸愸㠷㘸㍤㌲㐵昷攷搱戲㘴ㅥ〳㔹㝥㤸㡣㑣摦扢㌰㝣㠴っ扦㐳〶㘶昴㕡㡦ㅦ〵戲搵㜷㐷敦晡ㄷ㕡㑣㜶㜳挶㡦㠳ㄷ㕡㌴〱㝤攱捣攳㍤㉤㝥〲愸㝣ㅣ㐰摣っ搰愹挵㌲㘸慥ㄶ㍦〹散戴㥤㤱〹扢㔶攲ㄳ㐰〴㘳㝢㥢ㄲ㥦〴攱搴㑡㕣㘲㕢㝣攴愷㍣㐴㉢㤱㘹扥㍦㡤ㄶ㈵㍥㐵挶㑦㤳㤱㐷㠰㉥っ扦㐷㠶捦㤰㠱愷〲慤挴摦〷ㄲ昳㤵挸ぢ敤㡤晣昰戳㘰㠴〶㜹㍣昰㈵㕦㑣㡡敢㠷㑦〳㤵㥦〳㄰户ㄳ戰昴㡣㠷㜰㑢っ㌳㈰㜴敥㜳敢㘲㤰㕥㔷㌶愳搱㝣㘳戵㡣っ㠰㈸昷㍤ㄷ攳づㅥ搵㌴散挶戵㍡摥㐰㠶㍡慦收㥡㙤㜷愳扦扥㙤ㅤ搷㥥扡ㄹ㙢敥攰㤰昶攲㔴戲㘱㝢捥㘰敤づ㠴㙤昸ㄸ㥦〷搸㜶㕤愹㔸慦㌹㌵扢㠱㠵㕢㜵攲扣㐶戶〳㠱挴㘴㜸〶ㄲ扢昶挹㠹㠵慡㝣挵㜵㥣搷㉡搱㘳搵摡㠹慡ㅥ㑤搸攱㙤扡搶㔷㙦㉦扢㠹攲愳㥦㑢愰挵ㄸ〳㈳ㅢ换㍦〴ㄸ攸㠹㌱戲搰攰挶ㄷ〰㜶㑤㑦㑤ㅦ捥攳㈵㐰搲㌲ㄳ㌹㍢㕢㑣㘶ㄲ改㔱㌳㤱戱ㄲ愳㌹㘵愷㔳搹慣㤹捥ㅡ㝦搴㘴捤愴㔵㐶㔹㘳愹㔱㔳㈵㌳挹捣㔸慥㘰㥡㤹戱㙣捥㌴㔵㌱㤷㑣㡥挷敥昲挴换㤳㐰攴戳〰戱扢㝤搲㜳㈴㍤㑦ㄲ〳ㄷ〷愱ㄹ㌴㙢昸㍥ㄴ㑦㌷㥥㜰㍥愲㈰㡡挲ㄲ㉡搴摢㉢㜶㜵摣ㄳ慦㡢㐳捤㡢㌶挳㘰ㄸち㕦〹㌵㥦㕥愳㜶㉢戲㌱㥤㔱晥㈹挱ぢ〰搱ㄸ挳㄰〷㘴晣ㄹ挰㌹搳㔳㜹㕣〰昹㔷㐲昴㍣攳㑢愰昷㠳慥㘳㉤㕥㝤㍡挶㥦㠳戲〵㤴㤶挴摢昸ぢ搰摥〴㕡晢敢捤ㄸ攳㥢㌶摦㔵㐰昴㑢㍤昷昵摥㤷㔱ㄴ㍡㐶㤱晥ㄵ㤶昰攱搸〴㘳搴㥤㐴㐶㌰㑢扡㈸昰㠰昱㌵㠰つ晤㑥っ㠳㡤扥搷敥㍢っ㕦扡昳慦〳㠱敦㌰㔴戱ぢ攳ㅢ〰慥敦攴㌲戶㌲挷㌳㘶扡㘸㡤㘶㌲搹㜴慥㤸㉢㕡㔶挶ㅥ㑢攴ち攳愳㉡㘳㝣戳挹慡慣㤴㥤㑢愶㜳〹戳㘸㘵㤲㜰㈱㑢愵㔳㠵㌱㉢愱ㄲ㜰㍡㍢㘹㝣慢挹㍡㥡㑡㘶㔲㠹愲捡收ㄴ㘴㡤愶㜲愳攳㘹扢㘸㈷昰挲摤㉡㡥㡤ㄷ㘳㡣㤷摡㄰摦〶㈲㕦㈲昸づ㐰㡣戱㔲搳扦㑢搲㕦ㄱ㝣㡦昴〷㝣㍡戹㕣㝥戶ㄴっ㡤昴㍣昱ㄶ㑣㥥㕥愱ㅢ㝦㥦㑣㍦〰㠸挶ㅥ〲愴ち㡣扦〳攸㘶摤扦〷扤摤扡晦〰捡㝡㑢ㅡ㉦㠳摣㘱昴ㄸ挳慥㔶戰戶敥㌶㤴攴て〹戶〲〸ㅤ㌹㔹晡㘷㤶昰攱搸挴㈳〰㜷ㄲ㌹〷愳昵慤㉢㍦てち㌷㄰ㄱ〳㜵扤㈱ㅦ㐵愵敥攷挷㐰㘰挸挷昰愵㌷㠱㝦〵攲ㅡ㔲㘵挷挷㜲㤹戱戱㡣㍤づ敢㈴捣㕣㌶愵散㘲㍡㌷㥥㑤㔹挹挴㔸捥昸户㈶㙢㘲㌴㤱〴㜹捣戶㐶戱㔳㡣ㄷち㘳挵㔴㉡㤵挹攵ㄲち〲ち改搸㠷㍤昱昲摦㠱挸晦〰㠸㝤挴㈷晤㈷㐹晦㐵ㄲ㐳戱摥〴㥡㕣攲攳㈰㘹㜳ㄸ㥥㌹㌸㙤昹摦〴晦〳㄰㡤㝤〲㔰㑦㠴㡢㑤㜲㘵㐹㉥㈶挹搵ㄳ㝢ㅣ㐰㔷㙡㙤敥㈰晤㍣〲晥搰㐴㍣〱㑣㑢ぢ戳㠴㠲搶㈶㐳攸㥤慣㜹敤㈷㉤摡攴㕡搱摡㝣ㄵ搴昵摡晣ㄴ㉡㜵㍦ㄲ㜲愰㑤〶㑤慤捤㈸捡慥㌶捤㌴摣㌷㤹ㅥ㉦挲挷㌳愳挹㔴捥戴㤲攳挵散㔸㉡㤳戱㤲㠵㑣摡攸㙢戲㘶戱㘰ㄲ㌶㔴㙡愵㡡㤹搴㜸㘲摣戶ち愳愳㘳㘳愳戹㐲㜲㑣㈵戳㌱㠶㘳慤愷㝥戴㤱〳〰㌱㐶㘱㑤摡㐲搲㈰㐹㥦昱㐹㘴㤰㘴ㄵ㡣户㕡㥢㍦挲㌴㥡捥扤㤵昵摢〰愲㌱㠶㕣㍤ㄱ㍡户愴㈷㑢㍡慦愴慢挶ㄸ㡡搷戴㜹㌱改㍢搸昴㈲㔶㌲㌲敢捡ぢ㐰ㅡ攸〹㌳戸㕣搵戱ぢ㜷扦㘱ㄸ敡㝣搱㌹㡢ㄷ㤷慢㥣㑣て㡥㔶敥㠱㈴ㄴ扣昲散㘴㜱㥦㡦㐰ㄴ㍦攱扦攵慣捦㕥づ㈶搶ㄲ扦㈹㤱㐹戳扣㄰昴昰㐹㘰㠹㙥愲㌷晢挵㠸㠱㐶摢㉢㜳づ㐲〰㝥㜹戴㔰㥢㙣晥㙣攵㑤㝥㘸ㄸ昲摦扦敤㕡愳㑣ㄶ昰昳㡤攵㠶昲㥢ㅤ慣㌷摢攱㝤ㄶ㜲〱㔴っ昱㙤摤昶戵㔲换㠱㙥挷ㅡ㜵慥敡攰捤戲戲㝣㠹づ㡥㌵愱㘰㡦攸㝡挷攲晤㐰㠵㈷㌸㑡挳扢攵㌹㡢搱㘱㐷㤷攳散㔴愹愱慦㠳㝡㔱㉦㈴ㄳぢ攳㈲愸挹搸戳㜳㜶㘷㙡㌴晣㍤ㄸ攲戴晢㘸㔷㍢㝢攴㐲挵㜵㌲㉡挴戳㐰㑦攲㈳㈴㔳ㄲ㘳㤷摢挹っ㍡ㄱ㉦愱ㄳ㜶㐴㑦㡡捡摤攴㝥づ愸㑦ㄲ捦㝢〵㑡ㅢ㘴昸づ攳㐳㤳戴㍣慦㕣敤ㄵ㈶摣敦㠸昷ㅤ㥢ㄸ㝣〱ㄴ摤攲㕤攲愲昷㑦㠶晦晡㔶㤷挳㠷㈵㤷㜳攲戰晢ㅤ搸㌶㈱ㄸ愱㘳昸㜴扥攵昸㍡〶搹昵㡥晢㉦扤㡡捥搷㍣㌱㐶㜷扤搸㉥挷慣〶㝡〴愳㌱ㄷ㥣昸㉡㕡搰换戵㘳㕥挱㈹㌳愸㥤㘴㤵㘴㠸㌶㤲慥㠲愶㜶愶搲攱ㄷ挱搸昵愶摣戳㌴搲ㄶ摦㔵㘶慢换ㄵ戴㙣㜱㝦摡㠱㑦㔴愶搹つ〳敥㐹㝣㠴㘴㜸㌷戲㙥㌷戰㐳㕡㝣〹摤昸㑡㡦捡㌱㜲㝦愷挹捤〸㙦㡣扢摣㜰㡤戴昸ㄳ㡦摢戵昱㔵攴㘶攴愶〰㤲〴㈳戸㉦㑤㌰㤲㜳ㄶ昸ちっ㝥ㅦ攰捣㑣昸〳扦㐵㜷ㄳ㘶㈶㔰㡦攷晣〹晤ㄵ㜸攵㙡挱㔸摣捤㠴捦㘲㄰㕤㑤㜸搲慢攸㝣㔱ㄵ㘳〸搷㈶㥣挴ㄴ㘱㐲挶㘱㙤挲㉦愰㐵搳㠴搳㥣㍦愳攱㐹㝣㠴㘴㜰㌶㘶㕤㙤捤散㑣㈷挴ㅦ㠰搹搷㐶㔴敥㈳㌷㠳慢换捤昸㙣捣戹摣戳攴晥慣挷捤㝥愳昲㕡㜲㌳昸晡〲〴㠳㌰ぢ慣ㅦ㘴㡣㍤㌳㜵㌲㈰㙦戲㈲摥㌱㠱㝡㍣㌳ㄳ晡㉢㌰㌷㈱ㄸ㠷扢愹昳搳ㄸ㐴㔷㜵㍥攵㔵㜴扥昶㡡㌱㠶㙢㜵㕥て〴敡㘴㈰搶敡㝣ㄲ㉤㥡敡㥣〷㔵㌰ㄲ㥥挴㄰㠴㘴㜴㌶㙥㈰搰晢㔲㔶㍣づ㘶㉡挰㜵扥㈳攴㘶昰㜴戹ㄹ愰㡤㜷戸摣㜰散慣昸愸挷敤㙥㌰㌷㤱㥢搱户愹㑥㐶㘱㕦摡㈰㠳散㤹愹㤳ㄱ㜹㘳㜵㥥㉣㑣㘰づ㠱㐰㜳㠳〹㑣〸㐶攳㙥敡㝣ㄴ〳敤慡捥㐷扣㡡㜵㉦搱ㄸ挴扢㙥つ㉤慦㜸㕡㝥㠲㌵㠸㠱㠴㙤㥥㙤晡㙣㤷捣戸㡢㜳㜵愹㕣搶㐷搲㝥摣㜹搷昱㈳愸晤㜸戵㠳㥢㙥晣㈲搲㍢搵攰㤵て慦㄰晤㕢㔵愹㑢㙣㙣搸〷敢戸㘶敤戵攷ㅣ扣㤲戳㈲昸ㄱ㐷愳㠱㕦㔱扥ㄱ㉥挴㜱㐹㄰愲搱ㄱ㠹昸挳愹㘰搷昳昹㙥㔴㜷㡤㜱慥ち搷昴攱晦戶㈹挸慢昲戳㝢㍢㘷㤸戰㤷㝦㠹㘴戵扣晣〹㠹㠷㘱㘲㌷㘱扤㉤愰昷㐹收㠹戲〸㝥挳〲攰㡦ㄳ㜴昲ぢ㄰㤵ちㄴ昷戲晤㜲捥㉥捣搴愶㜳㜲扣㌱搹换搹㜷晣㐲愹慦㡦㌳昶㥦㄰愳昳㘶㤹〱㤷㔸㙦㈵㙦昲㤷摤㤱㑡扥慣慡㐷ㅢ㡢捤㕦㜳㈳㙦挰捦㥤攴㔱〸㘱㔷晣〸㐶㜰㑡㤵㡢慤㔴㐶㐰㝡慢㔱〲攸慥㠲て㜶㔵挱㌱㌶㉡〳戴慢㠰㘱慥㐵〵㠲㐱㤴㙡昰ㅦ挱㜰愷㠷㔱〳搲ㅣㅣ挳㥡愶㉥戵㔲ㄹ扥㌴昵㤶㔶㉡㜷㝣㍤攴㍡㤰收〵㙡扢搹敥敦㍡收〶ㅡ㐸㥡㙤捤㘴挷㐹愲戵㌴〸㠸㘹㤴摢挶换愰愰挷戰〲愴㌹㕥㙥晥㥡扡摡㑡攵收愹㐷昶㙥㈰摤㤵昹㥥慥〳晢㐵昰㑢㉡㜳㙤㘰扦㐴㔲换挰戸昷戶つ㡣摢慢ㅥ挲㙤㐰㥡〳攳㌶慡愹户户㔰挳㐵ㄴ㑥㝢㌱㠱㌷戰ㄵ摢㡥昷摦〷愶昰ㅡ㙤愸捣晦㍣搰敤慤㑣晢㕢换㍢搰㔶㜰ㄵ㔰㠶晣㘵て㘱㘱㤰扥㐸㈴㐲捦ㅤ愴て㌶㑢㠲扥挴㈱捡㍢㐹愶ぢ攱ㅦ㕥㐱㜹〸ぢ㠳㜴ㄷ㈲㙥㝢扡挹㕡㠹敥搱㉣〹㕡㔹㑢㝢㉦挹㌴㌰敢攴㕤ㅥ挲挲㈰㡤㐹挴㤵㐶㈳㌶㑢㠲挶搰敤敦㈶㤹㜶㘰㥤扣挷㐳㔸ㄸ扣捤㉢戸敤愹㙢㤲㜵㐹㘸㈵戰挵扤愴㜹㑦㡣捡搰ㄱ昶㔷㠰㈰挲敡愹愲㔲摥搷捡挵㈹㙢慥晢㕤㉥㍤〵㜲戵挹攲㔴㌴搷晢㕣㉥㍤搰㜵戲㌸㘰捤昵敢㥡㉢收㡢㄰ㅣ㠱づ敥㔵㌸㈳㠳晢ㄴ摡㐶㜰戵改て㐵戰㜷捤㔱㘹攷㄰散㔰㔷㤴㍢㉡搸㠷慥㌸搶㕥搱昷扦㠹攵昲㠳</t>
  </si>
  <si>
    <t>㜸〱捤㔸㑤㙣ㅢ挷ㄵ收㉥戹换㕤晥搸慣晦ㄲ㌹㡥㑤〴㑥㙢㔷捥㕡㤴慣摡㑥㘲㈴㈲愹扦挴㤶㤴㤰㤱㝡〹戶㐳敥慣戸搱敥づ㌳戳㤴挴攴ㄴ㈴㘸て戹收ㄲ攴㤰㐳慥㐱㠰〰〵〲〴つ搰收㤲戶㘸慥㐵㠱〴㐱㝣っ搰㐳㉦晤㐱㠱愲㝤㙦㤶㤴㐹㡡㙥㙣㔵〵㍣戶㠶㌳昳㘶摥捣㝢昳摥昷摥㙣㐲㐹㈴ㄲ晦㠶㠲扦㔸㔲搸㌸㔳敢㡡㠸〶㔶㠵昹㍥㙤㐶ㅥぢ㠵㌵挷㌹改摥昴㐴㤴㠴〹扡敤〱㕤㘸戶昰㕥愳㠶扤㑤戹㠰㐹㕡㈲㘱ㄸ愶ち㜴㘴㠲㝦㠵㝥挷挴㔵戹ㄴ㔴昵㑡㜹戵昱ち㜰慤㐵㡣搳㑢挵昵㜸敤㡤㔲挹㉡㔹㔷慥㤶㝥㘲㑤㕤㉡㔶㍡㝥搴攱昴㐶㐸㍢ㄱ㈷晥愵攲㕡愷攱㝢捤攷㘹户捥戶㘸㜸㠳㌶愶㘶ㅡ攴捡戵搲㤵搹㔹昷晡昵㙢㌹搸㍡戱㔶㈹㉦㔱扦つ晣づ㡢慢づ㕣㔷㉡攵㌵㑥摤挳攲愹愱㈲㑡㔵摡昴㔰㘳㤴㜲㉦摣戴㉡㘵昸㍦愰ㄵ攸㕤戵㔶㙢㌵ㅡち㉦昲戶扤愸㡢昲㤹挱㙡戳戱㑥晣づ搵〳㜹㈴㈳㔸㈷㝣㠵〴㌴ㅦ扣㈴攸㡢㈴摣愴搸搳㠲挵㡥攷愴攰㈶㤳ㄷ挷㙤搴㔳㤲戵㕡㈹㔷㕡㠴㐷㤲㈵㙥㜰㜹摣㙣戹㤳㌵㜰ㄴ戹㐶㡥愲㝡㤴㙣捦㔶攴㥥㜸捡㌴㔶〶㔴扡〹搵昱㠱㤵㐵戹戴㌸慤愴晥〶ㄶ㌷戸㌰ぢ㌳㔵㥢愸㜶㐳戵㥢慡敤愸㌶㔵㙤㔷戵㌷㔵扢愵摡㥥㙡扦愲摡㕢㌰愷㕦㡣㜴㕡敤㤵㥦㜹扦㜸敦㥦敦㘴㥦晢㜸㜱㘲戶㤸㝦晡慦㌹攴戵〲戲㔹㉢㌴㍡㈴㐳搰㔰愶㝢搷㘵づ㘶㙢㐱㝣ㄵ㔵㉡㥡㈶摥搳㜲攸搰㕤ㅤ㕡㜰㝦戹愰挲挲㠸敥㐶㔵ㄲ㤱㜴戰㐶㌸つ㈳ㄳ㈶㑤捡㔵㜱ぢ㔷收攵㔸㝦㜵愶搷〳づ〵搹ㅣ攰㤲㤵〳㌱㈷〵㕣㉦㤹㡡㙢㐳ㅦ攷捣㑢㐴戴㈲搲昰改昹㤱㉢㐷扤㠱㤵扤ㄴ㜹扥戰㠰攵㈲㘷㥤㌶㙡昴戰昸㐸㐳㐶挳搰昳㔰㐹攸挱㕦搸攰㔹昳〸晣㘴㑣㈴㥡㐸㐴㔸㠲ㅦ㈸㝤㕡敥ㄸ㜴攰㠸㔵ㄶ㄰㉦㍣愴换捤ㅤ〷愶㉦昴慣戸捡挹づ㜸攴ㅤ搶搳搶ㄴ晥晢㝥㐸〲㐴㜲㘷摤慢㙥愹攴捣㑥㤱ㄹ愲愱ぢ摣慦㐷㥤㠰㌵戹㘰挳ぢㅤ戶㈳㕤散㔸〰晥㈳摤愶摥㙤㔳㌹㤴㜳敢㠴㙦㔲㜰㕢扥㕣㍤攱㔶ㄸ攷搴㈷ㄱ㜵攴〰㈲昴㐳挳㠳㘲㠱戳〰挷捦㤴㠹愰㜷摣㜷搲㡤㌷㉡戳㑥攸㠸㐷挶ㄳ㙢ㄱ戰㍥㍤㑡扢挳㘴摦戲ㅡ㐰ㅡㄵ昲愴㘷㐷㤷㐹攳㥦摢昵㘲昲愳㈳㘴〰㌵搶戸㍢㜵㠱搳㔷昷愸晢㑥㌴〷㘱㙡㥢㈲㝤㥦㤴㌱㈹㍥ㄷ㐰㄰ㄳ㌴㤴挷㥢っ搶扣收ㄶ攵㌵㡡㐱㡥㍡㔲搴㤳㐸愲攰㡦㑤㉡㈶㔷㔱昵㠰慡捥㘳㠳愳敥晣㙥㐴挱㥢ㅤ㌸㉦㐴㥢愸㕢㐷㑦㍡㌵㌴㈵摥ㄳ〸ㄳ㐳挳ぢ慣搹ㄱ攸戵㥣昹挳㤴㌹㘷㥢挰㥥捥㉤收搰㔴㑡㑤㈶㔲㠹ㄴㄶ〸愳挹㈴戸昲搴㠸愳捡㤰㠱扣挵㈰㌶て㔸づ㠲昳捣㍤㉤ㅡ㌶㉦㕣㌷づ㌲昶攲扦昲昰戰慦㔸㉦㠲昶㐰㑢㍥㐵㐷㔲㐷ㄱ㘵攰愰㜷慣〶㌷ㄹ㡢愷戱㐴〳㍡㐳扢挵搹ㄷ敥㉥㡡㘴扢㘷ㄹ晦摦挹慡㝡扣㈷晤晣㌶㘰昶ㄲ〹ㅤ㥦昲晦慥㉦㍣㤱㠹㥥㙤㥥挴敡ㄴ㔴㤹㠴昶ㅤ愰摢㕤㌵㠹㠹㤲戲慢㜴戵ㅤ捦㠹㕡㝡㡢㝡㥢慤〸挶㈰扦㌲っ㔴昳㍦〰㐷㌷〰收㝦づ㝦㉦㘳㤲㘵㍥㡣搵〴㔴㤹㑣㈶挶㑦㍤㘳㍥㈲晢㠹ㄴ㈲敢戸㐳敥挵〱っ㜰㤹㥢㡣㌸ぢ愴〹㜹㔹扡㤷㤵ㄹㄵㄶ戴㈱㍡昱〲捥慣㠰㙤㠲捤㙦㝢づ攵〶づ搴㈰晢㑢㐱㔲㈶㜴改搹〲挲㑥㌲愱㘹㔹㘳摣㕥换㝤㕥攷㝢ㅡㅣ捣㉥㤷昷昱晦昳ぢ搷㥥㐱挱㌲ㄹ捣㤸捣㌳㔸㍤ち㤵㠶㥡扣㙦㙦㌸ち㡢㑥〵戵ㄶ摢㔹〲㔵㔲ㄱ㈷㍤愲挲扤攸愱晤挳㄰㐶㐹㌰㈱挷ㄷ㌹〵〰攴㜵挰〱㈹㈳慥㌸㍤㤶㈲ㄷ㥤㤶挶㌸攰㠶㤳敥扡㐷㜷㄰扣捦敤㈷㐱搶㔶改㠸㠸挹愸㝦㜶㍦扤捡㔶㔸㔴昵㐴摢㈷摤昳㘳挸㌱㘵愳㐵㐳挰㉥づ㄰昶㝤㤳㔸扢㑤㥤㌱㘷慣戱づ㙦搲攵敡㠳㠰㝥㜰㔳㜱㔱㈴昰㈹㠶愲慢ち㤴㠳㌹㥥㠲㉥㤱㜸晤挴㐷㡢户㕦㝢敢ㄹ㜴㐵㈵㤳㌱捦挲㉦戸㠹㠶づ㜹㄰㤰挴ㅣ㈵㍦ㄴ㥡㑦㘲ち㝥ぢ㥥㉤㕥摢愷㘵挲挱戸ㄹㄷ㘶搰㙦挶挶㌷㤰っ挷ㅥ昳㈰㈸ㅣ㈲㑤ㅣ㘳慣扢㘳散挰挱愵ㅤ愲㐱㑢㘵㥥ㄸ〹〶㔲㙥㐴愸〳摥㤷㜶ㅢ㜰昱㍥て㠲㉦捤昴㌶㈶搶戶つ㠹㉡昴戰㈸摡户挰㙡散昹㄰㕥㔳㈱㍥㤵攴慡捣㔶挸㜶㐲㜹㜲㑤㘰扥㠳っ捤㜴ㅡ挵挸挰㥦㉣戳㄰㠹挱㜴搰㙡㄰挱㈷挷改㉡捥㑢昷摥㜲换づ㠴㠸摥攳㉤㠷㡦户㍡愷昲㠵㘶挸づ愸㌰ㅦ㙣㌰扥搵㘰㙣ぢ㕦ぢ㐷㘴㑦戴㈸㡤昰㌵㤵つ攲㈷㈱戶挱晥㤳挹愱ㄷ㔳㑦敦㐸挴慣㔸㘶捣晡㘳搰㑡㉥昰愶散㈹㕦㠳晣昸搲㝡晦昶慢㝦㈱慢愷换㥦㉣㍤晥挷摦㌵㍥昸愵昲㔵㡦挰户晥晥攱㘷慢㙦慥扣㘱㈹摦㝤晣捤戹㕦㙢ㄸ㐴敥㈹㠰ㄷ㘰攲㔱㜷て扦敡㕥攴搳慣ㅢ㥢〶戶つㄷ㄰〹㤲㉢㈷敤搶㕢㈰㜵㌵敦㉥㜲捦昱扤㤰愲改㐰摡㡡㉦捦㥢㜴ㄳㄲ愹㌵㠶慦㕣ㄶ收摤㍡㈷愱挰㜸ㄳ㌶扢挷㠶㝡搲㕢㌴户散㠵〲戶㤱㤸㠹敤愳㉥㐲㍡摣㕣㈷〸ㄷ㐹㕢㍣〸敥㈴㍦㝣㠰㝡愰挴〰愶㉡慡慡ㄸ慡㜱㐰㡦㐸攸㍦〴㔶ㄳ〳ㅥ昸㘴㜱㘵㙤扤昸昹㈷㐵愹ㄵ挸戹㔴㠹㜲敡㌴敥ㄹ㥢㈸愲摥扤㈷㔸㘸敦㌹昹㑤愱㤷昹㈶挷〵昰扤っ㄰㍤捣晣ㄱ㔴ち收ㄷ搲㔹㉥昴ㅡ搸㈹㘰慣挶搰慤㕦㠴敡〷㤵戲ㅤ摢㜱摦ㅤ昴ㅦ挳昰ㄱㄸㅥ㐸昳ちㄸ摡㘵ㅥ㌳〹つ昹昹㐰㐱㤰㤶捣㥦攸㌵戰愳挸㝤㜱㡥〵㔵扦ㄴ㜰㝦昴㙡昳㌲㔴昹愴㠲㕣搰㑤昵㈹散捦昹㝥戱敦㘸㐲㉦攱搰搰挷てㅤ㌵㜷戹㔴㉡㙥㔰㤸戹〰摦愵㥡㐴㐴挵㈷㡡昳㑤㔶㥣〷㡣㈸㕥㤸扥㙥摦㈲㕤㘶㑦㑦㑤捦㕣戴㜶㝤ㄱ㈸㕦昶扣攸㐸晡㡢摦ㄸ扦晡散戹户㍦晤搳愵㉦㙢慢㈵攵て㍤挲攸愷㠹〲ち㈲㑦㌹㡢㐷㐸ㄶ晡㈲㘸㜸敡愷挶㈱捡扥㝣㜸㜲昴昱㌱て㡦㠹㉥㙡㉥〹㠹㤸㈶㉤㈲愵㍥㜹㌰㕥㝤㔴挷ぢ搶㝥て㔲晣て㝣昰戲㠶㐱昹ㅣ㡣㤸㔷愱㔲㔰㝣ㄴ㔹昹㉤散㠱晢晣ㄴ㍡㠶慡㘸㐸ㅤ㐵㙣㑣㌲ㄷ㔰挰㤱㘴㌸㥢㐵㝣慥扤晢改戳晦㥡㜹㜹㉥晢ㅦ愲㤴㠸㌹</t>
  </si>
  <si>
    <t>Iteration</t>
  </si>
  <si>
    <t>㜸〱捤㕢〹㝣㕣㔵戹扦㘷㤲㤹捣㤹㈴捤㐰换㔶㤰〶㄰摢ㄲ〸㑤ㄷ捡㔶摢㌴改ㄲ㐸搷㜴戱愲㠶挹捣㥤㘶攸㉣㘵㘶搲㈶扥昲〴搹昵〱㑦ㅥ愲戵㈰㔰㝦㠸㠸挸㐳〴㐱㐰ㄶ㝤捦つ㔱挰㠵㐵㄰㤱昷㔰搰ㄶ〴〵㜹㘰晤晦扦㝢㘶收捥捣㥤㌴慦搲摦慦㈷㤹㙦捥昹扥敦㙣晦敦㉣摦㌹昷㡥愵㉣换摡㠵挰㙦㠶㝡㐶づ敢ㅢ挹攵敤㔴㝢㔷㈶㤹戴愳昹㐴㈶㥤㙢敦捣㘶㈳㈳扤㠹㕣扥づち㠱晥〴攴㌹㝦㝦㉥昱㜱㍢搸扦挹捥收愰攴户慣㘰㔰晢㈸㌷㥦㜰㈱愱㤹㑢搷㤳㐰换搲㔴搰つ㈴㐱㤰㈶つ戲慡㙢晥戲㠱戳㔰㕤㕦㍥㤳戵㡦㙤㕤攳ㄴ㍡愷愳愳扤愳㝤收散㡥ㄳ摡愷ㅤ摢摡㌵㤴捣て㘵敤㌹㘹㝢㈸㥦㡤㈴㡦㙤㕤㍥㌴㤰㑣㐴㑦户㐷㔶㘵㌶搸改㌹昶挰戴ㄹ〳㤱㤹㈷㜶捣㥣㌵㉢㝥搲㐹㈷㌶㠵㔰昲搲慥昹换戳㜶㍣昷㕥㤵搹挸㌲㤷㜵捤㙦㕦㙡攷摦慢㌲㥢㔰㈶㡡散捥愴㈲㠹昴㝢㔴愸㥦愰捦攸戶愳〹㕡挷戶戳㠹昴晡㜶㌴扢っ㘸愴㘶户㉦〴攲搱㐸㉥摦㘵㈷㤳㉢敤㌸つ搳㤴㈲㘶㜶搶㑥㐷敤摣戸搴㠲攱愸㥤㌴攲㕣㌰戵㈶㤲㕤ㅡ㐹搹昵㡣戴愴ㅣ扢昵挴散㜴㍥㤱ㅦ㘹㑥慤捥搹㉢㈳改昵㌶㔵晣愹㐵㐳㠹㔸㝤扤慡慦户敡㈶㝢㌵㐶㙣搳扥㌰ㅢ敤ㅡ㡣㘴昳㤲愲搵㍡扣㜴㕤㈳㐴ㅡ㕥搶㉣㡥愲搶㡡㕣㌴㔳㕦㈲㜵扡㥤㑤摢㐹㔶㐲攳戵㔵㈸〹㈶づ昴㐵㜰ち扤愱㘱㔴愳㤹㄰散ち㙢搱捤㈴攳㐰〲㉤㈰扥㐵戳㜵㤸㥣晤㐰㔴晤づ捣㈷㜷づ㔶改敢㡦昸晡〷㝣晤㔱㕦㝦捣搷㙦晢晡攳扥晥昵扥晥㐱㕦㝦挲搷㝦㤶慦㝦〳㜴ち㈱搸搰攰㌳㘱昱㌵㙦〴慦扦晦摡㐵㤷慣扡敤㤶慢慦㌸昲づ挵㈹㈴㜳㘹㍣㈲㝡〲㐸攰〰㄰摦摡搹晡㐰㜲づ〲㔱敡昷㘸〱㕢㜱晥㤶㑢慥扡攳搵扦㉥摢㝥搴ㅢ㔷㥥㝡昱㠳㥦㔵㥣㝣㤲晤㄰㉡㑦〴〹ㅣち攲㕢㌸㕢ㅦ㐶捥晢㐰㤴㝡挱㘴㙦扢昵㥣㕦散㥣晥昹㥥㕢户慦扢晡愹㕦㘵て㔵㥣戶㤲㝤ㄲ㤵㕢㐱〲㐷㠰昸㝡㘶敢㈳挹㌹ち㐴愹㕦㥢散㔳摥晤捣昷㍦㝦改戴捥㙦ㅥ昹㕦㌳攷㙥㙡摢愱㌸慥㈴晢搱㔴晥〰㐸㘰㌲㠸㙦昵㙣㍤㠵㥣愹㈰㑡晤搲㘴㝦㜴晦慥㌷㌷敥戴㝡㙥㍦㘳换敤晢ㅤ㌰昱㡦㡡㑢㠵㘴㙦愳昲戱㈰㠱攳㐰㝣敢㘶敢㜶㜲㡥〷㔱敡㘷㈶晢㤷㌷㍥㝣挳㡤㡦晢㝢扦㌱改搴愱扦捥摦戵戲愹〳攲ㄵ挶㤰摤搹挸㘶捣㠶搲㐴㥢摥㍥㡤㝦扢㕦㘱戰挰挴㘷挵㘷挷㍢㍡㘲戳愶㐵㘶㐴晣ㅣち㘳ㅤ搷戴㔷㔳㝣㙤㈲ㅤ换㙣㤶㠱摥ㄴ㕦㤸㐸收敤慣㈴㕡攲昸㜲㈶慢愴㥢攳ぢ㠶戱捡㐵㥤㌹㌱㈱摥㘵㘷昳㔸ㅤ昲㈳愵㠹㜲搸晣㐸捥㉥㈵摢㑣搹昳㌳㐳改㔸敥㔰㙦㘱㕦㍥㤲户㈷㔶捡㑡㠵㔴㘵敢挳捡㘱攷愴㐹㠷㔷㘶㕢ㄳ㐹づ搹㥤挳〹㐷晣扥ち㌱搶㤰捣㐰㙤改挲慣㝤㜶㔱㕡搵愲㑥散㍣㥢愴散慡㕥㍡㈲愷㕤慤㕤㠳㤹㥣㥤㤶收戵愵㤶㈷愲ㅢ散㙣㥦捤㝤换㡥㐹㔷て愰挸㉣㘴㙤换搲攸㈸㤶愶搸㤱㙥㉥㠱戶搳㌱㍢㠶昶㙥〴捡㈳慢㈲〳㐹晢挰㌲ㄵ愷㑥〸づ㈹㘳㉦捣㐴㠷㜲㕤㤹㜴㍥㥢㐹㤶㑢㍡㘳㥢㈲㔸㍣㘳㑢㌲㌱扢㕥㠲攵㔰㘵搵搵㈹㘵㑤昱㕡㠵㔸㜶㡥敢㤴㙢㤰㜰㌵ㅣ㕤搹㌵㠸愸散戹扥ㄵ㑢㐶挴㌵挸愸㍦㜵搴㤶戸〷㈱戵愷㡤慡敤㌱㐸㤹改攰昲㠹搷扥ㄲ昶㠱ㅤ㤲㌶㘷愵敦晤戵㡢㉣㡤换摤戴搴㘵ㄵ扡㈹搴ㅥ〵㌴㈹戶㌸昶昶慥戲捦㌷摥昴㝥挱㈶㙣㤱㡢㈳改㔸搲捥㡥敡㘴㈹戶㐸㑦㈷㤹㐱㌲㤳㘴ㄶ挹〹㈰晥ㅦ㘲㡤慢㠹㈸户〸㌵慣㐶晣㥢ㄳ戱晣㘰㘰搰㑥慣ㅦ捣㠳〷攷㉣ㄸ㈴摣㉦㥢捦昷攰㥤扤㐸㝦㑦㥦㐸㜲ㄲ挹挹㈰愱㤰ㄵ㌸〵摦㔶㝤㐸㥦㡡慦挰ㅣ㤰㤶㠲㡦搰敡㡣捣㤰昲㜳晦晢晦敦搲㜴〹戵㌸〵昰摡㜲晥ㄴ捡捤搵搵㜹愱戱㌸㤲ㅢ捣㜳㈲㡥㉡㤴晤昸㠳㉣㜴㉥㐸搳㍣㤰愵㡢敤㈴愶昱㝢攵昰昹戹户敦搶戱搸ㅦ㑡〷愶晡㐶搲搱挱㙣㈶つ扦戸㍢㤲㡦㜴㐶攱㍤攵㔴㈴㤰敡捤㜴つ攵〳愹挵〹㝣㌵愵㔶摡ㅢ敤㐸扥ぢ换㜴扥㌹搵ぢ捦㑢搶搱㥥搸戰㍦攵㌸㑤摤㜶㉥慡改㕤昵㘰㔹ㅡづ㈰㠶㜵戶㈹挵㠵挶ㅥ捥戳攸㠶搴昲〸扣戳扣㠶㔲㥢攴㜲㘲捣搹㉣扣㐲敥㤰㐹愱㠴戰㐴㕤愵㌴ち挳㈹挹攲挸挱づ㡡㕤戶摥搰捡ㄹ戴㍡㥦㐸收摡つ扣敤摤ㄹ㜸摦戶㥣っ收㈱㘷㈰㠰〱ㄶㄸ搵㔸㤵ㄳ㥤敥搹戲攸㠰㔳㉣㥡戲㈸㥢ㄹ摡㐸㝦改扤㉡㠷㘵㔹扡ㄳ攴扡搷扥㝡捡搱搷摥戶换㝣㝦〲㔳㐸㠲愶〷愷㌹摥㤹挴㤷〴摤㡤慦搰㘸㌲㍦㥤㍤捦㤵戶㠶㈷㐹摦慢㈹㠵摥慥捡摡攲ㅡ〷㈵㌱戲搱㙥㑥慤捤㘴㌷っ㘴㌲ㅢ㘸晣㜱㤲捡つ摡㜶㥥晥㘶愳㜱慦ㄹ㔷㑡搵搵㤵戹㤶㉥挷㤴㥥㙡㘰㌱㐸㜳㘷㌲搹㕡㈸㌱ㄷ攸〱慢づ㍢㑡攰㌴㐴㡥敦攸㘸㕤ぢ㉦扦戵㌸㥤㡦㙢㕤㄰捤戴㉥搸ㄴ㐹戶㑥㤹㝥㔲晦㤲挸㐸愶㝦晡戴改㌳愶戶て㈷㜳㈹㜵㈷㐰愱㉢㌹攱愱慤㤳㝥㌷攱㝢摤攷㍥㙡攷户敤ㄸ扣㑡㝤搳〸慡㕣㔴㝡愶攲ㅦ㉦㐱㐴㉦㈵㔹㐶戲㥣㘴〵㠸晡㍡戲㜲〹扢ぢ〹㝥㑡ぢ㔱ㅦ㜵㔶㤱慣〶挱㐲㈴㠶挱㍡戴㤶㍣慥㐳㈱愵攸㐵㜱敤搱敢㐸㍥っ愲攸晢㜲㤶㕡晡っ㤰㥡愶愶慢㕣㙤敡㡦㠱ㅢ搲愳挸ㄴ扤㙡㥡㕢ㄳ㕥㑤㐰㌵挱㔴摢っ〶㔵攰㝣挱〸慡ㅣ㜰晡摤〲捥㝡ㄶ㌲㐸㤲㈰㌹㡢㠴㠷〰㜵㤵〱〷昱昲愰㔳㐸敢㌴㐹〶挴〵捥搹攴ㄹ㜰攸搳ぢ㌸㌹㌲戹敥㉢㝡昶づ㌸㐳㠸搵〴㠷〷㠱㙡㜰㠶挱つ改㔱㘴㡡㘷〶㉦㜰捥慢〵捥戹㐶㔰㜵扣攰愹㐲挰㌹㡦㑤昹㈴挹昹㈴ㄷ㤰㕣〸愲㍥㙥挰㤹㠹〴㍦愵㤱㜳㌱㜵㉥㈱戹ㄴ挴〵捥愷挹㌳攰戴㈲㉥攰㕣㐶收攵㈰㡡攷ㄶ〷㥣㉢㄰慢〹捥ㄱ捣㔰戵㐸㕣〹㙥㐸㡦㈲㔳㍣ㄱ㜹㠱戳扥ㄶ㌸㜱㈳愸㍡㍣昱捣㈴攰㙣㘳㔳慥㈱戹㤶攴㡢㈴搷㠱愸㌳つ㌸〴㡥㥦ㄲ㌸㌷㔰㘷㍢挹㤷㐰㕣攰摣㐸㥥〱㠷攷㌱〱攷㈶㌲扦〲愲愶㠰㌸攰摣㡣㔸㑤㜰㜸㠸慢〶攷㙢攰㠶昴㈸㌲㌵ㄵㅡ㕥攰㉣愹〵㑥慦ㄱ㔴ㅤつ摢㔰㤲㠰㜳㈷㥢挲㌵㐵㝦㡢攴㙥㤲㝢㐰搴㐲〳㑥戵昳㜳㉦㜵敥㈳戹ㅦ挴〵捥〳攴ㄹ㜰㜸摡ㄴ㜰ㅥ㈲昳㘱㄰搵づ攲㠰昳㕤挴㙡㠲㜳ㅣ㌳㔴㡤㥣晦〶㌷愴㐷㤱愹攳愱攱〵捥㡣㕡攰㑣㌷㠲捡㠳慦㥦㙥㘴攵㐶㉥㔷ㅥ挵㈳㠱敢戰挱㑥〶攲慢搳㠹㝣慥㌱摥㌹㤴捦㉣㑣攴扢㜳昹愶㌸〸愲㤲㘵愲㜸捦慥㑣㙤昱㌵〹㝢昳㉡㙣㘵㤳慡㐵戸つ敡ㅡ捡攵㌳攲愳ㅣ㕥㉤敦捥㉣捤攴扢ㄳ戹㡤挹挸挸晢㍤挴㡥㘴敤愰㥤挶㜱㉥㡢㔳摤敥㤴㌲ㅢ㌷摡㌱㡦㌶昶㘵㠶戲㔱扢愷㝢㕦㌸㄰㉡挷搹戲戰㥦挳搵㔲㐷搷㍥〰戹㜰て挱㌶㍥昸〰㙡て捦ㄳㅣ㠵㤶晥ㄹ㈹摤扣㔰㐸㍦㠶ㄸ㐶扣㥦㠷㡣搱㠷㠸敢㠸㐹㥦㉡ㄴ㠷㔹ㅤ㕥戳戹挳攸㐹攷ㄲ㌱㍢㘴㔲㑢ㄲ改㜱㈶扡㙣㈸㕦㈶㠹っ㡦㌷ㄲ㌸㉡换搲㌰㝤㌴㤲㡤敤ぢ㔶㐱挷㄰ㅣ㤳愸〰晥昶っ㘸愷ㄸ换㝡戵㜰慤晥敡㈷㌰搹ㅦ〷㥢㔸㜳摦昲昴ㅢ㡢搳ㄱㄱ搷〹扤〵晡捤㠴扢挸づ㌲戵挴㡥愴挵ち㝤昹㔸户扤㘹㥣㘸搸ㄸ攰戸㠴㑤摡攳换㤳㜲㝣搰昱捥㠱㕣㈶㌹㤴户挷ㄵ㘳㌲搱㜵㝣愵㥤㡣昰戶愵愹ㄸ㕢ㅥ捤攳㍥慡㔸ㅥ㙦㔲昶ㅤぢ〱㤱㝡㘳㈵㈵㜶ち㡣㌲㜸换㍢挱㌹戴㠷㔶㔵㤶ㄵ㤷戰㘳慥晡挲㔶㠶㥢攷㕡㠵㐸㠸挱昲捦㐲昱㘳扦㑥攱㑣ㅡ㕦戸攵㜳㔶㌸㔹扣㥡ち㍣摥㘴㌴挷㘵摤挳㜵㈵敦摦㕢㌸㜵㤲㜸㌸㤲㑦㐴㈳挹攴挸戸㜸㑦㍡㥡ㅣ㡡搹扤㤱〱㍢㔹㔸戳㌳搹搴㍥㘲㉦㜹愰攴搸㙡ㄴ㕣捣ㅤ㔳て㥥㉡ㄵ㉥㙦昶㜸㤹戳昴ㄳ㠰㔵戶㕣㤴ㄱ搲扦㐰㡡愶㌹〱摦㝢㜴㜷戵㝦改收㔵ㅥ㙢㘰㘹慢㘲㜱㑤攳㌹扥㜸晤㈵㌳捥愵搶㥢改捤攰㙡㌲收㘲㉤㑥㌸慣㝤㘶㕥㠹㤹〲㠱挰㥥㙥㌰〰ㄸ攱㔵㜳㠸挶愲攷愴攷ㄲ㝦㕡㠰搷㑣㤵㌷〰㉥㐷㐴昶㝥㔹〴改㔶戵㜰〵㜳ㅣ㠷㔵㠹㝣搲㙥㡣㡢㕣攲㐱㑥〹愲搹㄰㕦㌵㠸搳㜴㜷㜳㝣㔱㌶ㄱ㑢㈶搲㌶㥤㄰㕣㤵昳㔱㔲慦扤ㅥ㤷扡换㌳戹〴ㅦ㘱㌶挷㔷㘵㈳改摣㐶㕥㥡㐴㐷昶㉦㑢㠹戱晣昱昹㠹㌴㈶㤰㔳㈷攳㉤昱扥挱捣㘶㍣〵ㅤ㑡愵ㄷ㐵㌶收昶〹㐳㘱ㄵ㌲挱㤹㔵㍥攵昳愹愰㉦戸愷㝢㔵攰㤷㈸慥㜱㜲ㅦ敦ㅢ㘶㑣㍥㘲搱㙣昸〶㤶㐵㥦搱㐷㘲㑣挷换挱㔱收㉦慤㘶慥搸㌹㝦搹挶戲〷㠸㥥昷㝢挵㐷捡㕣㤳昵慦㤸攷㐹㤰搳ㄶ慤敥㈹㍤㤸昹愷ㅥ晦晡㜹㥤㌹捡搶㈰挳愴㜸ぢ㝣〰㤴挷㌹㐳㠷㍣㡥㈴㉤㈳㠰愹捡攱ㄸ㡡㡢づ㐷㈶㜶㔳慡㌳扡㄰昷㜳㑤㔸〸戰ㄴ攳㠲〵㙢昰㌸㈷㐱昷㉥ㄵ㐹收㡣慣㉢㤳㑡㐵㌸搴㌸㑣晢戰㡥摢㐱昱戵戱戲攸㌸㠸㡣㐷挳㡡っ㠳ㄵㄹㄶㄶ戶㘷㍥搹㤱㌸换捡慣㡦㘴ㄳ昹挱㔴㈲ㅡ㘴㠲㑦㕦昶㠹㌱㡡㈱㈴㜷㠹〰㤴㐱〶㉡ㅣ搷捡㍢㔴攷摡て收㙥挷㔹㠲搰搱晣ㄸ挹㍥搹搳搵ㅥ㕥㥢㘳昸捡攲慦㥦㐶㘹㝥ㅦ〸戶〱㔰〴㤷㐳〶㡥㉣㑡㡡㌷摣ㄴ敢㘷㑣㠴㠹㝡㕥㈸㡦㝡㤳搹〰㠵㔰㙦㈶ㄲ㕢㠸〷㜴㤹㙣㠳㜹㕤㈱〸搳㜲㠹挹㠶㜹㝢摤㠵㐷㍦㜸愴戴〹㝥㜱㌶㐸㐶ㅦ敥㠵敢㜹敦ㅤ㜰㙣㐸㙣㉣扦扦㌱攸㔵㔷㑦愱慣昷㥢㕢㍥昷晢ㄸ㍤㔵攵晦㜱挵㠹㔸㘹搹慤㍡㔰晤㙢㤲㘷㐱ㄴ戹散㑦㠵挲㜳㔴昸つ㠸扦ㄳ愴㜲㤶搴扣改㘵攱晥ㄴ㙦愰㠳㈹㜶〷敥㐷〰昷搲戸挹〶㈴㠱挶攰㍣挸昵昳㈰㍦㜹攴ㄱㅥ㥥㉤挵慢搴㐲晤㜴㘶㐳㈱㠲愷㝦㑢昲〲㠸㕡〲挲戵㐶捣㘶改ㄷㄱ〵㔷づ㈸晦㠳ㄸ戶づ戵ㄴ摦㍣愴ㄴ㠲换㤲㜰慤晦ㄷ㙣㙡㉤挳㌷摤㙢ㅡ㜴㜷慥㥡㕡づ㍤扡㙢㤶㝥㠹㠴㠷㈳昱ㄷ晥㠰〸ぢ㕢㠱㙦晡っ㑥愸戹慢愹㍥㈸㜰㘷戳〲㉦㠳㤴㔶搲戵㥥㉢愹㕡〵㈵慥愶晡ㄵ㄰戵ㅡ㠴㡢㔴㜱搰晥〹昱摤て摡戵㤲〳㠵散㌰ㄱづ㕡戵づ愴〰㌴愲攸㠵㡣㠴㥤㠸敡㔷㐱搴㠷㐱㍣ㄴ㕥愳挲㥦愹㜰〶〸㐷㠳㝥ㅤ愴㘸挰㡦㈱㔱挸收㌲攰ㅢ㔴晣ぢ㠸㕡て攲㌲攰㥢㐸㠲㉢〶㝣ぢ㌱愲挹慢捥摡〶晣㥢搱㑡攰㝢捣〶㍣ぢ捡㡥〱摦㐶慣㘴挰㜷㑣㘱ㅢ昰㍤ㄶ〳愶愰㈷〶挴㍥〴ㅣ搹ㄱ搷搶愷搲㐸㡢挱摥㐵㐴㘵㐰捡っ戶ぢ㡣摤ㅢ散㙣收挵㐷ぢ㐵㠴㐱攵㐰ち挰㤲㘱っ挶攵㑡晢㐰㔴摥㕢愱㡥ち昴慣搵㄰ㄴ㍡昱搱㝥愴㡡〶ㅢ㜶㘵㜳ㄹ㉣挰㙣つ捣㜶ㅥㄴ㕣〶搳攰㠱㉢〶ぢ㈱㑥㠳㝤ㄲ㥣摡〶㙢㌴㕡攷㐳㙢捣〶攳㍤慥㘳戰㈶㘴㉦ㄹ㙣㥣㈹㡣㔷扣㘳㌱搸挵搰㜳㘶㕣ぢ㜲㤶㘶㕣㡦昷㡣攳慤戰ㄸ㌰っ㙤㜵㈹㔲㘵〶摣ㅦ摣摤ㅢ昰搳挸〶㐵㑢㡦㘷㈱㈶愱㉥㐳挴挳㠰ㄳ愰愰て愰攲攵摥ち〷㔲攱㈰㉡㕣〱㠵㑥㝣昴挱㐸ㄵつ㜸愵㉢㥢换㠰㠷㌰摢㐴㘶摢〶〵㤷〱て〳て㕣㌱攰晢㄰愷〱慦〱愷戶〱て㌷㕡搷㐲㙢捣〶晣㈲㤴ㅤ〳㑥㐲昶㤲〱㡦㌰㠵㕤〷昹㔸っ㜸〳昴ㅣ〳ㅥ㠹㥣㈵〳慥昶㌶攰㜶愸㡢〱㡦㠲戶晡ㄲ㔲㘵〶㍣ㅡ摣摤ㅢ㤰㔷摤㔰挴㝢㐷㉣挴㈴搴㑤㠸㜸ㄸ㜰㌲ㄴ昴ㄴ㉡昲ㅥ摣㐳㘱㉡ㄵ㡥愱挲捤㔰攸挴㐷户㈱㔵㌴㈰㉦扦ぢ搹㕣〶㍣㤶搹㡥㘳戶㍢愱攰㌲攰昱攰㠱㉢〶㥣㠶㌸つ㜸ㄷ㌸戵つ搸㘱戴扥〵慤㌱ㅢ昰㙥㈸㍢〶㥣㡥散㈵〳捥㌴㠵摤〳昹㔸っ㜸㉦昴ㅣ〳捥㐲捥㤲〱搷㜹ㅢ昰㍥愸㡢〱㑦㠰戶扡ㅦ愹㌲〳㥥〸敥敥つ昸〰戲㐱ㄱ㉦㉡戰㄰㤳㔰て㈱㔲〰ㅡ搱挲ㄲ㝡㌲ㄴ昴㈹㔴㝣搸㕢攱㔴㉡捣愱挲㜷愱搰㠹㡦晥㈰㔲㐵〳昲㠲扥㔰慥换㠰㜳㤹㙤ㅥ㠸㥦搷愸㘳扢戶㙤㠰㘶搸㜵㤷捥㠳㐵㙥扦昸㡡愱㐸ㄲ慦㑢㉥挳㠵㑥㥥慣㝤挱㜳慦㜷慥搵㉡摦㘷㉢㝦㡢ㄲ㌷搲搲㠵㌳㍥捡晢慢㑡っ捡㜵㑤摦㜲搴摣戳㙢户㤰晦㠱扦敦摡㌵戶㕡㘰ㄷ慢㘱ㄳ㕦㤵攸敦户㠲慣㤳づ㔰㐸捦㠷㠰㌳㡡搷摤搴搱㕤愰㌴ぢ㍦敡昱〲㔷㘴㐸㌰昸㥦〰ㄹ攵挴㕢㜱㘳挵㔲挷㤷晣㜳㥥挴摡㤲㝣㕢摡换戱㉦㍦昸㉥㐰㕥昵ぢ攴㤷㤶戹摢愰㝥㔵攰㉥愲づㄲ散㡥晦㘹㤰摤ㅥ愵㜸晥挲㕤㍣づ㔵㝤昹㤱㈴づ戲㡣昲昵〲㈷㐶捦摤ㄱ愳搱㤹㉣㝣㠹晡捡ㄷ㡡㡡㜹㍢㔰㔴攳㠴㡡ㄷ戸㈴ㅢ㈵㑦攲攳扦ㅢ㈶慡㤹㥦つ㉦㔹㠵㜹ㄸ〲㍤攰㑦㔸㤲㠸㘶㌳戹㑣㍣摦摡㠷换㤹㔶扥搲ㄷ挷㌵㕤愷晦㉥㤴攸㔹㈷㍢㔶㥦收㥢挵㘲攸搰㠶㜴㘶㜳㕡㕡攳捦昱捤㐶搶愶ㅢㅡ㔸つ晣㌹㈷ㅣ〵昰挲捦㈰捥捣晡㜴愸㌴搷㠵㜹㐰㘲〸㍦敢㝣㕢攱攷ちㄱ㥥㡡ㄸ㕡㥥〷㘱㈹〱㝣摥搳㄰晥㉤㡡愳㌵〳扤㘸捤戸慥昹晤慥㉢㤴挰ㄲ昰㥡挰㤳㐳攲㑡扣ㄱㄸ㔸ち捥㝥攰㤴扦㙡ㅤ收昱㠹愵㤴㕥㐸搶㉢愰愹㕥〴㡦ぢ㔴㐸㝤ㅤ㌸㜲〲㌹ㄳ愱て㐲㑥〴ㅥ慢㄰挵扢ㄶ愰挵㠹挰㘳㤴㜰㠵㈲挱愰㕥〲攱㘴搰㙢㈰㔳㍣ㅤ㔵敢扣㔲攰㝥㠸㍡㐸戰㍡挵戳っ〷慢扡〹つ攰㄰㐱ㅣ慦㑦㔰づㄳ慢ㅢ挱愱㤹换捤挴ㄳ㡤㤸改㈳搰㠳㤹㜶㔲ㅢ㈱捣ㄳっ㐳昸㌵攷摢ち晦搹㐴㕡㕥㐷㘴敦㤸改つ㤴㉣〰搳㑣㥡㜶搱㌴㐵昸㉦〵晥㜸㐴攴㍤㙣㍤〰扥㝡ㄳ㐹〷昸㙢搱戳ㄲ昰㌱〸〹晣㕢㤰㈳㙡㘹㡥搳㈲昰㝦㉢㜰换㠰㝦ㅢ㕣〱㝥㍤㑢收愹㐶㜲㤶改挸㤹㠴攵㈵愸㠳㠸〰㑦愰〵昸慢搱㠸㙡攰慦昲〴扥㔰㙥ㄸ㕥㠸㠴戰慦㄰攱㜹㠳㈱㉣户昹㠸戴昸挱搹㍢㠸昳㤰攲㠵㜸㐳㠱㝦〸敡㤷㔷搷㜵ㄶ㉣愵㐱ㅣ挴㉦㉢㐳㥣㤷㤰㐴㥣攷ㄹ晣㕢㝡〸戴㠸㌸捦㉦挲㉤昴ㅡㅡ㤶攲戱㐴㄰摦㑣㌱㡦㈵搵㍡㜲㠸㘰㜹㈳㐶㉣㠸昳㄰㈱㠸㕦攴㠹昸〵㥥㠸昳㈸㈱㐳晤ㅣ㐴㌰搴㜹㙣㘰〸昳攸㈰ㄱ㥥ㄳ㈴挲戳〲㐳ぢ㡦〹㝢〷㜸ㅥ㉥扣㠰攷㜹㐳昸㤳㔰扦㙥㈵㌹ㅦ㉣挵㌳㠷〳晣㤶㌲攰㉦〴㥦挰昳ㅣ㠲㝦㑢㕦〴㕡〴㥥攷づ攱㤶〱捦攳㠴〰㝦〹挵㍣㑥㔴敢㠸昳捦昲㍥㘵挴〲晣搱㐸〸昰㐳㥥挰攷㍣㠱攷ㄱ㐰㠰扦ㅣㄱ〰㍦ㄹ㕦っ㘱扡晣ㄲ㤹㕡㠸搰挷㘷㘸愱㝢扦㜷㠰攷愱挰ぢ㜸㥥ㄳ㠴㝦㌴敡㤷㥦㑢攸慢挰㔲㍣㉢㌸挰㙦㈸〳晥㙡昰〹㍣捦て昸户昴攷㐰㡢挰昳扣㈰摣㌲攰㜹っ㄰攰户㔲㍣搳㔳㐷㥣㜶㤶户捤㠸〵㜸㍡敤〲㝣捣ㄳ昸〱㑦攰改扡ぢ昰搷㈱〲攰改愶㌳㠴改慡㑢㠴㝥戹㐴攸㥢㌳戴搰㉤摦㍢挰搳㤹昷〲㝥㕥㠱摦㠶晡攵㠷㈶晡㐶戰ㄴ摤㐸晣㕢晡换㐶㠱㤹挳昴㈵㠳攴摥㠴㠸晥ち挹捤㈴㕦㈵戹㠵攴㙢㈴户㠲㠴搴〲㔰晣㤷敥㠱㤸〸㉦〲ㄵ㔸㙥㐳愴戹捥㑦て攵㤴摡慦㠴戸㕣㠵㌶昸愱㘵扦㕣㔸㠰㕦㈲㡣昸㔰㘸ㅤ慥㤹晤攲㐰搴晢㑥摥戳戲攸攵ㄳ㜹㝥晣换㘱搰㝦愲ㅣ昶戳攴〴戲㐴㔹㑥㙥〷㕦搱㘵搹て㥣捡搷㉢㑦㐷㤵㥥敦㥥㥥㘶〴㔵敦㥥搲扦㘱㑤晡㕢愰戴㡥㔸㘸ㄵㄲ㘲愱扢ㄱ搱昷㤰㝣㥢攴㕥㤲晢㐸敥㈷昹づ㐸㐸㠹㤷挳㈲愴㈰㐴挰戵挲昴㙢挴㐲て㈲搲㕣愷攸㥣搰㑡㙡㉥㥡㐲㘸愴㌷て㤳㐳㍦挰慢㌷㈷搷敡捤㐹㐶㔰昵戲㈸㥤〶晣㕢晡〷愰挵摥搸㐸㐸㙦㝥㠸㠸晥ㄱ挹㡦㐹ㅥ㈱昹〹挹愳㈴㍦〵〹愹昵愰昸慦攸㑤〲㉣改捤㘳㠸愰㌷摣㐸扤㥡摣㔶慢挹挷ㄸ㐱搵㉢㥣㜹㤴㠴㝦㍣捥〳㉤㌶㤹㕢慦㌴昹㐹㐴昴㔳㈴㑦㤳㍣㐳昲㙢㤲㘷㐹㥥〳〹愹捤愰昸慦㘸昲〸㔸搲攴攷ㄱ㐱㤳捦挱㤷ㄸ㘰ㄲ㥡㔲㌴挰ぢ攰㉡敥㑥㕥扤㤹㔸慢㌷㠷ㄸ㐱搵㍢㤷ㄷ戲㌸㌶攵昷愰挵摥㜰㍦㤳摥晣〱ㄱ晤㌲挹㉢㈴㝦㈴昹ㄳ挹づ㤲㥤㈰㈱㜵〹㈸晥㉢㝡昳㈹戰愴㌷慦㈱㠲摥㜰ㅦ㤲摥㡣㜳昷收㜵㜰ㄵ㤷㝣慦摥攸㕡扤〹ㅡ㐱搵㑢㤲摣ㅦ昰㙦改扦㠱ㄶ㝢挳㑤㐲㝡昳㌶㈲晡晦㐸摥㈱㜹㤷攴敦㈴扢㐸㉣慣㈹㈱戵ㄵ㔱晣㔷昴㘶ㅢ㔸搲ㅢㅦ㤴搰ㅢ㉥敥搲㥢㜷摦㜵搹愶ㅥ㐲挵㜵搴慢㌷㙦㐱搳㜳慡扦㘹〴㤵㙦㌵㠶戹〶㑢愵㈱㤴慢ㅢ㐹㥡㐰㐲㡡换戰搴晥扡愹㥤㕤つ㈹㉥捣挲晥戳㘱戳ㄹ㈱挵愵㕡搸慦ㄹ昶㠱挲收攲㉤散㔷つ晢㈰㘱摦㔲㘰敦㌴散㈹挲收〲㉦摡㍢っ㝢慡戰戹攴ぢ晢㑦㠶扤㡥㙣㍦ㄷ昹㘳㙡慦挸捥㐳攱搲㙦敥㜸晢攴㡦昳攸摥ㄸ㜷㝥昲㈶敢戲扣〷㈴攷摥㈶㍣ㅦ捥攲㔷㙦扤㜸晤〱㑦㠵昱㜳㔷㜳㑡挴㙢ㄱ㝣㑥㔷㜸〲愹㈵挵捣㠱昸戲㉣ㅥ㐹㌶挴㝢㜲㜸挹㈲ㄶ挴㑦㐹昲昸ㄵ㘲㝡㕦戸㠲挲㑤〴㐷ち㠲昳搸搸昳ㄲ愰〳攲捡㈷㤶慥㌷㐹㑡㜸ㄴ摥㈶昲昱戱昲㥥㕤㐰〵㈶愰㌹愵㥦㍦挹慤㐳捥愷㕥㠱㑤攵昴晡捡昴㐳㜸摥㐲昰㔹晡㐰攸〶づ〲攱㉦㉥㤴昴〳㜷扡晡㘰挴攴戶㔵㠸攵攷戶㔷搹㌱㕥挹㉣㘴㡥㡡ㅦ㙥㌵㌶戲户㝤㕢扦㍤敦摤ㄹㅦ敤っ㜳㘷㤳㜱㍦㤱㘵ㅥ㑡㜲ㄸ㐸㐸㜱㜳㤳搱昶㍢㌳摡㥣㜱㝦㑦㠱晤㠲㘱㍢攳㥥ㅢ愰㘸晦搶戰㥤㜱捦㉤㔱搸捦ㅢ戶㌳敥戹㐹ち晢㌷㠶敤㡣㝢㙥㥢挲㝥捥戰㥤㜱捦㡤㔴搸捦ㅡ戶㡣㝢昵㈰搸ㅣ晢㥡㠰晡搴㌳㄰㔶〳昸〱㜶㠸〰㤶挰㥢㐲搶㈹挰挰〱㑦㜱㤷㈵㠰㐵㐸戸㍤ち㈴挷㔰戳㡤攴㔸㤰㤰攲づ㈹つ㜹挲㌴挴㠱㠴㝢愶戰ㅦ㌷㙣〷㤲ㅦㄷ搸㡦ㄹ戶〳〹昷㔵搱晥㤹㘱㍢㤰㜰愷ㄵ昶㑦つ摢㠱㠴㝢慦戰ㅦ㌵㙣〷ㄲ敥挶挲晥㠹㘱㍢㤰㜰晦㜵㐱昲㘳〸慢㈱㌹㠱ㅤ㉡㐱㠲㡥改ㄳ挹㉡㐱ㄲ收㙥㉢〸㥣㉣〲㤲㔳㐱㐲㡡ㅢ慥搴晢㕤㔳慦㠳挰㔳〵昶挳㠶敤㈰挰㑤㔹戴ㅦ㌲㙣〷〱㙥搳挲㝥搰戰ㅤ〴戸㜱ぢ晢〱挳㜶㄰攰㔶㉥散敦ㄸ戶㠳〰㌷㜷㘱摦㙦搸づ〲捦㠳敤㐲攰㕥〸慢ㄱ攰戴㜰㈱挰ㄹ戵㔸㍡㕡ㅡㄴ摣昹换〶〵户㙣㠱攴㌴㙡㥥㑥搲ぢㄲ㔲摣戵愵㈱㜷㤸㠶㌸㤰㜰ㅦㄷ昶㌷っ摢㠱攴㤵〲晢㜶挳㜶㈰攱㕥㉦摡晦㘹搸づ㈴摣晤㠵㝤㥢㘱㍢㤰搰ㅦ㄰昶搷つ摢㠱㘴㘷㠱㝤慢㘱㍢㤰扣〶戶ぢ㤲㕢㈰慣㠶㘴つ㍢㔴ㅡㄴ㠴攴㐳㘴㤵〶㠵愲晢㔰〶〹昷㝤㠱攴挳搴㍣㠳攴㈳㈰㈱挵慤㕦摡昷㈵搳㄰〷ㄲ㍡〳挲摥㙥搸づ㈴㜴て㠴㝤㠳㘱㍢㤰搰㘱㄰昶昵㠶敤㐰㐲ㄷ㐲搸搷ㄹ戶〳〹㥤ち㘱㝦搱戰ㅤ㐸攸㘶〸晢㕡挳㜶㈰愱㘳攱㠲㘴ㅢ㠴搵㤰挴搹愱㜲㐸〶挹㜲㐱挲㥤挵つ㠹愲昳㈰昵㕤㙤敡㍢ㄵ㐳㉡攸ぢ㈸㍡ㄴ㈲昸慣ㄱ捣ㄱ㠱㔲㜴㌲㐴㜰㤵ㄱ捣攵㈰㑣㠱敢攷攲㍦收㕤〹晤摦搳㈷〶㘹搴愳戸愵戰っ㥤㌱ㄱ㈶ㄴ㌷〵㘹摤扦㔷昴㠷ㅢ㠵〸慥愸攸て㌷てㄱ㕣敥敥㑦㡥㠵㜲㉤㘶㥦㜴㥥㈹㉥挳㔲攱㤰㠹㐸㠵㕣㜲㈵晢愷㉡㉡攴㌲㉣㠲㑢㉢㉡攴搲㉣㠲㑢摣ㄵ昲捣慡戸搲㐹㠵ㅦ㘷㡡㡢㥣㔴昸㉦㈶㈲ㄵ㜲㠵㤳散ㄷ㔴㔴㜸㑡㐱㜰㝥㐵㠵㕣〹㈵挷㈷摤ㄵ㝥㠲㠵㜲㘱㤱ち捦㘵㡡㙢㡡㔴㜸㥥㠹㐸㠵㕣㍦㈴晢扦㔶㔴挸㌵㐵〴攷㔴㔴挸㜵㐶〴㕢摣ㄵ㕥挸㐲搷㠰㐸㠵ㄷ㌱挵ㄹ㉢ㄵ㕥㙣㈲㔲㈱㘷愷㘴ㅦ慥愸㤰㌳㔶〴㥢㉢㉡攴㉣ㄶ挱㈶㜷㠵㥦㘶愱㥣ㄴ㔲攱扦㌱挵昹㈰ㄵ㕥㘶㈲㑣戴㜰昰慥㐵挴㌷慣愲㘷挶捥㍣昳慤㤶晡搶㠹昵ㅦ㥡搷戴昵昹ㅦ扤㜰攵捦㍦㌲攷愵㜷慥戹收攷㉦㕥昹挸㍢昷つ捣昹晥昶敤摦㍢敤扡㐷㕥搸㍦㝥扤敦慥户㝡慦摦搲戱㘱换搹昱搵挷㉣摡戲敥慣ㄵㅤ换昷㙢慢慢㙢㘸㤸㍣晥〷〷㑦〹㥦㝢昶摤敡愱愷づ㑡㉢ㄹ戰ㅣ慢㔲㌹㈲っ㘱づ㕣㔹㡥慥㐰愴戹慥㠵㘳㙥慦㌶㐳㠶㌱㙡㉥㙦〶㠷戳㌴攳㌳㑥㌳㌸ㄲ昷㙡㌳㘴㜰㔷㌵㠳㠳㕣㥡昱ㅦ㑥㌳㌸㍥昷㙡㌳㘴挸㔷㌵㠳㐳㕦㥡昱㔹愷ㄹㅣ戵㝢戵ㄹ㌲ㄱ慡㥡挱〹㈱捤昸㥣搳っ㡥攵扤摡っ㤹ㅥ㔵捤攰㌴㤱㘶㙣㤵㘶㈸㡥㔴㤹㘸㜱㌳搱收㈳㑢㄰㍦攰攲搸ㄱ㠱㕤㈱愰㌵㐵㄰慢㄰㄰㕦ㄱ㐴㉢〴散戱〸〶㉡〴㙣㠳〸㈲攵㠲挶㝦〰㈳㤶㑡㉤</t>
  </si>
  <si>
    <t>㜸〱捤㝤〹㜸ㄴ挵昶㝤㉡㈱㐳㝡㈰㈴㈰㉡㈲㐲㔰搴戰ㄸ㌶㜹㠸捡ㄲ〸挸扥㈳ちち㠴㘴〲㤱㉣㤸〵〸愲攲慥〸戸㈰㈸攰㉥㈲昲㜰㠵愷愰愲㔱㜰㐳㐴㥦㍢㠸扢捦ㄵㄵ㝤㍣昴㈱敡晦㥣㕢㔵㌳摤㌳㍤㈱㍦晦㉦摦攷挸㕣慢捥㕤慡敥戹摤㍤摤搳搵㤹〴㤵㤰㤰昰〷㕥晣㍦㕦昵搸㘸㌱愶慡扣㈲㔴㥣搵慦戴愸㈸㤴㔷㔱㔸㕡㔲㥥㤵㕤㔶㤶㕢㌵戴戰扣㈲〹〶㠱挹㠵搰㤷㈷㑦㉥㉦㥣ㅢ㑡㤹㍣㉢㔴㔶づ愳攴㠴㠴㤴ㄴ㈷ㄱ晡愳捣㍢摤㜶ㅣ㝡㌹昵㈸㘰㤵攰〴㈸敡㔳愴㔰㌸ㄴ㐱㡡〶ㄴつ㈹㔲㈹ㅡ㔱愴㔱愴㔳㌴愶㘸㐲㜱ㄸ㐵㔳㡡挳㈹㡥愰㌸㤲愲ㄹ〵挷㜷㥡㔳ㅣつ搱戰〵挴搸㝥㝤㐷㑣㍤て搹㡣愹㈸㉤ぢ㜵挸㌸㔳捦戹㘷攷捥㔹㥤戳㑥敥摥昹㙦㔹㥤㍡㘴昴慢㉣慡愸㉣ぢ昵㉣〹㔵㔶㤴攵ㄶ㜵挸ㄸ㔹㌹戵愸㌰㙦㐸愸㙡㙣改㡣㔰㐹捦搰搴㑥㕤愷收㥥㝣㑡攷㤳扢㜵㉢攸搱攳㤴㠶挷㈰昲昰㝥㝤㐷㤶㠵ち捡晦㔷㌱㕢㌲收㠸㝥㝤戳㠶㠷㉡晥㔷㌱㕢㈱㈶㐲收㤴ㄶ攷ㄶ㤶晣㡦㠲㈶戳愶㕤㜳㐲㜹㠵㉣㝥㈸㔴㔶㔸㌲㉤ぢ搳昶㄰㡤㕥昷慣〱㘰㍣㉦户扣愲㕦愸愸㘸㜴愸㠰㜵㙦㔸㑣捥㐲㘵愱㤲扣㔰㜹愳攲晥㜳昲㐲㐵㐶㕤㥥㔲㝣㘶㙥搹昰摣攲㔰㍤㌶搲㡡㜵摤〶攵㠷㑡㉡ち㉢慡㔲㡢挷㤵㠷㐶攷㤶㑣ぢ搱㈴戹昸㡣捡挲晣㝡昵㔴扤㝡〹㐹㈷晡㑤㐶㙡㤳㌵愰㉣慦摦昴摣戲ち改戱㙡㥤晤㙣㕤㕢㠸㑣摣㌳㉤㙥㐵ㄹ㔱㕥㉣搳㤸挲攲㈱愱戲㤲㔰ㄱ〷㘱昱摡㐷ㄹ〹㈷㥡晡㌰㌹㌶ㅢㄶ㐶㌵㌰晢ㅢ㔳攱㈸㑥〶㐵㙢㠸挰戱㄰㐹搹〳扡㍢挷ㄱ㙡〳愱敡扤㡦晤搵敤挲㝤㈶㜱㜲㙥攲攴愹㠹㤳昳ㄲ㈷攷㈷㑥づ㈵㑥㉥㐸㥣㍣㉤㜱昲昴挴挹㠵㠹㤳捦㑢㥣㍣〳㌶昶㤵㔲扦㝥愲㜹㙤㥣㌴昳摤敦て慣敤晢搴㤲㤵搷㝤昹摣㜹慤ㄵ㜷㔱搹㔷㑦㐰挳㌹ㄱ㈲㤰㐹㈸㍢扢扢搳㤶㔰㍢〸愵摥挶ㄴ㌸㡤〷ㄲ㔶扥搰晦搸㉦㜲㔶㘵㈶㌴㝢㌷攳㤲㉤㡡㝢户昸㜷愰昱㐹㄰㠱㉣㠸挴挱摤㥤㡥㐴㍡㐱㈸昵㥡㜱㥦晦搸扢改愷扣㔹摥昷戶㜷㕥慤晣㝥晡㠰㈷ㄵ㡦ぢ攲摥㠵挶㕤㈱〲㈷㐳㈴㡥敡敥㜴㈳昲㌷〸愵㕥㌶敥〷摥㍦㌷㘹搷敡搲㐱捦愴捣摣㝢捣晤搷搶㔳摣戲挴晤ㄴㅡ昷㠰〸㥣ち㤱㌸愶扢㜳ㅡ㤱搳㈱㤴摡㘲摣㕦㘹㌸㙦晢㘷昷㑦ㄸ㍥㝦敡㈹昷㌶㙡戹戰㤹攲戱㐸摣㝢搱戸㌷㐴愰て挵搹愱摣戲㡣捥㑥㌶搱扥㄰㑡㙤㌶㈱搶㙥㤹㔳敦戶搷㤳㠷慥敦晡挰㤰㍤晢摡㌴㔱㍣㤲㐹㠸ㅣㅡ昷㠷〸っ㠰㐸ㅣ摤摤㌹㠳挸㐰〸愵ㅥ㌷敥㡢づ㌴㑢昸㔷昶挳晤㤶㘴㈷ㄷづ㝤户昹㙤㡡挷㐰㜱ㅦ㑣攳㈱㄰㠱愱㠴戲晢㜶㜷㠶ㄱㅡづ愱搴㈳挶㝦挴挹㙦攴ㅥ㥤㜸㘷晦㐵扤ぢ摥㝤慥晢搸攷ㄵ㌷〵昱ㅦ㐹攳㔱㄰㠱搱ㄴ㤲㐱㔷㘷っ搱戱㄰㑡晤摤㠴昸㘱㔰换㤹㡦㑤㍢㜹挰㡡慦㔶㔵戴敤㜸昰ㄶ挵㠳慦㠴㌸㤳挶攳㈱〲㘷㔱㐸㠸㤳㥤戳㠹㑥㠰㔰敡㕥ㄳ攲敢挷扦敤㜱摢昶つ㝤慥㝡昳换改て㕣㤱戹㑦昱搰㉤㈱捥愱昱戹㄰㠱㐹㠴戲㜳扡㍢㤳〹㑤㠱㔰敡づ攳晦㜳愳ㄶ㑢慡㕥㌹㌰攲搱扤㔷摣户晦慤慤㝤ㄴ㡦晡攲㍦㤵挶㜹㄰㠱㝣㐲搹晤扢㍢㈱㐲〵㄰㑡㉤㌷晥ㄳ㉢ㄶ晣㝡㙤摦挹㘷㉣敦㌰改晡〵㝢㡥㝤㐸昱〳㐳晣愷搳戸㄰㈲㜰ㅥ㐴攲搸敥づ昷〳愷〸㐲愹㈵挶晤㥤换㙥㕣㜰㐷敢挳㐶摣摢㈲戳晣慣摦㔳㉦㔴晣愸ㄱ昷ㄲㅡ㤷㐲〴㘶㐲㈴㥥搵摤㌹㥦㐸ㄹ㠴㔲㡢㡣㝢㥢ぢ㡦ㄸ㌱㉢㔴㌵攴戱㠵㕦㔴慤㝦㘶攳㔰挵て㈹㜱慦愰㜱㈵㐴㘰ㄶ㐴攲挰敥捥㙣㈲㜳㈰㤴扡捡戸㍦昳㡦㥥换㍡㍤搹㝦昸愶捤㉦㌶㌹㘷搵攵捦㉢㝥扣㠹晢㕣ㅡ㕦〰ㄱ㤸〷㤱㌸慣扢㜳㈱㤱㡢㈰㤴扡挴戸慦㙤㥡㝥㜶㤳ㅦ㡥敥扢㙣昸晡戵ㅢㄶㅦ扤㐷昱㠳㔱摣攷搳昸ㄲ㠸挰愵㄰㠹㐳扡㍢㤷ㄱ戹ㅣ㐲愹ぢ㡣晢つ摢戶㝦搳攰扡㜶挳㤶敥㍥晤㡢〵㡦敦晤㡦攲㐷慡戸㕦㐹攳慢㈰〲㔷㐳㈴づ敦敥㕣㐳㘴〱㠴㔲㤵挶晤慡愳愶㝤㜱㤶㜳㜱㥦㐷收摣晤晢捣昵愵敦㈹㝥ㄸ㡢晢㐲ㅡ㉦㠲〸㉣㠶㐸ㅣ摡摤戹㡥挸昵㄰㑡㤵ㅡ昷㠱ㄳ㙥昹戵挳㈳㌷っ㕢昲捦搷挶㌹愵㡢户㈹㝥㡣㡢晢㡤㌴㕥〲ㄱ戸㠹㐲戶扤㉥捥㔲愲换㈰㤴㉡㌴㈱敥㉥㙦㌴㌱愹㜴晢ㄹ敢㝥散ㄳ㕣搱昵㤲㉥㡡㈷〱ㄲ攲ㄶㅡ㉦㠷〸慣㈰㤴摤慦扢戳㤲搰慤㄰㑡攵ㄹ晦㐰扦㜱㝢㕢散㝣㜳挰〳摢㐷扥搹散愳愱㔷愸㘶㌴愶摤敤ㄴ㜷㐰〴敥㠴㐸㥣搰摤戹㡢挸摤㄰㑡㥤㙢摣㍦㥡晢搲㈳ㅢ摥戹戰晦愳㔷㙤ㅦ㜰敡ㄱ㑥㤲攲㤹㠷戸慦愲昱扤㄰㠱搵㄰㠹㈳扡㍢昷ㄱ㔹〳愱搴㜸攳扥㜱搲㔷摢㍦㜹晤愹愱㡦摤戶㜲改㠳〹扤㔷慡收㔰㡢晢㕡ㅡ晦ㅤ㈲戰づ㈲昱捣敥捥〳㐴ㅥ㠴㔰㙡㤴㜱敦昵搱捥挶户ㅣ扥㉤攷昲㔰敦ㅤ摦㔵㝤昶㤸攲搹㡥戸㍦㑣攳㐷㈰〲㡦㐲㈴㡥散敥慣㈷戲〱㐲愹㈱挶晤摣户㙥㔹㤹㝢㔴挳㝥户敤㌹晦捡戴〷㌶捦㙦昸ㄸ搴愳捣㘷㔱㑥㔹敥㙣㝣愰㐷捥ㄵ扡㘴㜵攲㝦㠷㍥㐹挲㌹㔲㐱户㠲敥〵㥤㍢攷㜷敢㤴摢㌵㌷㌹〳㘱㙢晢搱捣敤慦㘱挱昸挲㤲晣搲搹昲㔹摤戰㘰㐰㘱㔱㐵愸㑣㍡㘹〵昸㥦㍥摦㤰㝥㙡㐱晦㌹㌸㔱换搳ㅦ敢㑤ぢ晡㠵捡㉡㜰㠲㔳㔱ㄵ昹慣㙦搱㌷户㍣ㄴ改戶㌷戱晢㤶㔶㤶攴㤷ㅦ敤慦ㅣ㔳㤱㕢ㄱ㙡ㅥ慤㡢〴㠹㜱ㅢ㠳㤳㥦㔰戹㑣愹㘵戴摢㤹戹㐵㤵愱散㌹㠵㕡㝤㑣㤴ㅡ愷㐱愵㔳攳㙢〷㤴㠵捥て㙢㘳㘶㤴㡤㜳昳㔹ㄲ㍢㈶㑢慤搲昳捡攸㌷扤戴㍣㔴㈲搳㙢㕦㍣戲㌰㙦㐶愸㙣㑣㠸㘷昶愱㝣㐹昵㜰慡捣戹㔸晢ㄱ㈵㐸ㄴ㘷㔷昹挷扡㔱ㄲㅤ㉡挹て攵㘳扥㌳挱㜲搵搸摣愹㐵愱㈳㍣㈶㝡㑣㈸㡥昲挰〳㑡昳㉡换晢㤵㤶㔴㤴㤵ㄶ㜹㌵搹昹戳㜲㜱晥㤷㍦慣㌴㍦㔴㑦㕥〹㕡慡㠴愴㈴愵ㄲ㌲晤㑥愴ㄸ扢㥣愷㕡慥㡤㠴㈷㜴㌵ㅢ扢㌶㈲ㅡ晢㥥愲㠵㈳愳攱摡挸㘸摦戶挶㤹戸㌷㐲㕡㜷慡搱摡㘷㈳愵㔳㌳敦㡥㤷㌵ㅡ昵㐱ㅤ㡡㐲摣㉢ㄳ摢挴てㄹ搹㉥て㌱㔳㔷㔵㜸㈱㐷敢ㅡ㐸㤳戰攱㙤慦㙥㡤ㄳㄳて㌳搹昷㥦㠵戳晣㠱戹㈵昹㐵愱戲ㅡ㉦㐳ㄵ㘷攴㍣㑥戱㤱㘲ㄳ挵ㄳㄴ㑦㐲㈴攷攰ㄸㄷ㤷搱㝡戰㔰㜳㔴㔵昲散挲晣㡡改㠱改愱挲㘹搳㉢㠰攱昲㌵㈵㠵㜴摢昷搶挴㠴㠴捦ㄵ〰㘷㌳挵搳ㄴ捦㐰〴㠳〹㠱㙡晣㍦愱㕥搰㜹ㄶ晦ぢ㍣〷㤱㘶㉦㜳㌲昴㤶ㄹ㔴挹慤〱晦摦㉦㌴㌰㘸㠲㈳搷㌵戸昰㉣㑦㉥㐶摣昲愴㈴㍦㌶〶收㤶㑦慦攰㡥㔸戳㤲昱戶㔰㙣㠵㘸昸㍣挴昰㠱愱㈲散挶晦慢㙢搶攴攳㄰昳㤰搷㐶㍣戳㌹愲㜸㑣㔵㐹摥昴戲搲ㄲ㝣㜳㤰㤳㕢㤱㥢㥤㠷ぢ挰㜲㤵ㅢ㈸ㅥ㕡摡慦戲㈲㔰㍣戰㄰晦㙢㔸㍣㍡㌴㌳㤴㕢搱て㠷改㡡搴攲愱戸㜸㤴攳攸愰晣㌹挹挵晡扡㉦㈷㔴㥥攷昰〲㜱㄰づ㑢㜳〲㘸攱㌸摢戰㤸〷㥡搰㥣ち㠶慥㕦㍣㌲ㄷㄷ㤸ㄵづ㡣摡㡢㤷㙥搱㌳㔵㌰敢ㅤ㌴㍤㐴㐸㤷愶㉢㑡〳〱㜴愴〴㙥㌹昸〴挵愷㙣㍤㈳愳昷愰㜱ㄵ㠵㐵攵㔹㠶摥慣㥣㔲㝣㠱㄰㤲敦㑥㐸㝢㈰㠰つ㉣㔰㘳戱愲㜷㜴㕥㘱㡥挸㥢慡挳㘲㉡㘷㤴㤵㔶捥㙣㠹㔸晦慢㌸㡣㤵攰扣〰㜱挷㡦㙢㑦㍢晥戶㠷晥㌰晦扦ㄸ扢㤰扣㥣㘳㘹㔱つ挱㉥晥㈷㉦攷㘵晣㉦㔸㤳㉥戹つ㉣㝣㡦戴㜱㉥㠶㤳㘱摦戰ㄸ搹㡥㉤ぢ挹搵㝤㡡㜴慡㘶㠶㔲㡢挷㤷㤶捤㤸㕡㕡㍡㠳挵㙦㈴扤昲改愱㔰〵㉦㤹ㅢ㤸㙦〸搸㔶㑡㈵㈵㜹㉥㡥㕤搷搶慤㄰㍦昰㉡㐴㙡㜶㔱㔱㠶㡤㔸ㅥ搸〱㈸〹㥦㈸㠱搷搰攸搸戹㜳挶㜸㝣㔱㤱ㄱ摥㥤㑦捡攸㥦㔷㥡搱㝦㔶㙥㔱㐶㘶㤷ㅥ㤳㠷攵㔶㤵㑥敥搲愹㑢搷戶㔹㜳㡡捡㡢㔵㈷㤰挲㙢攱愶捦㉥㙦昵㔹搳慤㌹昳㜷㠴㉡㔶㝥㍦晤㈶搵搱㈸㘲㉥戲㑦挰㌰ㄹ㜸㍢㙦㔰扣㐹昱ㄶ挵摢ㄴ敦㐰愸戶㜰攵㈱散㘴㜴昸㡥ㅣ㠸摥愳捤㑥㡡㕤㄰㌸㄰㐹㘱㜰ㅣ摡㑤㡣挷愱愰㔲㈷攲㝦㍣昶㌸ㅦ㔲㝣〴愱摡㐲㜰㉦㑤㜰㍥㠶㠸㕢敡㑣㕡㔴㐳㘰昰㐸愹㍦〳㄰㜴㙡搰愹㜶戰㘰戹ㅤ搲敢㤰㔰㠷㘴慡㈳㄰挶㤷㥣挳㡤㈲收ㅢ㠴づ㜰换愰晦ㅥ㡡敦㈸扥愷昸㠱㘲㉦㠴㑡㠳㉢挹ㄹ㡥づ摦ㄱ㜲㝥愲捤扦㈹昶㐱戸挸搹㡦㙥攰㘷㠸搸㠳戴㍡〹戰㤰昵ぢㅡ捥㝦㈱㔴㐷〸㑤搶〱戴攲㤲㤵㐵㠷㙡〸㑣㈶㐲搶㙦〰㠲㑥つ㍡搵〹ㄶ㝥㘴ㅤ晣㍤づ㔹扦ㅡ㐵捣昷㈵㕤㄰㈹〳㙦㈷愰㈰敡㔳愴㔰㌸ㄴ㐱〸昵ㅦ戸㤲㉣㕥㔹昰ㅤ㈱慢㈱㙤㔲㈹ㅡ㐱戸挸㑡㈷㐶戲戰㈵㜵挵晦㕡攳敤㌴㈱㜸ㄸ㠴敡㠶慥㈶愷㈹扡㜱挹攱㘶ㅢ㑢捥㤱㜰〹㍡㌵攸搴摦攰攷㐷捥愷昱挸昹挴㈸㘲扥つ㍡〵㤱㌲㌸㡢っっ敡戴愶㌸㤶攲㌸㡡㌶㄰敡㝤㐳㑥散㤶㜴〲㙤㑥愴挸㠴㜰㤱搳㡥㤸㈱愷〷㠲户收〰ㅤ〸㥥〴愱㑥㐳㔷㤳㤳㠵㙥㕣㜲㑥愵㔷㌵㠴㘷换改っ㤷愰㔳㠳㑥㥤づㄷ㍦㜲㕥㡡㐷捥㡢㐶ㄱ昳㕤㔷㉦㐴捡挰摢㌹ㄵ㠳㍡愷㔱㥣㑥搱㤳愲ㄷ㠴㝡搶㤰挳ぢ㘶扥㈳㕢㑥ㅦ摡㘴㔳昴㠵㜰㤱㤳㠳㙥愰㍦㠴捦㙥搶ㅢ㈱㕡㜳挰〱搰㍢㘷㐰愸㙣㜴㌵㔹〳搱㡤㑢㔶ㅦ㝡㔵㐳㜸挸ㅡ〲㤷愰㔳㠳㑥昵㠵㡢ㅦ㔹て挶㈳敢〱愳㠸昹㔶㉦〷㤱㌲昰㜶挶㘲㔰㘷ㅣ挵㤹ㄴ攳㈹捥㠲㔰昷ㄹ戲戸㘵昳ㅤ㈱㙢〲㙤㈶㔲㥣〳攱㈲㙢ㄲ㌱戳㈵昵㠷㑢㙢づ㌰㠵㘰㉥㠴攲搷㠵㥡㥣愹攸挶㈵㘷〰扤慡㈱㍣攴㠴攰ㄲ㜴㙡搰愹㠱㜰昱㈳攷愶㜸攴㉣㌱㡡㤸敦㉣〷㈳㔲〶摥㑥〹〶㜵㑡㈹㘶㔲㥣㑦㔱〶愱ㄶㄹ㜲㘲㜷戳ち摡㔴㔲捣㠲㜰㤱㌳㠷㤸昹㌴ㅢ㠲攰慤㌹挰㕣㠲ㄷ㐰愸㘱攸㙡㜲收愱ㅢ㤷㥣愱昴慡㠶昰㤰㜳㌱㕣㠲㑥つ㍡挵㠹晡㤱㌳㌷ㅥ㌹㔵㐶ㄱ昳㠵散㐸㐴捡挰摢戹ㅡ㠳㍡搷㔰㉣愰戸㤶㘲㈱㠴㉡㌷攴扣づ㉢扥㈳㕢捥㘲摡㕣㐷㜱㍤㠴㡢㥣ㅢ㠹㜱㌷挳〱㥡摦昱戶收〰㌷ㄱ㕣ち愱挶愰慢挹㔹㠶㙥㕣㜲㐶搳慢ㅡ挲㐳捥㜲戸〴㥤ㅡ㜴㙡㉣㕣晣挸㤹ㄲ㡦㥣挹㐶ㄱ昳㔵昳㤹㠸㤴㠱户㜳㌷〶㜵敥愱㔸㐵㜱㉦挵㙡〸㜵㜶㕣㜲搶搰收㝥㡡戵㄰㉥㜲搶ㄱ㌳攴㡣㐷昰搶ㅣ攰㐱㠲て㐱愸戳搱搵攴㍣㡣㙥㕣㜲捥愲㔷㌵㠴㠷㥣昵㜰〹㍡㌵攸搴〴戸昸㤱㌳㈰ㅥ㌹晤㡤㈲收㑢昴㜳㄰㈹〳㙦攷㈹っ敡㙣愶㜸㥡攲ㄹ㡡㙡〸搵摢㤰㜳㈹慣昸㡥㙣㌹捦搱㘶ぢ挵㔶〸ㄷ㌹㉦㄰㌳扢搵戹㜰㘹捤〱㕥㈲昸㌲㠴㥡㡣慥㈶㘷ㅢ扡㜱挹㤹㐴慦㙡〸て㌹慦挲㈵攸搴愰㔳㔳攰攲㐷㑥㠷㜸攴戴㌷㡡㤸㍢〴㔳ㄱ㈹〳㙦攷ㅤっ敡扣㑢昱ㅥ挵㑥㡡㕤㄰敡㜸㐳㑥散愷搷㙥摡㝣㐰昱㈱㠴㡢㥣㡦㠹ㄹ㜲昲㄰扣㌵〷昸㤴攰㘷㄰㉡㠴慥㈶攷㜳㜴攳㤲㤳㑦慦㙡〸て㌹㕦挲㈵攸搴愰㔳〵㜰昱㈳愷㐹㍣㜲ㅡㅢ㐵捣敤㡦改㠸㤴㠱户戳ㄷ㠳㍡㍦㔲晣㐴昱㙦㡡㝤㄰慡㠱㈱㠷㤶㝣㐷戶㥣晤戴昹㤹攲ㄷ〸ㄷ㌹〷㐴〱㕢ㅣ㜳㜸㐷愵㌵摥捥㐱㠲扦㐱㈸摥㔷搱攴晣㡥㙥㕣㜲捥愳㔷㌵㠴㠷ㅣ㤵㐸㜲㙡搰愹㈲戸昸㤱昳换㙦㜱捥㤸㝦㌶㡡㤸㥢㍢㈵㠸㤴㠱户ㄳ挴愰㑥〳㡡㠶ㄴ愹ㄴ㡤㈰搴㡦㜰攵ㄹ㜳散〱㤹换ㄹ㥣挶ㄴ㑤㈰㕣攴㌴㈵㘶㍥捡㑢ㄱ扣㌵〷㌸㠲攰㤱㄰㡡㜷㡤㌴㌹捤搰㡤㑢捥㑣㝡㔵㐳㜸挸㌹ㅡ㉥㐱愷〶㥤㉡㠳㡢ㅦ㌹ㅦ挶㈳攷〳愳㠸戹㜵㔵㠱㐸ㄹ㜸㍢㙤㌸昷攳㈹㑥愰㌸㤱㈲ㄳ㐲扤㙢挸攱愵〴摦㤱㉤愷ㅤ㙤摡㔳㜴㠰㜰㤱㤳㐵捣㤰㔳〹ㄷ㈱愷ㄳ挱捥㄰㙡㌶㈰㑤㑥ㄷ㜴攳㤲㌳ぢ㘶戱攴㜴㠳㑢搰愹㐱愷收挰捦㡦㥣慤昱挸搹㘲ㄴ㌱㌷收收㈲㔲〶㘷搱㡢㜳敦㑤搱㠷㈲㥢愲㉦㠴摡㙣挸㠹㍤收攴搰愶㍦挵〰〸ㄷ㌹〳㠹ㄹ㜲㉥㐰㜰㈱㘷㌰挱㈱㄰敡㐲㐰㥡㥣愱攸挶㈵㘷ㅥ愷㔵つ攱搹㜲㐶挰㈵攸搴愰㔳ㄷ挱挵㡦㥣戵昱挸戹摦㈸㘲㙥㍢捥㐷愴っ扣㥤戳㌸昷戳㈹㈶㔰㑣愴㌸〷㐲摤㘳挸㠹㍤收㑣愲捤㘴㡡㈹㄰㉥㜲愶ㄲ㌳攴㕣㠲攰㐲㑥㍥挱㄰㠴扡っ㤰㈶愷〰摤戸攴㕣捡㘹㔵㐳㜸挸㈹㠴㑢搰愹㐱愷㉥㠷㡢ㅦ㌹搷挷㈳攷㍡愳㠸戹愹㝡㈵㈲㘵攰敤㤴㘱㔰愷㥣愲㠲愲㤲㘲ㄶ㠴扡挶㤰昳ㄸ慣昸㡥散㔶㜳㘸㔳㐵㌱ㄷ挲㐵捥㍣㘲㠶ㅣ摥愷ㄵ㜲㉥㈲㜸㌱㠴攲摤㕡㑤捥㝣㜴攳㤲㜳㌵捣㘲挹戹っ㉥㐱愷〶㥤㕡〰㍦㍦㜲㘶挵㈳愷搲㈸㘲㙥ㄹ㉦㐴愴っ捥㘲㈱攷扥㠸㘲㌱挵㜵ㄴ搷㐳愸㔲㐳捥愵戰攲㍢㐲捥㡤戴㔹㐲㜱ㄳ㠴㡢㥣㘵挴っ㌹㡢攰㈲攴摣㐲㜰㌹㠴扡づ㤰㈶㘷〵扡㜱挹㔹っ戳㔸㜲㙥㠳㑢搰愹㐱愷慥㠷㥦ㅦ㌹攷挴㈳㘷愲㔱挴摣㄰扦ㄱ㤱㌲㌸㡢搵㥣晢㝤ㄴ㙢㈸敥愷㔸ぢ愱挶ㄹ㜲㘲户㥣㜵戴㜹㠰攲㐱〸ㄷ㌹てㄳ㌳㘷挸㑢㄰㕣挸㜹㤴攰㝡〸挵扢散㥡㥣つ攸挶㈵攷㈶㑥慢ㅡ挲戳㕢㍤づ㤷愰㔳㠳㑥㉤㠳㡢ㅦ㌹㝤攳㤱㤳㙤ㄴ㌱户晡㙦㐱愴っ扣㥤㙡捥晤㔹㡡攷㈸戶㔰㜰㈳㔱愷ㄹ㜲㘲㡦㌹㉦搰收㐵㡡㤷㈰㕣攴㙣㈳昶ㅣ愲攲㍣㘷㌹晥㈷攴㙣㈷昸㉡㠴㕡〹㐸㤳戳〳摤戸攴慣㤰㘹㐱㜸挸昹㈷㕣㠲㑥つ㍡挵㑦づ㍦㜲㌲攳㤱㜳愲㔱挴慣㘳戸ㅤ㤱㌲昰㜶㜶㜱敥敦㔳散愶昸㠰攲㐳〸搵摡㤰挳㡦㜱扥㈳扢搵挷戴昹㠴攲㔳〸ㄷ㌹㥦ㄳ㌳扢搵ㅤ㜰ㄱ㜲扥㈰昸㈵㠴扡ぢ㤰㈶攷㉢㜴攳㤲㜳㈷捣㘲户㥣㙦攱ㄲ㜴㙡搰愹扢攱攷㐷㑥愳㜸攴愴ㅡ㐵捣㉡㡤㔵㠸㤴㠱户戳て㠳㍡晦愱搸㑦昱㌳挵㉦㄰慡扥㈱㈷昶㈴昰〰㙤㝥愵㌸〸攱㈲攷㜷㘲㠶㥣㝢ㄱ㕣挸攱㜲っ㐷㐱㈸㉥晦搰攴㈴愲ㅢ㤷㥣搵㥣㔶㌵㠴㘷换攱㕡换愰㔳㠳㑥慤㠱㡢ㅦ㌹晢づ挶㌹㐳晥户㔱挴慣㐱㔹㡢㐸ㄹ㜸㍢㡤㌰愸㤳㐶㤱㑥搱㤸愲〹㠴晡づ慥㍣㐳㡥㍤捦㘹㑡㥢挳㈹㡥㠰㜰㤱搳㡣㤸㈱㠷换㕡㠴㥣收〴㡦㠶㔰て〰㍡づ敦〴愷〵扡㜱挹㔹㐷㡢㙡〸て㌹慤攰ㄲ㜴㙡搰愹〷攱攲㐷捥慥㜸攴散㌴㡡㤸ㄵ㌶て㈳㔲〶摥㑥㈶〶㜵摡㔲戴愳㘸㑦搱〱㐲扤㘹挸昹〶㔶㝣㐷㜶慢㉣摡㜴愴攸〴攱㈲愷ぢ㌱㐳づㄷ敤〸㌹㈷ㄳ散〶愱搶〳㍡づ㙦㉣㝦㐴㌷㉥㌹㡦搲愲ㅡ挲㐳㑥て戸〴㥤ㅡ㜴㙡〳㕣晣挸愹㡥㐷捥㌳㐶ㄱ扤㝥㈸昹㜱㐴㡡扥ㅦ㉡㡢㕦挳㉢㉢㕣㙢㌶ㅡ挱㌸㔰㌰慥愴戰愲扣㐱㐱㜶㘵㐵改㠰挲㡡㥣昲㡡㠶〵㄰㘸㡡㑢㜳㔹㠴攰㜲㙡㕦㜰㘶㘱㘸昶㔸摣ㄱ㙣ㄵ慢挲扡攰㝥㤵攵ㄵ愵㜲慢户㘵慣㍥愷㜴㜸㘹㐵㑥㘱昹捣愲摣慡㌶㍥㙡慤ㄹ㍦㍤㔴㠲㔵㌱㘵㔸ㅣ㜳㈸愳搲㤹㌳㐳昹㍥㜳ㅣ㔳㕡㔹㤶ㄷㅡ㤴昳㔷㔸㔷愳昴㍤敢〴摣ㄶ㔵ち㕦㡢挴㕦㐷攲攲晤ㄸ搴㈶ㄱ户㔲搵㥦㕣㤶㔱つ晦〴愷ㅦ㌶㍤㙣扥ち㥢扡㤳挳捤㌰㤸㤰扣ㄱ㐸捤㥢㠸㙢愵㑥〳ㄸ〷ぢ㔰㔶㡤愵㥡愵㘰㠳㑡捡ぢ昳㐳㐱搳ㅢ㔶㔸搲挸㌴㐷㔴㔶㜸㌴戹㜳づ㌳ㅡ摣敦ㅤ㔱㠲搲攷攵㤶攵晦ㄵ慡㐲㘲㜰捦㔹㑡愲〲昸敦捦ㄱ慤挳㈴㈴散戵捦㙦散扤ㄸ㍢㝢㝦挳昵㈶愸㝤㙦扦㠷㜷㐷㌴㕣ぢ㥤搲㘰㥦㑡扡挳㜰ち㝢挳㐲戹㈵㔲㠵㌱ㄵ昹㌹愱㔹㡤挴㈲㠴つㅣ换昱㡢㐲㠷㜹扢戲ち挳㈹挸㥥㕡㕥㕡㔴㔹ㄱ㙡ㄴ㙥挹㡥敥ㄴ㡣づㄵ攵㜲搱㕡挳㜰㙢㘴㕥〵㤶昵㠵攳㜱㐱摡㕦愷㐲㘰愴㥥愹㤲㤲㍡〵㙡搸㜸扤㐹㜰ㅦ晡㤳㔵㔵〹〹〵昲晡扥户㕡戱㥣慦晢㝢㈷搸㐶㤰慦㠴攴㈷㄰扥昶慢搲戸㈷ㅤ㘶ㄷ㑢敡㈳㥣ㅣ扣ㅡ㕡㡣ぢ挲㔲ぢ攴戸㠷㔵㥦㝣ㄲ㈳㡤扢㑥ㄱㅥ㤳愹㈸捣换㉤㉡慡㙡㔴㌰愸㈴慦愸㌲㍦㌴㌴㜷㙡愸挸ㅥ戳㑢换㡡晦㈲昵慡〷搶捣ㅥ㔵〳㉦㘶愹摥㈰㍣扥㘴搷挰晤改挳ㅣ扥捣挱㥥㈶ㅦ戹㠸ㄱ㜴〶㥡晤㡥ぢ搰晥捦㑢〰㠳㜰㙡ㄲ㔹挰㉡て戸攰搰ㄶ〳昱㤸挶攵㔰攱㔵㠴戲挷戹捣㠶㤶づ㉤挵ち捦㝣ㄷ㌴戰㔰㐳㝦㤹晤㑡㜶愹㐰㈰昰㘷㍦㘰挰ㄵ㕥㝢捤㥡ぢㅣ昴㜴扦㌷㍦㘳戸㜳㙣㐶㍦㝡㈱㤵敢㐴㐴㍥晢攵㈰㤸づ挳㌴ㅥ挱昴㠹挳搸挲㡡愲㔰㠳〲搱㑢㍢㠵扢〴搹慣㕦㌰㜶㍡ㄶ㈵攵愴ㄶ㥣㔱㔶㤸㕦㔴㔸ㄲ攲㐹〸㔶ㅣ昳愱愲愱愱㘹㔸ㅢ㍢戲戴扣㤰捦捡愵ㄶ㡣㉤换㉤㈹㥦挹戵㘷㜹㔵㑤㍣㍤㈹㔶㜲㐱摦挲ㄲ散㐰㝡㑣戶搳ち挶㑣㉦㥤㡤挷敤㉡㡢㑢捥挸㥤㔹晥㤷㈸ㄴ昷㈷晤搲㐷挰㐴㤵㤸愸㔲ㄲ㔳晥散㘷㔵㘰㄰昶㡦㠶㈷㡥攱戲慤慥㈷戶挶㐳㑤㌸㌹㐸㐸攸㠲㌱ㄲ㈹㑣敤㥥㐶慢㠶ㅤ㤸㘵㌳㑢㤵戹〳㜳㤲㥥㘷挹㝣搷㐹㠶ㅦ㕥攴㐱搹ㄹ捣㜹っ㠱ㄸ㝣挶戸㐱㤱〵敥晦㕦㑦〲㈶㍦㠳挸㌵㝣㌶挸㜶ㄲ㕥㑤㝢㌸㡣ㅢ改㙤㠷ㄸ㌷㈵㐷㌶〱昶愲户挷㘰㠱搸㜰搳挴挷㈹捤搹ㅣ㠰㜵㡥つ㜱㈴挰戱ㄸぢ搵㜰㄰㙥愴㍢㍣扦㉢捥㉤㉡㌷扡㝥愵挵挵戹摣搶戸㥤㡥挱㠱㍣㤴㈲㈷摢㌸戴㌸〵㄰戲㐱ㅡ㈸㜷づ愰摣㌹〲攱昳㤹㉢攴愵捤㔸愵搳㜲换ち㉢愶ㄷㄷ收愵戰挳㔵散㝦㠹㡤ㄴ㥢㔰㍤㤰㘹㕦戲愵攲捣㌵㝡㉤慡㕥㍥㠹㜲㘷攱㘲㠲搴戱晣搸㤴ㄳ攵㐳㕤晤挹攵挷搸㝣攵攸敦っ㐳戴㘴㕣晥攳㘴搷散㌵慥㌳㌲㈰㜲㔴㔲捦搲〰㙦㘷㌸捣搹攰扢摥ㄶ㠸ㅡ㔷㠴搶㠷㐱㜰㘸㘹㙥晥〰㍣攸㔰㕡㔶摦㍣戹㥡㠲搲昲ㄸ㔳㤶捥㔵挰晤戰㠴ㅥ㑢昳㘷攱挴戸㉣㠵挰ㄸ慣慦慤挷昵挳〱㕤㐳㝥㌶㈶㈴㈷㌷㐸昱ㅢ㙢㤰㡤搵挶慣㤶㜴㍦昹㍢㈸㈶晥㥥㔱愷攰㔰换戴㤰㐸㠲㌳〲搲ㄹ挹㥣戶愲换㝣愲っ㐶搱㘰㌴㐴昲ぢ㔰㐶敦㈵㜱㔷捣挲㈱㈱戹㤸㉢㜹㔳㡡㤹づ捥㍦〲㔸摦㡢ㄵ挱愰㈴搰㈰攵㜹攸㥤㌱戰㝡㜵晢昶㥥㘸㈷㈸㉥㐹摤㠲㌷挷攷愱㍤ㄸ㈴㜹捥㔸搸㌸攳㈰搴ㅢ攸昲㉡㔵捡㠶昵㍢挰㠰捡ㄵ捡㔹㘸攳戳㐳扤〹㠴㔷㈹昶攵慡㈴捥慤捦㌶㔶㙦㐱捤昳㙢搶昰㔰攷㙡敡㙤搸昱㝣つ昷㐴攰ㅥ㌹㘱㌸挷〴㝢〷㉡㥥㌴攸㔷摣㡦㌵昵ㅥっ昸搱㤶㄰㌸ㄷ㥥慥㐳㘹戶敦愱㔴敤㠴㈹て愷捥㈴㤸慢㕤㘸昱㈸㠵㈹敢慤㜶ち搰㐳㙦戵扢挵〳㐱㜲ㄹ挴㜴搴㠷㘸㙣挱㍢慡搲㔳㘱攳攴搱昰㈳㝦㠳㝣ㅡ㠴㘸昰㌱っ戸㌹㌸〵攸㠵㉢昸㤹换捤㔵挱㘹㜴㥢㑥户㍤㌰㜰㔵昰㍣㘰㐰愵㠲㌳搰㘶〵扦〳ㄲ扦㠲㐵挶敡㝢㔸搵扡㠲㍦挰㔸㔷戰ㄸ敥㤱ち㤶㥡㘰㝢愱慦㑤〵㝦㠲㥤慥攰㑣㜸㌶〸㝦ㄸづ昶㉦攰扦㘱㉥〵㍣ㅦ搶㙡ㅦ㝡㥥〲㤶〳㍤㜴〱昷挳㡤㜵㜳昸攸㝥戸㠰扦〰搹㠲㜷㔴〱㉢㘱攳捣愲攱㝦晤つ㘶搳㘰づつづ挰㐰ち㔸㠵㕥戸㠰扦戹摣搲搰㌶扢攰㕣扡㕤㐰户〰愶攰㉡攰㠵挰㠰㑡〱㉦㐲㥢〵慣て㤳昸〵扣搸㔸愵挰慡搶〵攴㠲㔸㕤挰昹㜰㡦ㄴ昰㔲ㄳ㉣〸㝤㙤ち挸㐵戳扡㠰㤷挱㌳㔲挰㔱晥〵攴昲㕡㈹攰攵戰㔶㡤搰昳ㄴ昰㑡愰㠷㉥㘰㍡摣昰て㡦㘳㌲〸搹攲㥢ぢ㜲户愰ㄱ㔵挰慢㘱攳㕣㐳㐳㉥搶昵㌱㔸㐰㠳㙢㘹搰ㄴ〶㔲挰㠵攸㠵ぢ挸ㄵ扡搶捤㔵挰㐵㜴㕢㑣户っㄸ戸ち㜸㍤㌰愰㔲挰ㅢ搰㘶〱㕢挳㈴㝥〱㙦㌴㔶挷挲慡搶〵㍣づ挶扡㠰㑢攰ㅥ㈹攰㔲ㄳ慣つ昴戵㈹攰〹戰搳〵㕣〶捦㐸〱挷昸ㄷ昰㐴㤸㑢〱㙦㠶戵捡㐴捦㔳挰攵㐰て㕤挰㜶㜰挳扦〴㘷〵㠳㤰㉤扥戹㘸㜸ぢㅡ㔱〵㕣〹ㅢ攷㔶ㅡ㜲㐱戱㡦挱㙤㌴戸㥤〶㔹㌰㤰〲摥㠱㕥戸㠰㕣㐵㙣摤㕣〵扣㤳㙥㜷搱敤㔴ㄸ戸ち㜸て㌰搴㑦ち戸ち㙤ㄶ㤰敢㠱攳ㄷ昰㕥㘳㜵㍡慣㙡㕤㐰㉥㉣搶〵㕣つ昷㐸〱搷㤸㘰扤愰慦㑤〱晢挰㑥ㄷ昰㝥㜸慡捥㜸挷㕣㐴愸㙣㘰㔲戶戵戴改㡢㥥愷㙣敢㠰ㅥ扡㙣㌹㜰挳㍦摣㐴㘵㄰㤲挴昷〰挸㉤㘸戰㙣㍣攵㌳㈷㐱て挲挶㜹㠸㠶㘷昸ㅢ㍣㑣㠳㐷㘸㌰㄰〶㔲戶㐷搱ぢ㤷㡤敢㤹户㤸戸慥㑦扥昵㜴摢㐰户戱㌰㜰㤵敤㌱㘰㐰愵㙣㡦愳捤戲㜱㘵㜲晣戲㙤㌴㔶㘷挲慡搶㘵攳ㄲ㘷㕤戶㑤㜰㡦㤴敤㐹ㄳ㡣慢㥦㙢㔳戶〹戰搳㘵㝢ち㥥㤱晤㙥戴晦㝥挷〵搳㔲挰捤戰㔶攷愰攷㈹攰㌳㐰て㕤挰㐹㜰挳㍦捣㥡㐱挸ㄶ摦㔳㈰户愰ㄱ戵摦㍤ぢㅢ攷㌹ㅡ收晡ㅢ㙣愱挱㔶ㅡ㑣㠵㠱ㄴ昰㜹昴挲〵っ戹摣㕣晢摤ぢ㜴㝢㤱㙥㈵㌰㜰ㄵ昰㘵㘰㐰愵㠰摢搰㘶〱戹㝡㍡㝥〱㕦㌱㔶㌳㘱㔵敢〲㜲ㄹ戶㉥攰㜶戸㐷ち戸挳〴攳ち敤摡ㄴ㤰㤷摡扡㠰慦挱搳㜵昲搹搷扦㠲㕣搵㉤ㄵ㝣ㅤ收㙡ㄶ㝡㥥ち扥〱昴搰ㄵ攴㌲㜰晣挳㐳㔲っ㐲扡昸㥥ぢ戹〵㡤愸ち扥〵ㅢ攷㙤ㅡ㜲㡤戸㡦挱㍢㌴㜸㤷〶昳㘰㈰ㄵ㝣て扤㜰〵戹㌰摣扡戹㜶挱㥤㜴摢㐵户慢㘱攰慡攰㙥㘰昶挸昹〱摡慣㈰㤷㜸挷慦攰㠷挶㙡〱慣㙡㕤㐱慥ㄵ搷ㄵ晣〸敥㤱ち㝥㘲㠲㜱ㄹ㜹㙤㉡戸ㄸ㜶扡㠲㥦挲㌳戲ぢ收昸ㄷ㤰㉢捦愵㠰㥦挱㕡㕤㡦㥥愷㠰晦〲㝡攸〲㜲愹㍡晥㈵㌸㕦㌰〸改攲晢㈶挸㉤㘸㐴ㄵ昰㑢搸㌸㕦搱㤰敢搸㝤っ扥愶挱㌷㌴㔸〶〳㈹攰户攸㠵ぢ挸挵敢搶捤戵ぢ敥愱摢㜷㜴扢ㅢ〶慥〲晥〰捣ㄶ㜰㉦摡㉣㈰㤷愱挷㉦攰㡦挶㙡ㄵ慣㙡㕤㐰慥㘷搷〵晣〹敥㤱〲敥㌳挱㔶㐳㕦㥢〲慥㠱㥤㉥攰㝦攰ㄹ㈹㘰㝦晦〲㜲㜵扣ㄴ㜰㍦慣搵㕡昴㍣〵晣〵攸愱ぢ挸攵昴昸㠷〷攳ㄸ㠴㜴昱晤㈰攴ㄶ㌴愲ち㜸〰㌶捥慦㌴攴㕡㝢ㅦ㠳㠳㌴昸㡤〶て挳㐰ち昸㍢㝡攱〲㜲㠱扤㜵㜳ㄵ昰て扡昱㐶愶㝡ち〶慥〲㈶捡㤷㍦晡ㄸ㥡㠴㌶ぢ挸愵昲昱ぢ㠸扦ㄳ㈵㔶㑦挳慡搶〵攴㥡㝢㕤挰㘴戸㐷ち㔸摦〴慢㠶扥㌶〵㝣づ㜶扡㠰㈹昰㜴ㅤ㐳攳散㠲㕣挲㉦ㄵ攴㥦㑥㔳㕢搱昳㔴戰〱搰㐳㔷昰〵戸攱ㅦ搶㌹㌳㠸慤攰㑢㘸㔹愶㠱㠱ㄳ㜰㡣㘵搰戰㜱ㅡ搱㤰て〴昸ㄸ愴搱㈰㥤〶摢㘰㈰ㄵ㙣㡣㕥戸㠲㝣ち挰扡戹㉡搸㠴㙥㠷搱敤ㅤㄸ戸㉡㜸㌸㌰愰昲㈹㜸〴摡慣㈰搷昳挷慦攰㤱挶㡡ぢ晥㙢㕤㐱㍥ㄸ愰㉢搸っ敥㤱ち㌶㌷挱㜶㐱㕦㥢ち敥㠶㥤慥攰搱昰㜴㔵㌰捥㍥挸攷っ愴㠲㉤㘰慥㍥㐴捦㔳挱㤶㐰て㕤挱㡦攱㠶㝦〹㑥㉢〶㈱㕤㝣㝦ち㘹㤹㐶摦㔶㌰〳㌶㑥㙢ㅡ昲愹〵ㅦ㠳㘳㘹㜰ㅣつ㍥㠷㠱㔴戰つ㝡攱ち㝥改㜲㜳㔵昰㜸扡㥤㐰户扤㌰㜰㔵㌰ㄳㄸ㔰愹㘰㕢戴㔹㐱㍥㜴㄰扦㠲敤㡣ㄵ㥦㑡愸㜵〵昹昴㠲慥㘰㝢戸㐷㉡㜸㤲〹戶て晡摡㔴㜰㍦散㜴〵戳攰ㄹ㌹㠸㡥昵㍦㠸昲㔹〸㈹㘰㐷㔸㉢㍥ㄴ攱㈹㘰㘷愰㠷㉥攰〱戸攱㕦㠲搳㠵㐱挸ㄶ摦〷㈱㝤敡搳ㄵ㌶捥挹㌴攴㤳ㄵ㍥〶摤㘸昰㌷ㅡ晣づ〳㈹㘰㜷昴挲〵攴攳ㄴ搶捤㔵挰㔳攸搶㠳㙥㐱ㄸ戸ち㜸ㅡ㌰愰㔲挰搳搱㘶〱昹㘰㐴晣〲昶㌴㔶つ㘱㔵敢〲愶挲㔸ㄷ戰ㄷ摣㈳〵散㘳㠲㌵㠲扥㌶〵攴㔳ㄸ扡㠰搹昰㡣ㄴ昰㉣晦〲昲㜹つ㈹㘰㕦㔸慢㈶攸㜹ち㤸〳昴搰〵㙣ち㌷搶捣改捦㈰㘴㡢㙦㍥攱㘱㠹㐶摦敥㠱〳㘰攳㥣㐱㐳㍥晤攱㘳㌰㤰〶㠳㘸搰っ〶㔲挰挱攸㠵ぢ挸㐷㍥慣㥢慢㠰㐳攸㌶㤴㙥㙤㘰攰㉡攰㜰㘰㐰愵㠰㈳搰㘶〱㡦㠷㐹晣〲㡥㌴㔶㈷挰慡搶〵攴㔳㈰扡㠰愳攰ㅥ㈹攰ㄸㄳ㉣ㄳ晡摡ㄴ戰ㅤ散㜴〱挷挲㌳㔲挰㠱晥〵攴㌳㈵㔲挰㜱戰㔶ㅤ搰昳ㄴ㜰㍣搰㐳ㄷ㌰ぢ㙥㔲挰戳ㄸ㠴㙣昱捤愷㔰㉣搱愴搰㝣〸㥥つㅢ㘷〲つ昹㠴㡡㡦挱㐴ㅡ㥣㐳㠳㉥㌰㤰〲㥥㡢㕥戸㠰㝣㉣挵扡戹㉥㈴㈶搱㙤㌲摤㝡挱挰㔵挰㕣㘰㐰愵㠰㔳搱㘶〱昹攵㐲晣〲收ㄹ慢㍥戰慡㜵〱昹愴㡡㉥㘰㍥摣㈳〵㉣㌰挱昸㄰㑢㙤ち㤸〳㍢㕤挰㘹昰㡣ㄴ㜰㤸㝦〱晢挳㕣ち㌸ㅤ搶㙡〰㝡㥥〲㥥〷昴搰〵ㅣ〸㌷㈹攰っ〶㈱㕢㝣て〶㙡㠹㈶㠵愶㠰㐵戰㜱㡡㘹挸愷㘸㝣っ㑡㘸㔰㑡㠳愱㌰㤰〲捥㐴㉦㕣㐰㍥㍡㘳摤㕣㝢攰昹㜴㉢愳摢㔹㌰㜰ㄵ戰〲ㄸ㔰㈹㘰㈵摡㉣㈰ㅦ㠲㠹㕦挰㔹挶㙡〲慣㙡㕤㐰㍥㑤愳ぢ㌸ㅢ敥㤱〲㔶㤹㘰㝣搰愶㌶〵㥣〴㍢㕤挰戹昰㡣ㄴ㜰㠸㝦〱昹㙣㡥ㄴ昰〲㔸慢㈹攸㜹ち㜸㈱搰㐳ㄷ㤰て昳㐸〱㉦㘲㄰戲挵㜷㍥㔰㑢㌴㈹㌴〵扣ㄸ㌶捥㝣ㅡ㠶晣つ㉥愱挱愵㌴㈸㠰㠱ㄴ昰㌲昴挲〵攴攳㍤㌶慥慢㠰㤷搳敤ち扡㤵挱挰㔵挰慢㠰〱㤵〲㕥㡤㌶ぢ挸〷㜵攲ㄷ昰ㅡ㘳㔵〱慢㕡ㄷ㤰㑦晣攸〲㉥㠰㝢愴㠰ぢ㑤㌰㍥っ㔴㥢〲捥㠱㥤㉥攰㈲㜸㐶ち㌸摣扦㠰㝣㝥㐸ち戸ㄸ搶㙡㉥㝡㥥〲㕥て昴搰〵攴〳㐷㔲挰ㅢㄸ㠴㙣昱㝤ㄱ㔰㑢㌴㈹㌴〵扣ㄱ㌶捥ㄲㅡ昲㘹㈴ㅦ㠳㥢㘸戰㤴〶昳㘱㈰〵㕣㠶㕥戸㠰㝣〴挹扡戹ち㜸㌳摤㙥愱摢㐲ㄸ戸ち戸〲ㄸ㔰㈹攰㑡戴㔹㐰㍥㑣ㄴ扦㠰户ㅡ慢挵戰慡㜵〱昹㔴㤲㉥攰㙤㜰㡦ㄴ昰づㄳ㡣て㉣搵愶㠰㌷挲㑥ㄷ昰㑥㜸㐶ち㌸搴扦㠰㝣挶㐹ち㜸ㄷ慣搵㑤攸㜹ち㜸て搰㐳ㄷ㤰て㐵㐹〱㔷㌱〸搹攲晢ㄶ愰㤶㘸㔲㘸ち㜸㉦㙣㥣搵㌴攴ㄳ㔳㍥〶昷搱㘰つつ㔶挰㐰ち㜸㍦㝡攱〲昲㌱㈹敢收㉡攰㕡扡晤㥤㙥慢㘱攰㉡攰〳挰㔰㍦㈹攰㠳㘸戳㠰㝣攰㈹㝥〱ㅦ㌲㔶㙢㘰㔵敢〲昲挹㈹㕤挰㠷攱ㅥ㈹攰愳㈶搸㕡攸㙢㔳挰㜵戰搳〵㕣て捦㐸〱晢昹ㄷ㤰捦㘱㐹〱㌷挰㕡㍤㠸㥥愷㠰㡦〱㍤㜴〱昹攰㤶ㄴ昰㜱〶㈱㕤㝣㍦ち搴ㄲ㡤扥㉤攰㐶搸㌸㥢㘸挸愷扡㝣っ㥥愰挱㤳㌴搸〰〳㈹攰㔳攸㠵ぢ挸㐷戹慣㥢慢㠰㥢改昶㌴摤慡㘱攰㉡㘰㌵㌰愰㔲挰㘷搱㘶〱昹㔰㔶晣〲㍥㘷慣昸搴㔶慤ぢ挸愷扢㜴〱户挰㍤㔲挰攷㑤㌰㍥㙦㔱㥢〲扥〰㍢㕤挰ㄷ攰改扡㤲㡦㔳㐱㍥㉣㈶ㄵ㝣ㄱ收敡㈵昴㍣ㄵ㝣ㄹ攸愱㉢戸つ㙥㔲挱㙤っ㐲扡昸摥づ搴㌲㑤づ捤㉥昸ち㙣㥣敤㌴攴愳㘷㍥〶慦搲㘰〷つ㜶挰㐰㉡昸ㅡ㝡攱ち昲㜹㌳敢收慡攰敢㜴晢㈷摤㜶挱挰㔵挱㌷㠱〱㤵ち扥㠵㌶㉢挸㈷挷攲㔷昰㙤㘳挵㐷换㙡㕤㐱㍥㠲愶㉢昸づ摣㈳ㄵ㝣捦〴晢㄰晡摡㔴昰㘳搸改ち敥㠴㘷㘴ㄷ㥣攰扦ぢ昲㠱㌶㈹攰㉥㔸㉢㍥搹收㈹攰㙥愰㠷㉥攰攷㜰㤳〲㝥挰㈰㘴㡢敦㉦㠰㕡愲㐹愱㈹攰㠷戰㜱㍥愲㈱ㅦ㡦昳㌱昸㤸〶㥦搰攰㉢ㄸ㐸〱㍦㐵㉦㕣㐰㍥ㄳ㘷摤㕣〵晣㡣㙥㥦搳㙤ㅦっ㕣〵晣〲ㄸ㔰㈹攰㤷㘸戳㠰㝣扡㉤㝥〱扦㌲㔶㝣晣慤搶〵攴㘳㜲扡㠰㕦挳㍤㔲挰㙦㑤戰㕦愰慦㑤〱て挰㑥ㄷ㜰て㍣㈳〵ㅣ攱㕦㐰㍥㜴㈷〵晣づ搶㡡㑦摦㜹ち昸〳搰㐳ㄷ昰㜷戸㐹〱昷㌲〸搹㤲㜷㔲㠴㘸㔲㘸ち昸㈳㙣㥣㥦㘸愸晣つ晥㑤㠳㝤㌴㐸㠴㠱ㄴ昰㍦攸㠵ぢ㤸散㜲㜳ㄵ㜰㍦摤㝥愶㕢㈳ㄸ戸ち昸㕦㘰ㅣつㄳ㜰づ愰捤〲愶挱㈴㝥〱㝦㌵㔶改戰慡㜵〱ㅢ挳㔸ㄷ昰㈰摣㈳〵晣摤〴㙢〲㝤㙤ち搸ㄴ㜶扡㠰㝦挰㌳㔲挰㌳晤ぢ㜸㌸捣愵㠰〹挹㐸昲〸昴㍣〵㑣〴㝡攸〲㌶㠳㥢ㄴ㌰㠹㐱挸ㄶ摦捤㠱㙥㐱㈳敡㠶㐴㍤搸㌸挹㌴㍣摡摦㈰㐰㠳晡㌴㘸〱〳㈹㘰ち㝡攱〲戶㜲戹戹ち挸㕦㌱㜱㠲㜴换㠴㠱慢㠰つ㠱〱㤵〲愶愲捤〲戶㠵㐹晣〲㌶㌲㔶敤㘰㔵敢〲戶㠷戱㉥㘰ㅡ摣㈳〵㙣㙣㠲㜵㠰扥㌶〵捣㠲㥤㉥㘰ㄳ㜸㐶ち㌸搲扦㠰ㅤ㘱㉥〵㍣っ搶慡ㄳ㝡㥥〲ㅥづ昴搰〵散〲㌷㈹攰ㄱっ㐲戶昸㍥ㄹ攸ㄶ㌴愲ち㜸㈴㙣㥣㘶㌴散收㙦㜰ㄴつ㥡搳攰㙦㌰㤰〲ㅥ㡤㕥戸㠰㍤㕣㙥慥〲戶愰摢㌱㄰挹晤㘰㔰扢愷攲戸㤶㌴摤昵愸㈲㤷㙤㤷㌷㉥ㄸ㔵㤹㕢㠴摦㈵ㄹ㠱攷㘵㉡〸晤ㄵ搶㐵搷搳㑦㉤㐵晦搵㜵敦捦㤵攰㠱㍦㐹㘱攲戹㉤㤱㔹㌴〷㕥㕢㤳㕢㌹㉤晦摣㔳㑤挱攴㑦て晣昱㐷敤㐶攱ㄶ㔱㝦ㄶ晦愰敦攴挹〹㈹ㅣㄳ㐵挲敡摢㔶㈸ㄸ昷愸ㅣ㜴㘵ㄳ捡〰挰戲昰慤晡㕢戴㌵㔰晢㑡ㅥ〰戴㠶攷〹愲ㅥ〸㘲搴挳㈲慢㥦戹捥扤㝤ㄱ㝦昵挸㙦搹戴昷戱㠲㘳㌱慡ㅡ攸㌷〷㌵搸愲㙤㘸㠳㈱搰㑦㐸ㅥ〶㜹挸㠵敡㌸慥攲ㄹ㐸㉥㔹ㅦ㔳㔱㔵㠴挷〴搸攴ㅦ挱搵㉤慥㡢搶㙡㑣扡戴慣ㅥㅥ昷㡣晥戳搷㘱㕦晥㠹㠸〶㑤愳晥捣戸戸㔱㌳〴戳㐹㝥ㅦ㈵㡡敢敦慤ち㝤昸ち㥣㠰㥣㥡づ㉢捣㉢㉢㉤㉦㉤愸挸ㄸ㠳㘷㕦㌲昸㠷攷ぢ昰ㄴ㔴㜶昲㑥㐴昴ㅤ㤳㠹搵㉢攱㑦昸㐸愱㠳㌳㑡㑡㘷㤷挸㙣㤲换昹昷昷愵扥昵敢㜳ㄸ㍥ㅢ㈵慦攳㐰㕥晡㜰㑣㤴捥㑥㈶〶㑥㑤㑡ㅦ㐱㌲昱㑡ㅦ㘹ㅢ愳㙣㘳戴㘹愴㡤㐱㠳㔱〲㘲昹㍦ㄴ改㘳ㄱ㤹愳〴摡㘲㌶㡤晡昵㥤散㝡㐰㈵搰づ㔸㐳㘰戲〴㝦㌴晥㙥㝤愰㍤㤰挶㐰扣扦㘹㤴㍥捥㐴㜱㌲㄰捡㘹㑤㤱〵㑢㌵ㅥ㌸て㔰㐱昵㑦昰挸ㅤ㠸㘳〵㥤㑥㔰㜲㐷㌸ぢ㕤㈱慡㌳㠰昰㡥㜰戶㐵摤㍢㠲㥡〰㤴㍢㠳搳㤵㤱捦昱戵㤹㘴搱㙥戴挱㔰攸㈷愸㈹㤰摣㔸搵㌶㑣㠰㥢〸㐰摣ぢ㠴〹㑢慣㕥〲挲㌲㝢换㤴ぢ〷㈹㔳て搸愱㑣㔳ㄹち慦昴㍣摢挸户㡤㤰㘹愴ㄵ愰㔱㌷㘵攲〲㜲㡥攲戰㑣づ敢攲戰ㄴ改搳㉤㝥〲㤵㈷㔲昴〶慥捥〳慥㠹慦㐶㘶ㄱ攲戳愱㈴昱㌳愰ㄷ攲晢〲〸ㄳ㕦㘴搱㝥㐰敤㑢ㄵ〳ㄵ攲㜳ㄸ戹搴搷收㝣㡢づ愰つ㕣搱挷㌷㤰㤰㐲晣㈶㑣挲ㄲㅦㄸ〸㤳戸㍢㥣㝡摣户ㅡㄵ㠸㈴搵ㄸっ㘷㔴愳㤲昱昱㑡㥦㘵ㅢ戳㙤㘳㡥㘹愴㔵愱㔱㌷搵㤸㡢挸ㅣ㈵㌰〴戳㠹摥㘹㠶〲昳敥㌴挳㠰昸散㌴ㄷ㤸㈸㑥〷㠴㤲摦㥡㜲㐶挲㔲㕤〸㕣搷敥㈱㑦敤㐶㐳挹摡㕤〴扤搴㙥っ㠰㜰敤㉥戶愸愷㜶昳㠱㑡敤挶㌱昲愵扥㌶㤷㕢㜴㍣㙤㌰ㄷ昴ㄳ搴㤵㤰㔲扢㌵慥摡㌹慣㥤散㌴慢㝤换挴ㄵ摥㔲愶㠹戰㐳㤹慥㘶㈸扣搲慦戱㡤〵戶㜱慤㘹愴㉤㐴愳㙥捡戴〸㤱㌹㡡挳㌲㌹慣㡢挳㔲愴㉦戶㌸ㅦ摢㤳㕦改㜲㜲㠱慢敢㠱㙢攲㙦昷㄰㥦〷㈵㠹扦〱㝡㈱㍥ㅦ㐰㤸昸ㅢ㉤敡㈱㝥〹㔰㈱扥㠰㤱㤷晡摡摣㙣搱改戴挱㕣搰㑦㔰换㈱㠵昸㥢㝤㠹㕦敡㑢晣ち㌸〹昱㐵〸〵攲㔷㌲ㄴ㕥改户摡挶㙤戶㜱扢㘹愴摤㠱㐶摤㄰㝦㈷㈲㜳㤴㘸攲敦戲昸㈹㔴昶愰㈸㘳敡昷〰搷挴㉦昲㄰㕦〱㈵㠹㕦〵扤㄰㕦〹㠰㥦㠱㈹㜸慢㝢㉤敡㈱㝥㌵㔰㈱㝥㌶㈳慦昱戵㔹㙢搱㉡摡㈰ㄶ晡〹㙡ㅤ愴㄰㝦愵㉦昱㤷晢ㄲ晦〰㥣㠴昸ぢㄱち挴㍦挸㔰㜸愵㍦㘴ㅢて摢挶㈳愶㤱昶㈸ㅡ㜵㐳晣㝡㐴收㈸搱挴㙦戰㜸㉦㉡㝢㔳㕣挶搴ㅦ〳慥㠹㥦攷㈱晥ち㈸㐹晣攳搰ぢ昱㔷〲〸㙦昱ㅢ㉤敡㈱㝥ㄳ㔰㈱晥㙡㐶㝥搲搷㘶戳㐵ㄷ搰〶搳㐰㍦㐱㍤〳㈹挴㔷晡ㄲ㕦敥㑢㝣㌵㥣㠴昸挵〸〵攲㥦㘵㈸扣搲㥦戳㡤㉤戶戱搵㌴搲㥥㐷愳㙥㠸㝦〱㤱㌹㑡㌴昱㕣㌸㉤㜸づ㤵晤㈹㙥㘲敡㕣㍣慤㠹㥦攱㈱㝥ㄹ㤴㈴㝥ㅢ昴㐲晣捤〰挲挴扦㘲㔱捦㠹搱㜶愰㐲晣㜲㐶摥攱㙢昳扡㐵㔷搲〶搳㐰ㅦ㡦ㄳ㐲ち昱昹㙥攲挳㈷㐶㔳㝤㠹㝦ㄳ㑥㐲晣ㅤ〸〵攲摦㘲㈸扣搲摦戶㡤㜷㙣攳㕤搳㐸㝢て㡤扡㈱㝥㈷㈲㜳㤴攸ㄳ愳㕤ㄶㅦ㑣攵㄰㡡㝢㤹晡㙥攰㥡昸〹ㅥ攲敦㠳㤲挴㝦〰扤㄰扦〶㐰昸㔰昳愱㐵㍤㕢晣㐷㐰㠵昸戵㡣晣㠹慦捤㘷ㄶ㕤㐷ㅢ㑣〳晤〴昵㉦㐸㈱㝥㡣㥢昸昰㠷敢㈸㕦攲扦㠰㤳㄰晦㌰㐲㠱㜸㉥㌷收㉢晤㉢摢攰晡㘲㐱扥㌱㡤戴㙦搱愸ㅢ攲昷㈰㌲㐷㠹摥攲扦戳昸㐸㉡昹攷扤㥤挷㤸晡て挰㌵昱㠳㍣挴㙦㠴㤲挴敦㠵㕥㠸摦〴㈰㑣晣㡦ㄶ昵㄰晦ㄳ㔰㈱晥㐹㐶摥攷㙢戳摦愲㥢㘹㠳㘹愰㡦〵㜰㤰㐲㝣㕦㕦攲晢昸ㄲ晦㕦㌸〹昱捦㈲ㄴ㠸㍦挰㔰㜸愵晦㙡ㅢ〷㙤攳㌷搳㐸晢ㅤ㡤扡㈱晥て㐴收㈸搱挴㜳㡡㠲㥦㐹攵㜸㡡ㄷ㤹㝡㈲㜰㑤晣㈹ㅥ攲㕦㠶㤲挴㈷㐱㉦挴㙦〳㄰㍥搴搴戳愸攷㔰㤳っ㔴㠸摦捥挸昵㝤㙤ㅣ㡢敥愰つ愶挱㐹愹〶㐰㠵昸捥㙥攲挳㠷㥡㡥扥挴㌷㠴ㄳ晥攱㠷㘶㄰ち挴愷戲㠳㔷㝡㈳摢㐸戳㡤㜴搳㐸㙢㡣㐶摤㄰摦〴㤱㠵攰愸㙢戰挳㉣㝥づ愶㈶㍦ㄷ敡扣挷搴て〷慥㠹㍦搱㐳晣㉥㈸㐹晣ㄱ搰ぢ昱敦〳〸ㄳ㝦愴㐵㍤挴㌷〳㉡挴㝦挰挸捤㝤㙤㕡㔸昴㈳摡㘰㉥㐲㝣㑢愰㐲㝣㠶㉦昱㉤㝤㠹㙦〵㈷晣挳㕦づ㐷㈸㄰㥦挱づ㕥改慤㙤攳㔸摢㌸捥㌴搲摡愰㔱㌷挴ㅦ㡦挸㝥挴㥦㘰昱愹㤸㥡㤳㐷昱㌵㔳捦〴慥㠹㍦挲㐳晣户㔰㤲昸戶搰ぢ昱㝢〰㠴㠹㙦㘷㔱捦愱愶㍤㔰㈱晥㝢㐶㍥挹搷愶愳㐵昷搲〶搳㄰攲㍢〳ㄵ攲搳摣挴㠷㡦昱愹扥挴㜷㠱ㄳ晥攱愶っ㐲㠱昸慥散攰㤵㝥戲㙤㜴戳㡤扦㤹㐶㕡㜷㌴敡㠶昸㔳㄰㔹㠸㡦扡㠰敡㘱㜱晥㘱㔲昹㠱㕡攷〰㔳㍦つ戸㈶㍥搹㐳晣㐱㈸㐹晣改搰ぢ昱扦〱〸ㄳ摦搳愲ㅥ攲㝢〱ㄵ攲晦㘰攴㍥扥㌶㝤㉤捡ㅦ㕥づㄳ㥦〳㔴㠸晦晤扦㤱㙦ㅤ㈲㔷慥〷㠱挶㝥摤搳ㅦ㑥昸㠷扢㉤〸〵攲〷戰㠳㔷晡ㄹ戶㌱搰㌶〶㤹㐶摡㘰㌴敡㠶昸㈱㠸散㐷晣㔰㡢㤷㘰㙡昲搳扥㑥〳愶㍥ㅣ戸㈶㝥ㅦ戲㡢㝣摤㤳ち㈵㠹ㅦ〱扤㄰摦〸㐰㤸昸㤱ㄶ昵㄰㍦ち愸㄰㥦捥挸㘳㝣㙤挶㔹戴〹㙤㌰ㄷ搹攲挷〳ㄵ攲扦昳㈵晥㕢㕦攲捦㠲ㄳ晥攱㉦㙥㈲ㄴ㠸㍦㥢ㅤ扣搲㈷搸挶㐴摢㌸挷㌴搲捥㐵愳㙥㠸㥦㠴挸㝥挴㑦戶㜸〵愶㈶㍦㡡散戴㘰敡戹挰㌵昱㥦㜹㠸㙦〹㈵㠹㥦ち扤㄰摦ち㐰㤸昸㍣㡢㝡㠸捦〷㉡挴户㘶攴〲㕦㥢改ㄶ㍤㡥㌶㤸㡢㄰㝦ㅥ㔰㈱㝥户㉦昱扢㝣㠹㥦〱㈷晣挳户㠶〸〵攲㡢搸挱㉢扤搸㌶㑡㙣愳搴㌴搲㘶愲㔱㌷挴㥦㡦挸㝥挴㤷㔹㝣㉥愶㈶㍦㈷敤㥣挴搴㉢㠰㙢攲摦昰㄰摦ㄱ㑡ㄲ㕦〹扤㄰摦〹㐰㤸昸㔹ㄶ昵㄰㍦ㅢ愸㄰摦㠵㤱慢㝣㙤㉥戰攸挹戴挱㕣㠴昸ぢ㠱ち昱慦昸ㄲ晦戲㉦昱ㄷ挱〹晦ㄲ㥣㔳㄰ち挴㕦捣づ㕥改昳㙤攳ㄲ摢戸搴㌴搲㉥㐳愳㙥㠸扦ㅣ㤱晤㠸扦挲攲昳㌱㌵攷ㄲ㡡㕥㑣晤㉡攰㥡昸㘷㍤挴昷㠱㤲挴㕦つ扤㄰㥦つ㈰㑣晣㌵ㄶ昵㄰扦〰愸㄰摦㡦㤱ㄷ晡摡㉣戶㘸㝦摡㘰ㅡ㐲晣昵㐰㠵昸㈷㝣㠹摦攸㑢晣つ㜰挲㍦㍣扢㠰㔰㈰晥㐶㜶昰㑡㕦㘲ㅢ㌷搹挶㔲搳㐸㕢㠶㐶摤㄰㝦㌳㈲晢ㄱ㝦㡢挵慦挴搴攴㈷捣㥤ㄱ㑣㝤〵㜰㑤晣挳ㅥ攲㐷㐱㐹攲㔷㐲㉦挴㡦〶㄰㈶晥㔶㡢㝡㠸扦つ愸㄰㍦㤶㤱敦昰戵戹换愲㘷搲〶㜳ㄱ攲敦〱㉡挴摦敦㑢晣㝤扥挴慦㠲ㄳ晥攱愱〴㠴〲昱昷戲㠳㔷晡㙡摢戸捦㌶搶㤸㐶摡晤㘸搴つ昱㙢ㄱ搹㡦昸扦㕢㝣㈱愶㈶㍦晥敥㑣㘱敡て〰搷挴摦攱㈱㝥㉡㤴㈴晥㐱攸㠵昸㍣〰昸愷扦㥤㝣挸愲ㅥ攲ㅦ〶㉡挴㠷ㄸ昹㔱㕦㥢つㄶ㥤㐶ㅢ挴ㄳ攲ㅦ〳㉡挴摦攲㑢晣㌲㕦攲ㅦ㠷ㄳ晥㈵㌸㌳㄰ち挴㙦㘴〷慦昴㑤戶昱㠴㙤㍣㘹ㅡ㘹㑦愱㔱㌷挴㙦㐶㘴㍦攲㥦戶昸㡤㤸㥡挳㍦改敦㥣捦搴慢㠱㙢攲ㄷ㝢㠸㉦㠷㤲挴㍦ぢ扤㄰㕦〱㈰扣挵㍦㘷㔱捦〵搴ㄶ愰㐲晣㉣㐶㝥摥搷收㐵㡢捥愱つ愶㈱挴扦っ㔴㠸扦捡㑤㝣昸捡昵ち㕦攲户挱〹晦ㄲ㥣㜹〸〵攲㕦㘱〷慦昴敤戶昱慡㙤散㌰㡤戴搷搰愸ㅢ攲㕦㐷㘴㈱㍥敡捡昵㥦ㄶ扦〵㔳㜳㤶㔳㕣捡搴摦〴慥㠹扦搰㐳晣攵㔰㤲昸户愰ㄷ攲慦〰㄰㈶晥㙤㡢㝡戶昸㜷㠰ち昱㔷㌱昲㝢扥㌶扢㉣㝡つ㙤㌰つ㈱㝥㌷㔰㈱㝥㤶㥢昸昰〵㔴㠵㉦昱ㅦ挰〹晦戰晦㈲ㄴ㠸晦㤰ㅤ扣搲㍦戲㡤㡦㙤攳ㄳ搳㐸晢ㄴ㡤扡㈱晥㌳㐴昶摢攲㍦户昸敤㤸㥡㜳〷挵ㄲ愶晥〵㜰㑤㝣㤱㠷昸愵㔰㤲昸㉦愱ㄷ攲㤷〱〸ㄳ晦㤵㐵㍤挴㝦つ㔴㠸扦㠵㤱扦昵戵昹捥愲㉢㘸㠳㘹〸昱㍦〰ㄵ攲㐳扥挴攷昹ㄲ扦ㄷ㑥昸㠷㍦敤㠳㔰㈰晥㐷㜶昰㑡晦挹㌶晥㙤ㅢ晢㑣㈳敤㍦㘸搴つ昱晢ㄱ搹㡦昸㥦㉤扥ち㔳㜳敥愵㔸挵搴晦ぢ㕣ㄳ㍦搱㐳晣㙡㈸㐹晣〱攸㠵昸晢〰㠴㠹晦搵愲ㅥ攲て〲ㄵ攲敦㘷攴摦㝤㙤㘴〵㈱㐷晦㍢㙤搰㄰攲戹㠲㔰㠸ㅦ敢㑢晣㘸㕦攲㤳攰㠴㌱昰搷㝢㄰ち挴㜳捤㈰㕦改㕣㌷㈸㡤㠰㙤㜰愱㈰㕦㘹㈹㘸搴つ昱づ㈲晢ㄱㅦ戴昸㕡㡣敦昰㈷ㄴ㥣㝦㌰昵㠶挰㌵昱㠳㍤挴㍦づ㈵㠹攷㈲㐴㈱㝥㈳㠰㌰昱㡤㉣敡㈱㥥㙢〹㠵昸㈷ㄸ㤹㙢〹挵搳㘳㈳㉢晦㌸晡㔳戴㐱㐳㠸攷捡㍦㈱扥㥦㉦昱搹扥挴㜳晤㥦㄰㕦㡤㔰㈰㥥㙢晤昸㑡攷㝡㍦㘹ㅣ㘵ㅢ㕣攰挷㔷摡搱㘸搴つ昱㕣ㄱ攸㐷晣㌱ㄶ㝦ㄸ攳㍢晣㜹〶攷〵愶摥ち戸搰昳㈲㝡㜴攴㍢㥤ぢ搲㜸㜳搵㜹〹愸昳㌲挵㌶㡡㔷㈸戶㔳扣㑡戱〳㈲㤸㙥㍦㘰㤵㉣ㅤ愳㔷ㄸ㘱㉣㉥ㄶㄳ㝥㕥㠷㜵㙡㔲㜲㈶晡愷挵晦晢晤慥㠵㐷敤戱慡つ㝦㤱㌸㤴㡦㍦〹㍡ㄳ㝦挱扢慡㝦㐹㐵ㄹㅦ〲㑢㐸挲㥦〴㑤㤶攵㐸昵ㄲ㑦晤㜳戱戸㘶昰ㄸ㠴攲㍢戹㈳㉡晢晦ㄱ㠷〴㐶ㄶ晡㌱㘲㉢扣㥤㌷㤰戰捡㐲扡㙤搸㝢㤵㘲〷挵㙢㄰慡ㅤ㌷㌱晣挶㐵捣敦慤户㌵㡡㤸摦㕢攷㙡㈹㈹搵㝢㠸ㅢ㉥ㄵ㤷㑣㐹愹㜶〲㜵㜶㔱扣㑦戱㥢攲〳㡡て㈹㍥㠲〸㉡㔹㌳挵㈹㜸㉡挴㔵㔲㔲愱㑦㘰㤴㥡愴㝡愰捦㉡愹㤶㤸ち愹㤱㙣㍥㠳㔲昵〶散㤷捤㔱昱戲㘹㘶ㄴ㌱㍦㤰㥥捤〱㌸㤵慦ㄱ㌷㥣つ搷㈱㐹㌶摦〰㜵扥愵搸㐳昱ㅤ挵昷ㄴ㍦㔰散㠵〸愶摢㍤㕡挹㡡㈴挶ち㈳攸愴て㐰㉣㐹敢㈷㔸㈳慤挱攸㑢㕡愹敥戴昶㐱愹戸攰挶㉦慤㤴㜸㘹搵㌷㡡㤸㥦㌲攷敡ㅣ㐹敢〰攲㠶搳攲ㄲㅤ㐹敢㔷愰捥㐱㡡摦㈸㝥愷昸㠳㠲〷㌵㐷㐱〴㤵慣搱㠹挹㠶慢㜲㈴㥢㈴ㄸ㈱㥢㠹攸㑢㌶〷㝦㜱ㄵ㈹ㄹ㑡㤵ぢ㤵㕦㌶㍦挳搲㜷㤳摢㙦ㄴ㌱扦㍤㥥㠷㐸㤲㑤〳挴つ㘷挳㜵㉦㤲㑤㐳愰㑥㉡㐵㈳㡡㌴㡡㜴㡡挶ㄴ㑤㈰㠲慡挰㠶昰搴㘶㍡㔰挹愶㈹㡣㤰㑤ㄱ晡㤲捤户敥㙣㡥㠰㔲㜱㘹㠸㕦㌶㕦挴换收㕦㐶ㄱ昳㘳攱㕣㐷㈲搹戴㐰摣㜰㌶㕣㑣㈲搹ㅣ〳搴㘹㐹搱㡡㈲㠳愲㌵挵戱㄰愹㠹㑡㔶㤲戸敢挲㄰改㔵㜰㤷㑣摡搰㉡㐹㕤㠸扥㘴昲扥㍢㤳ㄳ愰㔴㤷㐱攵㤷挹㍢昱㌲㜹摢㈸㘲㝥挹㥢ぢ㌳㈴㤳づ㠸ㅢ捥攴㑡愰㤲挹㐹㐰㥤㉣㡡㡥ㄴ㥤㈸㍡㔳㜴愱攸ちㄱ㔴㔷摢㄰㥥扡㉣〰㉡搹㜴㠳ㄱ戲㔹㡣扥㘴戳捤㥤㑤㜷㈸ㄵㄷ㌰昸㘵昳㝣扣㙣戶ㅡ㐵捣㑦㙦㜳戵㠳㘴搳ㄳ㜱挳搹㜰挹㠳㘴搳ぢ愸搳㥢愲て㐵㌶㐵㕦㡡㝥ㄴ㌹㄰㐱戵摣㠶昰ㅣ搸㔶〲㤵㙣〶挰〸搹摣㠱扥㘴戳挹㥤捤㐰㈸ㄵ㔷〵昸㘵戳㈱㕥㌶敢㡤㈲收户戲戹㠴㐰戲ㄹ㡥戸攱㙣搶〰㤵㙣㐶〰㜵㐶㔲㡣愲ㄸ㑤㌱㠶㘲㉣〴戶戲戵搶摤搶㠵㥦㜷改敢㠰㑡㈶㘷搲㉡㐹昱摥扦㘴㜲扦㍢㤳戳愰㔴扣捤敥㤷挹慡㜸㤹摣㘳ㄴ㌱㍦㙣捤㝢昲㤲挹㈴挴つ㘷戲〹愸㘴㌲ㄹ愸㌳㠵㈲㤷㘲㉡㐵ㅥ㐵㍥〴㌲㜹搲扡㝢㌲搹っ㔴㌲㈹愰㔵㤲㝡ㄶ㝤挹㘴戹㍢㤳改㔰㉡摥户昶换攴愶㜸㤹㉣㌱㡡㤸㕦愱㝥搹㑥愵〴㜱挳㤹㙣〳㉡㤹㤴〲㜵㘶㔲㥣㑦㔱㐶㔱㑥挱㍦搱敤㔴㐲〴搵㜶ㅢ挲戳㠵敤〰㉡搹捣㠶ㄱ戲攱ㅤ㙡挹收㙡㜷㌶㔵㔰㉡摥っ昶换收戲㜸搹㕣㙡ㄴ㌱㍦ㅢ捤㍢挷㔲㤷㡢ㄱ㌷㥣捤晢㐰㈵㥢昹㐰㥤㑢㈸㉥愵戸㡣攲㜲㡡㉢㈸慥㠴〸慡て㙣〸㑦㌶ㅦ〱㤵㙣慥㠶ㄱ戲昹っ㝤挹㘶戶㍢㥢〵㔰㉡摥㘱昵换愶㉣㕥㌶攷ㅢ㐵捣敦㍣昳㜶慣㘴㜳㍤攲㠶戳搹〳㔴戲戹〱愸㜳㈳挵ㄲ㡡㥢㈸㤶㔲㉣愳戸ㄹ㈲愸扥户㈱散㤶挶㜸改扣つ㉢搹㉣㠷ㄱ戲攱扤㔴挹愶挰㥤捤㑡㈸ㄵ㙦㕢晡㘵㤳ㅢ㉦㥢㈹㐶ㄱ昳挳捣扣挷㈹搹摣㠵戸攱㙣㝥〳㉡搹摣つ搴戹㠷㘲ㄵ挵扤ㄴ慢㈹敥愳㔸〳ㄱ㔴㝦搸㄰㥥㙣㜸㙦㔳戲㔹ぢ㈳㘴挳ㅢ㤴㤲捤㌸㜷㌶敢愰㔴つ愰昲换㘶㘴扣㙣㐶ㄸ㐵捣㉦㈹愷㈲㤲㘴昳㈸攲㠶戳攱摤㐳挹㘶㍤㔰㘷〳挵㍦㈸ㅥ愳㜸㥣㘲㈳挵㈶㠸愰㤲摢㠷敥㑦㑤愹㑤ㄳ㠴㤰㙣㥥㠴ㄱ戲攱㕤㍦挹㈶挷㥤捤㘶㈸㔵ぢ愸晣戲改ㅤ㉦㥢㕥㐶ㄱ昳搳挷㉤ㄱ㐹戲搹㠲戸攱㙣㜸㑢㑥戲搹ち搴㜹㥥攲〵㡡ㄷ㈹㕥愲㜸㤹㘲ㅢ㐴㔰挹㍤戹㤸㙣㜸ㄷ㑥戲搹づ㈳㘴㜳㈲晡㤲㑤㔷㜷㌶㍢愰㔴㈷㐱攵㤷㑤㔶扣㙣㑥㌲㡡㤸摦㉡收㉤㉥挹收㉤挴つ㘷挳晢㕣㤲捤摢㐰㥤㜷㈸摥愵㜸㡦㘲㈷挵㉥㡡昷㈱㠲慡㡢つ攱搹搲㜸㙢㑢戲昹〰㐶挸收ㄴ昴㈵㥢㘳摤搹㝣〴愵敡〵㤵㕦㌶挷挴换愶㠵㔱挴晣戸㌰敦ㅢ㐹㌶晦㐲摣㜰㌶扣㜹㈴搹㝣〱搴昹㤲攲㉢㡡慦㈹扥愱昸㤶㘲て㐴㔰挹摤愳㤸摡昰㝥㤱㘴昳㍤㡣㤰捤㈰昴㈵㥢挶敥㙣昶㐲愹㜸㝦挵㉦㥢㠶昱戲㘹㘰ㄴ㌱扦〶捣㥢㌱㤲捤㝥挴つ㘷㌳ㅡ愸㘴昳㌳㔰攷ㄷ㡡晦㔲ㅣ愰昸㤵攲㈰挵㙦㄰㐱㈵户㘴㘲戲攱㑤ㄸ挹收てㄸ㈱㥢〹攸㑢㌶〹敥㙣ㄴ㐶㔱扣㘹攱㤷捤慦㍦挷戹ち㌸㘰ㄴ㌱㍦摦换㍢ㅣ㤲㑤㝤挴つ㘷挳摢ㅣ㤲㑤ち愴攳㔰〴㈹ㅡ㔰㌴愴㐸㠵挰㜹㠰摣攳㜰㘷挲㄰改搳攰㉥㤹愴搱㉡㐹捤㐰㕦㌲搹㡢㘹㠴㉦㍡ㅢ㐳愹㜸ㄷ挰㉦㤳㙦攳㘵昲㡤㔱挴晣搶㉥㙦ㄹ㐸㈶㐷㈲㙥㌸ㄳ摥㌷㐰ㅦ㑦㘸㐲㍡㐷㔱㌴愷㌸㥡愲〵挵㌱ㄴ㉤㈱㠲㑡㙥ㅣ搰搸昳挹㌹〷㈱㈴㥢っㄸ㈱㥢㜹攸㑢㌶ㅦ戹戳㌹ㄶ㑡挵慦搶晤戲搹ㄵ㉦㥢㥤㐶ㄱ昳攳戸晣ㅥ㕥戲挹㐴摣㜰㌶晣㌲ㅥ㝤㉣㠵㠵㜴摡㔱戴愷攸㐰㜱ㄲ㐵ㄶ㐵㐷㠸愰扡捡㠶昰ㅣ〱慥〱㉡搹㜴㠶ㄱ戲㔹㠴扥㘴戳挳㥤㑤㔷㈸ㄵ扦慦昶换收攵㜸搹扣㘴ㄴ㌱扦㘶换㉦户㈵㥢ㅥ㠸ㅢ捥㠶摦㜰愳㥦攰㥣ち改㥣㐶㜱㍡㐵㑦㡡㕥ㄴ扤㈹晡㐰〴搵㉤㌶㠴㈷㥢ㄵ㐰㈵㥢扥㌰㐲㌶户愳㉦搹㙣㜶㘷㤳〳愵攲㤷挰㝥搹㙣㡣㤷捤攳㐶ㄱ昳昳戳晣挶㔸戲ㄹ㡣戸攱㙣敥〳㡡㍥ㄶ㙤㐲㍡㐳㈹㠶㔱っ愷ㄸ㐱㌱㤲㘲ㄴ㐴㔰摤㙦㐳㜸戲昹㍢㔰挹㘶っ㡣㤰つ扦敥㤵㙣搶戹戳ㄹ〷愵攲㌷慢㝥搹摣ㄷ㉦㥢搵㐶ㄱ昳㝢戱晣ㅡ㔶戲㤹㠸戸攱㙣㌶〲㐵ㅦ㝦㐳づ搲㌹㤷㘲ㄲ挵㘴㡡㈹ㄴ戹ㄴ㔳㈱㠲敡〹ㅢ挲㤳捤㔳㐰㈵㥢㝣ㄸ㈱ㅢ㝥㠷㉡搹慣㜴㘷㔳〰愵攲搷㤵㝥搹㉣㡢㤷捤㔲愳㠸晥㠱搷昴ㄷ敤愰㐵㥣㕥㌱㐵〹㐴㔰昱摢㑥ㄹ晤〶㌳㍡㔳つ慡㤷㉤㝣扤㠱ㅢぢ捣㙦㐴挵晡㍡〳ㅦ㈱昰㉢ㄶ㕥㙣攰㈳〵收户愶㘲扤挸挰㤹〲扦㙡攱㠵〶㙥㉢㌰扦㔹ㄵ敢㙢つ㝣㌶攱㘴㝥㠵摡㉥晥昷㥤晡攷戱昰搰㙡愸㕣㝥ㄷ㡥㑦㡡㈷ㄷ昰㌱摢〶〵㝣㤶㌵㈴扦搱㈵㍦㌹㕡㈴捦愸㌶挴㉦㘵㤵捤〸㤵つ挵㉦挱攱昷戱挶ㄴㄶ㥢㈷㍡昱ぢ㜱晣挵㈲晢㕢㑣㡥昴昸㤵㘹愰㘰㐴ㄹ㝥㥣愹㝥挱愰㜲晣摥㕣㝥㑡昱挸摣㡡㡡㔰㔹挹㕦攱㜱㜱㍣㌵㕣㡦㔷换搸㐴昹㤳愴㠹扥て散昲㐹摣攸摦㙥㜲晤愸㕥㠴て晢挳㡡㠹晣㠱慤㍦昷戰㜸㘰ㄶ㌶慢㌴晣戰㔹㈸て扦㜵㤸㈱㑦〸㤷㈷慡㙢㔰㔳㔹㝡昸㙤㤷愳晥㤰昹㈶㈴攲搷㘸㘰ㅢ愸㠲㐸ㅡ㔰㤶挷㍦㝥捡㕤㉥攸捣〵㈲㝦ㄹ㐱㐴㐲昲ㅢ搸〴愲ㄳ攳攳搳〳攸㤱㍣扢㌰扦㘲㝡㘰㝡愸㜰摡㜴㉣㔱㙢搰㠰搹㡥㔹晥㐴㥦摦扡㥥㥢㥤晥ㅥ㕣㘵㘷㥢挷㤸ㄷ㔲㕣〴ㄱ㔴晣敡㔸戶戶㑢捣搶愶户晢㕤ㄶ㥥㙦㘰扤摤昳敢㘵戱扥搸挰㝡扢摦㙤攱㡢っ慣户㝢㝥〵㉤搶ㄷㅡ㌸ㄳ㔳ち慡て㉤㍣捦挰㝡扢攷搷搴㘲㝤㠱㠱㘵扢㔷晣㘲㥡摢扥㐳㐲ㄳ㔵ㄵ㤴戱〴㕥捤㠴㐸㘰㠴扣〵㠴慡㌱愰㈶㑦昱㍢㙣ㄲㄸ愶攴㙢㜴㠴㤲㠵戴㕣㐴戱ㄸ㈲愸昸晤戳㑣攴㝣㌳ㄱ㑤挹户ㄶ㥥㘹㘰㑤〹扦愳ㄶ敢㔲〳㙢㑡扥戳㜰㠹㠱㌵㈵晣ㅥ㕢慣㡢つ㥣㈹㤴昰㥢㙤㠱㡢っ慣㈹搹㙢攱ㄹ〶搶㤴晣〴㤸㤴〴㤶㘱扥戱摢㔸㈱㡣㘳㈹扡〵戶㠱攵㄰摥㙤㙣〵㄰㌷㑤晣㑥摣㐳搳〱〰㐲搳慤戴扣㡤攲㜶㠸愰攲昷搹㌲攷㕣㌳㌹㑤搳㐱ぢ㑦㌱戰愶㠹摦㜹㡢昵㘴〳㙢㥡㝥户昰㈴〳㙢㥡昸扤戸㔸㥦㙢攰㑣愱㈹〱㘷扥〲㥦㘳㘰㑤㤳戲昰㐴〳㙢㥡㤲〰换㤶㐳㥡ㄲ搵搹㔰挶搲戲㠶〹㤱㤶挸㤶戳㤶㤰㙢换㐹㐶ㅣて㈵晣㐶㕣㈸㔹㐷换〷㈸ㅥ㠴〸慡㠶㜶㈲愳捣㐴㌴㈵晣㥡㕣愶㍤搲挰㥡㤲㐶ㄶㅥ㘱㘰㑤〹扦㑡ㄷ敢攱〶搶㤴愴㕢㜸㤸㠱㌳㠵㤲挶ㄶㅥ㙡㘰㑤㐹ㄳぢて㌱戰愶愴㈹㘰ㄷ㈵㠳愰㡣愵㘴㈳ㄳ昲㔲昲〴㈱ㄷ㈵㐷㈰㡥㠷ㄲ㝥慤㉥㤴㍣㐵换捤ㄴ㑦㐳〴搵㌱㜶㈲搹㘶㈲㥡ㄲ㝥搷㉥㐹昶㌱戰愶愴㤵㠵㝢ㅢ㔸㔳㤲㘱攱㕥〶搶㤴戴戶㜰㑦〳㘷ち㈵挷㕡昸㜴〳敢摣摢〰㤶扤收㜹㑣㉣㜶慦㌹ㄵ挶戱㕣扣〸摢挰㑢㄰摥扤收㘵㈰㙥㍥㑥㐰㙣てㅦㅤ〰〸ㅦ慦搰㜲㍢挵慢㄰㐱挵敦攷㈵昱㉥㘶㜲㥡㡦㉣ぢ㜷㌶戰收㠳摦攱㡢㜵㈷〳㙢㍥㍡㔹戸愳㠱㌵ㅦ㥤㉤㥣㘵攰㑣攱愳㡢㠵㑦㌲戰摥㐴扡㕡戸㠳㠱㌵㑤摤〰扢㌶㤱㜶㔰挶搲昲㉥ㄳ昲㙥㈲㍢〹戹㌶㤱敥㠸攳愱愴㈷〰愱攴㝤㕡敥愶昸〰㈲愸昸㈵扦㈴㜹慣㤹㠸愶愴户㠵㕢ㅢ㔸㔳搲挷挲ㄹ〶搶㤴㘴㕢戸㤵㠱㌵㈵㝤㉤摣搲挰㤹㐲㐹㍦ぢㅦ㘳㘰㑤㐹㡥㠵㕢ㄸ㔸㔳㌲〰戰㔰愲㍦㠲㥡㐳ㄹ㑢挹㤷㑣愸ち㈲㜲㈰昹㥡㤰㡢㤲㠱㠸攳愱㘴㌸〰愱攴㕢㕡敥愱昸づ㈲愸㜸愷㐰㈸㘹㘲㈶愲㈹ㄹ㘹攱挶〶搶㤴㡣戲㜰扡㠱㌵㈵愳㉤㥣㘶㘰㑤挹ㄸぢ㌷㌲㜰愶㔰㌲搶挲愹〶搶戹㥦〹㔸㜲攷㕥㤳愸ㅡ㐰ㄹ㥢晢㝥捥㥣㝢㐹㈴昷㕦〸戹㜲攷晤〹㑦敥扣戱㈰戹ㅦ愰攵慦ㄴ〷㈱㠲㙡戲㥤㐸㤲㤹㠸捥㝤㡡㠵ㄳつ慣㜳捦戵戰㌲戰捥㝤慡㠵ㄳっ慣㜳捦戳昰ㅦ晢昵㌷つ㤹㤲㝢扥㠵㝦㌷戰捥扤〰戰㉢昷㠳㔰挶收㥥散挴攴㕥㥦㤰㉢昷改㠸攳挹扤〴㠰攴敥搰㌲㐸搱〰㈲愸㜸㌷㐲敡扥捦㑣㐴攷㍥搳挲晦㌶戰捥晤㝣ぢ晦㘴㘰㥤㝢㤹㠵㝦㌴戰捥扤摣挲㝢つ慣㜳慦戰昰て〶㙥㉢㤴㔴㕡昸㝢〳㙢㑡㘶〳㜶敤ち㝢愰㡣愵攴㜰㈶攴摤ㄵ㡥㈴攴愲愴ち㜱㍣㤴㕣っ㐰㈸㌹㡡㤶捤㈹㡥㠶〸慡昹㜶㈲㥦㥢㠹㘸㑡㉥戱昰㘷〶搶㤴㕣㙡攱㑦つ慣㈹戹捣挲㥦ㄸ㔸㔳㜲戹㠵㍦㌶戰愶攴ちぢ㝦㘴攰戶㐲挹㤵ㄶ晥搰挰㥡㤲慢〱扢㈸搹つ㘵㉣㈵挷㌳㈱㉦㈵㈷ㄲ㜲㔱挲㝢㉢ㅥ㑡慥〷㈰㤴戴愵㘵㍢㡡昶㄰㐱㜵㠳㥤挸㕢㘶㈲㥡㤲ㅢ㉤晣愶㠱㌵㈵㑢㉣晣㠶㠱㌵㈵㌷㔹昸㥦〶搶㤴㉣戵昰敢〶搶㤴㉣戳昰㙢〶㙥㉢㤴摣㙣攱ㅤ〶搶㤴㉣〷㉣㤴攸㌳慦敤㔰挶㔲搲㡤〹㉤㑦㜱ㅦ㌴扡ㄳ㜲㔱挲ㅢ㌴ㅥ㑡敥〲㈰㤴昴愰攵愹ㄴ愷㐱〴搵摤㜶㈲㕢捤㐴㌴㈵昷㔸㜸㡢㠱㌵㈵慢㉣晣㥣㠱㌵㈵昷㕡昸㔹〳㙢㑡㔶㕢戸摡挰㥡ㄲ摥戶㤱㝤昵ㄹ〳户ㄵ㑡搶㔸昸㘹〳㙢㑡㜸敢挶㐵挹㔳㔰挶㔲搲㥦〹㜹㈹㌹㠳㤰㡢㤲㜵㠸攳愱攴㔱〰㐲挹㈰㕡づ愶ㄸ〲ㄱ㔴敢敤㐴㌶㤸㠹㘸㑡㌶㔸㜸扤㠱㌵㈵晦戰昰愳〶搶㤴㍣㘶攱㐷っ慣㈹㜹摣挲てㅢ㔸㔳挲㝢㍦㐲挹㐳〶㙥㉢㤴㙣戲昰㠳〶搶㤴昰晥㡦㡢㤲㜵㔰挶㔲㌲㡥〹㜹㈹ㄹ㑦挸㐵挹㘶挴昱㔰戲〵㠰㔰㜲㌶㉤㈷㔰㑣㠴〸慡慤㜶㈲慢捣㐴㌴㈵捦㕢昸ㅥ〳㙢㑡㕥戰昰摤〶搶㤴昰收㤰㈴㜹㤷㠱㌵㈵㉦㔹昸㑥〳㙢㑡㜸〳㐹慣敦㌰㜰㕢愱㠴户㤴〴扥摤挰㥡㤲敤㠰㕤㤴摣ち㘵㉣㈵㈱㈶攴愵㘴ㅡ㈱ㄷ㈵㍢㄰挷㐳挹㕢〰㠴㤲㐲㕡㥥㐷㌱〳㈲愸摥戶ㄳ戹挹㑣㐴㔳昲㡥㠵㤷ㄸ㔸㔳昲慥㠵㙦㌴戰愶㠴㜷㤸㈴㥢ㅢっ慣㈹搹㘹攱敢つ慣㈹攱㕤㈸戱扥捥挰㙤㠵ㄲ摥㤷ㄲ㜸戱㠱㌵㈵ㅦ〰㜶㔱戲㄰捡㔸㑡㉡㤹㤰㤷㤲搹㠴㕣㤴㝣㠴㌸ㅥ㑡晥〵㐰㈸愹愲攵㕣㡡ぢ㈰㠲敡ぢ㍢㤱换捤㐴㌴㈵扣〵㈵昳扢捣挰㥡㤲慦㉣㝣愹㠱㌵㈵扣㑤㈵搶㤷ㄸ㔸㔳挲ㅢ㔷〲捦㌷戰愶㠴户戲〴扥搸挰㙤㠵㤲㍤ㄶ扥挸挰㥡㤲敦〱扢㈸㤹〷㘵㉣㈵㔷㌰㈱㉦㈵㔷ㄱ㜲㔱戲ㄷ㜱㍣㤴散〷㈰㤴㕣㐳换〵ㄴ搷㐲〴搵捦㜶㈲ㄵ㘶㈲㥡ㄲ摥挷㤲㘹㤷ㅢ㔸㔳昲㕦ぢ㤷ㄹ㔸㔳挲㝢㕤㘲㝤扥㠱㌵㈵扣晢㈵昰㑣〳㙢㑡㜸㍦㑣攰㔲〳户ㄵ㑡㝥戳㜰㠹㠱㌵㈵㝦〰㜶㔱㔲〴㘵㉣㈵㑢㤹㤰㤷㤲㥢〹戹㈸攱敤㌳て㈵扣敦㈵㤴㉣愷攵ち㡡㤵㄰㐱㤵〲㠵捣㉦摦㑣㐴㔳挲㥢㘱〲攷ㄹ㔸㔳ㄲ戴昰㔴〳㙢㑡ㅡ㔸㌸搷挰㥡㤲㠶ㄶ㥥㘲攰㑣挹㍤搵挲㤳つ慣㜳攷㕤㌴挹㕤㥦愲㥦ぢ㘵㙣敥慢㌸㜳敦㈹晡㙡㐲慥摣㜹挳捤㤳㍢敦㤴㐹敥㙢㘸㜹㍦挵㕡㠸愰㙡㘶㈷㌲捥㑣㐴攷㝥㤴㠵挷ㅡ㔸攷摥摣挲㘳っ慣㜳㍦摡挲愳つ慣㜳㙦㘱攱㔱〶捥㤴摣㡦戱昰㐸〳户ㄵ戸愵㠵㐷ㄸ㔸㔳㤲〱㔸㈸搱㔷㙣挳愰㡣愵㘴〳ㄳ慡㠲㘵攴慡攵㌱㐲㉥㑡㜸搷捥㐳㐹㈶〰愱㘴㈳㉤㌷㔱㍣〱ㄱ㔴扣攳㈶㜵敦㙦㈶愲㈹㘹㘷攱ㅣ〳㙢㑡摡㕢戸㥦㠱㌵㈵ㅤ㉣摣搷挰㥡㤲㤳㉣㥣㙤攰㑣挹㍤换挲㝤っ摣㔶㘰摥摤㤳㤹昴㌶戰愶㠴昷昳㕣㝢㐸㑦㈸㘳㈹搹捡㠴扣㝢挸ぢ㠴㕣㤴昰搶㥦㠷㤲ㅥ〰㠴㤲㤷㘸昹㌲挵㌶㠸愰㍡搵㑥愴㥢㤹㠸愶攴㌴ぢ㥦㙣㘰㑤挹改ㄶ敥㙡㘰㑤㐹㑦ぢ㜷㌱戰愶愴㤷㠵㍢ㅢ㌸㔳㜲攷つ㐱挹扤㤳㠱摢ち摣挷挲ㅤつ慣㈹攱㑤㐱ㄷ㈵㈷㐱ㄹ㑢挹㕢㑣挸㑢挹㍢㠴㕣㤴昰晥愱㠷㤲挱〰㠴㤲昷㘸戹㤳㘲ㄷ㐴㔰つ戱ㄳ㌹摥㑣㐴㔳㌲搴挲㙤っ慣㈹ㄹ㘶攱攳っ慣㈹ㄹ㙥攱㘳つ慣㈹攱㍤㐴挹扤戵㠱㌳㈵㜷摥㔵ㄴ㌸挳挰㙤〵收㝤㐶㠱㕢ㄹ㔸㔳挲㍢㡢㉥㑡㡥㠱㌲㤶㤲捦㤹㤰㤷㤲㉦〸戹㈸攱㑤㐸て㈵ㄳ〱〸㈵㕦搱昲㙢㡡㙦㈰㠲敡ㅣ㍢㤱挳捤㐴㌴㈵攷㕡戸愹㠱㌵㈵㤳㉣㝣㤸㠱㌵㈵扣敤㈸搹㌴㌱戰愶㠴㌷㈲〵㙥㙣攰㑣挹㥤户㈶〵㑥㌷㜰㕢㠱㜹戳㔲攰㌴〳㙢㑡㜸㝢搲㐵㐹㉡㤴戱㤴散㘳㐲㕥㑡昶ㄳ㜲㔱挲㍢㤹㙥㑡㔴㤱ㅤ㉦挵㡣㜷㍡愶㤱㤲ㄸ㔰挵㔶㔱摦㈸㝡㡡㐲愹ㄲ慢〸ㄸ㐵㙦㈸㥣㕦㌱㔰昲ㅣ慡攲摦ㅥ昴摥摢攲晤摣㍦昹㌷㠲て㘲㌰㌵ㄷ㠳挹㍤攱摦搸㐳㌰㜹捦戳戳㑢㡣捡攷㐲慢㔰㔱昹㕣㘴ㄵ〹敥㝣ㄴㅥ㡦㔱㔷㐳挵㥣㥣㐴昶ㄶ愰㈵〳㈶戱㘷〷㕣㘸摤て晥㐷㝦㥢㘳〹㕣㘴ㄵ扦ㅡ㠵㈵㜰戱㔵ㅣ㌰ち㈱戰㍥㠳摥〲㤵っ㤸挲摥ち昴㘴㐰挷㍤攰慤搶㝤㝦搴㠰户㔹挵㝦愲〶扣摤㉡昶戹〷㑣㘵搰㌵㔰挹㠰㡤搸㕢㡢㥥っ㤸收ㅥ㜰㥤㜵摦ㅢ㌵攰〳㔶昱㐳搴㠰て㕡挵昷敥〱て㘳搰㡤㔰挹㠰㑤搹㝢〲㍤ㄹ昰㜰昷㠰㑦㔹昷㙦愲〶摣㙣ㄵ㕦㐷つ昸戴㔵㝣攵ㅥ昰㈸〶攵㤷攷㌲㘰㜳昶昸㥤戹っ㜸戴㝢挰㔷慣晢攷㔱〳㙥户㡡捦愲〶㝣搵㉡㍥㜵て搸㡡㐱昹戵戴っ㤸挱摥㑥昴㘴挰搶敥〱摦户敥ㅦ㐶つ戸摢㉡㍥㠸ㅡ昰〳慢搸敤ㅥ昰㜸〶攵㤷扥㌲攰〹散昱晢㕥ㄹ昰㐴昷㠰摦㕡昷昷愲〶摣㘳ㄵ敦㐶つ昸㥤㔵扣攳ㅥ戰㍤㠳昲㥢㔶ㄹ戰〳㝢扦愰㈷〳㥥攴ㅥ昰㠰㜵㝦㈳㙡挰㕦慤攲㥦㔱〳ㅥ戴㡡搷摤〳㜶㘶搰㘴散攱㌲㘰ㄷ昶敡㥢晤摤改敡ㅥ搰〱㉡〷捥敤㔱〳〶慤攲㤵愸〱ㅢ㔸挵㌶昷㠰摤ㄹ昴㜰愸㘴挰㔳搸㍢ㄲ㍤挹戰㠷㝢挰愳慣晢ぢ㔱〳㌶户㡡攷愳〶㍣摡㉡戶扡〷散挹愰挷㐳㈵〳昶㘲敦㐴昴㘴挰摥敥〱摢㕡昷敡愸〱摢㔹挵㌳㔱〳戶户㡡愷摤〳昶㘳搰㙥㔰挹㠰㌹散㜵㐷㑦〶散敦ㅥ戰㠷㜵㝦㈲㙡挰㔳慤㘲㔳搴㠰愷㔹挵㐶昷㠰㠳ㄸ戴㍦㔴㌲攰㘰昶捥㐰㑦〶ㅣ攲ㅥ㜰㤰㜵摦㄰㌵攰㘰慢㔸ㅦ㌵攰㄰慢㜸搴㍤攰〸〶ㅤ〷㤵っ㌸㤲扤昱攸挹㠰愳摣〳㥥㙤摤ㅦ㡣ㅡ㜰㠲㔵㍣㄰㌵攰㐴慢㔸攷ㅥ㜰ㅣ㠳㠶愰㤲〱捦㘴㙦ㅡ㝡㌲攰㜸昷㠰㠵搶㝤㑤搴㠰攷㔹挵㝤㔱〳捥戰㡡搵敥〱㈷㌲㘸㈵㔴㌲攰㌹散捤㐶㑦〶㍣搷㍤㘰㤵㜵扦㍢㙡挰戹㔶㜱㔷搴㠰ㄷ㔸挵㥤敥〱㜳ㄹ昴ち愸㘴挰愹散㕤㠵㥥っ㤸攷ㅥ昰ㅡ敢㝥㙢搴㠰ぢ慣㘲㘵搴㠰搷㕡挵ち昷㠰搳ㄸ㜴㈹㔴㌲攰㜴昶㙥㐶㑦〶㉣㜴て戸摣扡㉦㡢ㅡ㜰㠵㔵㉣㡤ㅡ㜰愵㔵摣攴ㅥ戰㤸㐱㜹㠵㉡〳㤶戰挷㡢㔳ㄹ戰搴㍤㈰㉦㐴攵㐸㜳㝤搴㠰昷㕢挵㜵㔱〳慥戵㡡挵敥〱换ㄹ㤴搷㝦㌲㘰〵㝢扣昴㤳〱㉢摤〳昲㌲㑦〶㕣㄰㌵攰㈶慢戸㈶㙡挰㈷慣攲㙡昷㠰㔵っ捡慢㉢ㄹ㜰㉥㝢扣戰㤲〱㉦㜰て挸㡢㈸ㄹ昰昲愸〱㕦戶㡡换愲〶摣㘶ㄵ㤷扡〷扣㤸㐱㜹敤㈲〳捥㘷㡦㤷㉤㌲攰㈵敥〱㜹㠹㈲〳㕥ㄴ㌵攰㑥慢戸㌰㙡挰㕤㔶㌱捦㍤攰ㄵっ捡㉢〳ㄹ昰㑡昶㜸㔱㈰〳㕥攵ㅥ㤰ㄷ〰㌲攰㥣愸〱扦戶㡡搹㔱〳㝥㘳ㄵ戳摣〳㕥换愰㍣敦㤶〱ㄷ戲挷㔳㙥ㄹ㜰㤱㙢挰戴㕦㠱㡥挷㌹㘳攲ㅣ㤵㌷㈵㝦捡㤴㕦搲敡㘵㌴慦㜷㔶㥦㠶换㍦摥昶改㡤㙦㥤搳昳换㠳户摥晡搶攷㌷㙥㍦昸搴搴㥥㉦摥㝤昷搶挱㜷㙣晦戴㐹挱㥤㠹㡦晤㌲昴捥㜹㥤㘷捣㍢扦㘰㕣扢㌳收㥤㝤摥愸捥㈳ㅢ户㑦㑡慡㕦晦挴挳㕥㙡㤶㤹㍥晦晣㡤敡搹㥤㐷㤶㈸㌹㈷挶〰攱㜵挱㘸㈷愴昳摣㔸慥㜸慥挳㘴㔲㤳搲㜸㕡㕢愷搳㤰㌳攵㤸㘹昰㡣㔹愶㜱㠳㥥〶㑦㜶敢㜴ㅡ㜲晥捣㘹搸搵㥥挲〶捦愳㘵ㅡ㑢昴㌴㜸ち㕣愷搳㤰戳敡㤸㘹昰散㕡愶戱㔴㑦㠳㈷挶㜵㍡つ㌹搷㡥㤹〶捦戹㘵ㅡ㌷敢㘹昰㜴戹㑥愷㈱㘷攰㌱搳攰㤹戸㑣㘳戹㥥〶㑦愲敢㜴ㅡ㜲㕥ㅥ㌳つ㥥㥦换㌴㔶敡㘹昰搴扡㑥愷㈱㘷敢㥣㠶㕤挸㡦㜶㐲㍡捦摡㘵ㅡ户改㘹昰㠴扢㑥愷㈱攷昰㌱㙣昰㕣㕥愶㜱㠷㥥〶㑦挳敢㜴ㅡ㜲㘶ㅦ㌳つ㥥攱换㌴敥搲搳攰挹㜹㥤㑥㐳捥昷㌹つ㑦㔱㜸摥㉦搳戸㐷㑦㠳愷散㜵㍡つ戹ち㠸㤹〶慦〶㘴ㅡ昷敡㘹昰㐴扥㑥愷㈱搷〶㌱㐵攱㌵㠲㑣攳㍥㍤つ㥥摥搷改㌴攴㡡㈱㘶ㅡ扣㜲㤰㘹摣慦愷挱㤳晥㍡㥤㠶㕣㐷挴㑣㠳搷ㄳ㌲㡤扦敢㘹昰㔲愰㑥愷㈱㔷ㄷ㌱搳攰㔵㠶㑣攳〱㍤つ㕥㈰搴改㌴攴㥡㈳㘶ㅡ扣昶㤰㘹㍣愴愷㤱㕢搷搳㤰㉢㤱㤸㘹昰㡡㐴愶昱㠸㥥挶戴扡㥥㠶㕣㥦挴㑣㠳搷㈹㌲㡤昵㝡ㅡ挵㜵㍤つ戹㙡㠹㤹㐶愹㥤挶㍦昴㌴捡敢㝡ㅡ㜲㉤挳㘹㜸㡥愲㤵㜶ㅡ㡦敢㘹昰㜲愴㑥㌷㔱戹挲㠹㘱㠳㔷㍡㔲㤴㑤㝡ㅡ扣㐸愹搳㘹挸㜵㑦捣㌴㉥戱搳㜸㔲㑦㠳㤷㉥㜵㍡つ戹ㅡ㡡㤹挶㔵㜶ㅡ㥢昵㌴㜸㐱㔳愷搳㤰㙢愴㤸㘹㉣戲搳㜸㐶愶愱慥挳晦攴晡慣㡦戹摡敡ぢ㤷ㄴ㠵ㅦ㍦戲㡡摥㔱㡡㈵㔶搱㉢㑡戱搴㉡㝡㐶㈹㜸摡㉢㘳㥣ㅥ愵攰㠹愸㈸㑥㡢㔲昰搴㔰ㄴ愷㐶㈹㜸戲㈶㡡ㅥ㔱ち㥥㍥㠹攲㤴㈸〵㑦㘸㐴搱㍤㑡挱㔳っ㔱晣㉤㑡挱て㝤㔱㜴㡢㔲昰㘳㔸ㄴ㈷㐷㈹昸挱㈸㡡慥㔱ち㝥㔴㠹愲㑢㤴㠲ㅦㅥ愲攸ㅣ愵攰攱㕣ㄴ㥤愲ㄴ㍣挰㡡愲㘳㤴㠲㠷㍣㔱㘴㐵㈹㜸㄰ㄲ挵㐹㔱ちㅥㄶ㐴搱㈱㑡挱ㅤ㔵ㄴ敤愳ㄴ摣㜵㐴搱㉥㑡挱㡤㔹ㄴ㙤愳ㄴ摣扣㐴㤱改㔵㌴昸㝦㙢攵㥣戵</t>
  </si>
  <si>
    <t>Well CAPEX</t>
  </si>
  <si>
    <t>No Payback</t>
  </si>
  <si>
    <t>㜸〱捤㔸㙢㡣ㅢ㔷ㄵ昶㡣㍤戶挷敢摤㉣捤㠳㤲收攱愶㠱㌴摡挴㔹攷㐱㕥つ搹㕤㝢㕦挹扥ㅡ㙦戲愹〸㌲㘳晢捥㝡戲昳搸捣㡣㌷敢㑡ㄴ愱愰ち〹㄰愹㜸ㄶ㤵㐷㥢〰㡤〸㔲㉢㉡搲㔴㉤㉡ㄲㄲ慡㐴㝦㐱㐳㔵〴愲㈲㄰挲愳攴ㄷ㐸㐵愸㥣敦捥㜸搷敢戵昳㙡㤰㌲扢㍥㜳敦㍤昷㥥晢㌸攷㝣攷摣〹〸㠱㐰攰㍤㝡昰挶ㄳ㐲㘱㔵戶攲戸捣㐸愶㉤㕤㘷〵㔷戳㑣㈷搹㙤摢㑡㘵㐸㜳摣㈰㜵〸攷㌴攲㍢㔲捥搱ㅥ㘵搱摣っ戳ㅤ敡㈴〵〲搱愸㉣ㄲㅦ㐲昰㙢慦㔶㘴㡣㡡㠷㠸㡣愷㝢㐶昳挷㐹㙡搶戵㙣戶㈹㜱挴ㅢ扢㉦㤵㑡愶㤲摢㜷愶㍥㥡散摣㤴㐸㤷㜵户㙣戳㝤㈶㉢扢戶愲㙦㑡㡣㤵昳扡㔶㌸挸㉡攳搶ㄴ㌳昷戱㝣攷戶扣戲㝤㔷㙡晢㡥ㅤ敡敥摤扢攲㌴㜵㘰㉣摤㌳挰昴㘹㤲㜷愷愴㠶㐹敡㐸扡㘷捣㘶敡㥤㤲㈹攱㈰㌶㘷㔸㐱挳㠹㌱㘶㙢收㘴㌲摤㐳晦㌵愷㐲戵㥤挹搱㙣戶愰戸㉥戳戱㌷搹ㄸ㉤攴㡦㈸㝡㤹㠵つ扥㥣愸㜱㐴戱㐷ㄴ㠳戵ㅡ㠷ㅤ㜶㐸㌱㈷ㄹ㙡㤲搱㕦搶㡡㈱搲㘲㜰㘳愳㐹晣〳㑡㡥愶㝢搲㈵挵㜶戹㐸㑣搰搱愸㌷㥦㈹改㉦㠳昷攷㉤㌸ㄶ愱挵户ㄱ㍥ㅦ㔶ㄸ〱㠹ㄲ〹换㐴㤶昸愳ㄲ㝣㔸㈲㈵㠴晥㐵㔶㔶㍢愸㠵㝡㠹㌹㐵捣攵挵㕣㐱捣ㄵ挵ㅣㄳ㜳慡㤸㥢ㄴ㜳㈵㌱愷㠹戹攳㘲㙥㡡晡㔴㥦㘸㈴㈲晡㑦攲㥤攷慥ㅤ㍡㜳㌱晤㜵晢戵㕦晥㘶晦攷ㅥ㡦㐳搶〸敤㈹㌹挲摣㍢愴㝣〹晢戹昹㌳㡣㔳㙦挹昰㔴㤰㘱㑥㐱㠶㝥〶捤㈲㥢つ㔳㠹昴ㄶ㌷搲㤶改戲㔹㌷愳戸㑡挴ㄸ㔳㙣㘶扡㌲㜵敡攰愳扣ㄲ㐶戶昲戶敡攸㤸㕦㈳〹敤扣㔸㈳愵㠵㌷㜸㤲〴㜲户㘰挸愳搱㜰㈳〷ㅥ㔰㥣㤲慢攴㜵戶扥㑥搵㌸㌷戲慥挳慥愶㍢㐹ㄲ搹㙦㕢攵㘹㥣攸㥤㤲挳つㄸ㐶ㄱ㙥㈵挲攱〶㙦㝡扡攴㌶愲㌱ㄹ㑣ㄹ㑣㐰ㄱ扤昰昸扣昸㍤㔴愶㈵㘶㉣㐳搱捣㍢愴摣昸㔲ㄲ晡戰㙦挱ㄹ㕢㌹㐹㕥㌸㉦㝡㙢戲ㄳ㝦㌷㠶㈱㐲㈱㜵㠷扡㔳㑤愵㡡㍢㍡㤵㙤㡡〴昳扦ㄵ㑦㕡㑢晤攳挶㠴㘶ㄶ慤㤳摣戵㕡㡤慣挶㉤㈷〳愸㡤ㅢ攳㡡㍤挹挸㑢敤挱㑣捣攰慥㌴㕥㤹㘶㉤〶搶㍣㘶㘹愶敢挴つ晥捥㔶㡣扣愵户㜸ㄵ挲㙤换㡥昹っ㐲㘸㤹昷ㅦ搲㑣㉡㠱㘶愹㉤挶㑢扣愷搷〸挱㌴㝤挹㍡搹愷改〴㍢慣㜸ㅦㅦ㤶戶㙣㥢改ち愲㐰摡㘲慡慡ㄵ㌴戲摣㌶愳捦戶㡣㉣㌳ㅤ扥慡ㄵ扣敢㈱㌶㘹㌳〷挰㤶㘱慥㐲收戴慡㐷㜱搸㍣㜰㜴愸摥㔶㝢慣戲㔹㜴敥㙢捣捣扡㡡换㔶搶昳收㠵㉣ㅡ㤶㈵㄰㘵づ㍦扥㌵昵挳戸敢㜵捦㙡ㅥ㝢㜵ㅤ㥢愰搴捡㌷攷昶搹散挴ㅣ㜷搱㡡扡㈹㌰捥㌰昰ㄷ敤搲㘳㜹敢㈲〰戴ㅣ㘶昲攵㜵ㄸ㘳㕡㘱㡡搹㔹㠶戰捡㡡㝣慢换挱愲攳㌶ぢ捣改ㄸ㌵㘹愳㠴攵挵㜵戵慤㙡敦慣换〸㑢㡡戴㕥㡡㙦㙥㘵ㅣ㝥扣㘲㐱ㄷ㙦㑥㘲㝣㘸㐱㜳㥦㔵㈸㍢挰っ摢搲ㄷ㜲扡㡢㌳ち捤㔹ㅣ戶㡡㉣ㄴㄴ㐳〱〱攱㌹〴ㄲ〸搱㥢ㅥ㡡攱挱㈰㘱捡愶㍡挴攰昱ち搳㌸搵攰㔰㘳挲㠸づ㡤昰㘷㉥㠱搸搰㕣ㅡ搷㌲っㄱ㍦ㅥ㘶㤶㉤㜴㔲愴㈴㤶つ敦㡤〸㤱愶扣㠶戰扤㘰扤昰㠲戹㌹〴㐱戸户㙥㥡㐳愴ㅦ搲㠳捥㌰㤵㔸㡦㤸㌵晢㥦户㑢㉣昷㍡ㄳ搷㘸〵慥㡤摥て摥攰㈰收㙣敦晦摢㔹ㄴ㤷晡扢敦㥤㈱捦ㅥ㔰捣愲捥散敢慡㔰挰㡡攴㘵㈰换㐱㔶㄰㤱慥ㄲ㜶摦慣㙥㤱ㅣ㐶㘶㄰ㄷ㜳㌹㡡㌳㔴㠳摤〹攱㝢㠹㠶㠷ㄵ㥢捣㕢扡㐲昲ㅡ慡㤸摢愹㠹㙣㠷㑢㠸㑤㤹搶㐹挲㈶㌲っ挹〱㜸㐰戸ㅣ㠹㐰㜵㌱晡昹㡦ㄸ㄰〳〲晤晦㤹挴㐲㜴散搸戱㘳㝥慣ㄱ〳搲㥦愸攵㍡摡昳戳㤹慡搹㉣㕥㍥㈶㐱昴㤵㉥㤳愰愶搶挴㌷㌹㉢㔴愴㤳㕡搱㉤㠵㑢㑣㥢㉣戹ㄸㅡ愵〷敢扤㐴〹昳㌳昴㍥㑡㘹攲扢㐸㥥攵搵㈰㙢㐰㄰㉣㘲㌱㉦㑥㠶㘳昲晤㔴つ慦〳昱㥣㉦㈶㠴㄰㑣ㅢ改㙤㉥昴㈳愷㠹つ㔹㑡戱㑦㈹㔰晡ㅤ昱㤳敦㘸摡㌲愶㈹㈱戱摢搱㌳㑤㠰㐰㐰㌳愳ㄵ㤹ㅤ㐵〳挲㐵㠸㜲㙦㈷捣攱搴愱㑣㈳ㄸ㤰愴㤶㘸愳戹〶慢戲搶晢㐶㐵㡡㤹扢㐴っ㉥㤲晦昷㠷㜷敤挷㍥㘳㌱㈴挶昲〳㈰敢㠹㐸㌰慥㕢挲㥤㈵ㄸ㙡㡣改㤶㡢昵戶ㄹ㘹㥢敥㈸戶愶っ㘹㠶收㉥㥦慢㡥㤴㡤㍣戳挷㠹愱㍢㑢攷㕡挷㤸㕤㈰摢㔷㈶搹㑡敥搱㌵㜸搶愱ㅥ搱搸㐹㠰挵摡挵㉣捡扤搳㘵挷戵㜸づ户㘶㌱㍦㘳㡤㔸㙥㐶㜳愶㜵愵戲扥〱摢攳㑣㤴㤸㐹戱挰愶㤰㜰愳㑥搶昴㌴㉢㌶㔸㘳搶㉡搳づ〶㌳㜷㐳㌴攱扥㑣摡〸〸㍣㝡㐴㤳捤㜱慥㝡户愸搵ㄵ搰㈰ㅡㄵ〹㤵㠵摢〳㈶㜸愷昴㕢昲挳㕢㥣戸戱㔷晦㠵っㄳ㌰〲晢ㄲ㘲㌱昹㈳昴㈶㌷ㄴ〰㝣ㄸ㈱㙦〰昱㝦ㄲ㤰戰㘱〶攸攵慦㜳昷扣挱㈲㤹㥢收㔶㤰ㅢ挷㜱戹ㅢ户ㄹ扦挱㐵㜹㠵攷㘲ㄳ㤶㍤㤵户慣㈹摣㉡摡っ搴㥣ㄲ㘳㉥㙥㕣㉤㠶㜷㕤㐴㤹捥㈹ㄸ㕣㜰戳昲㍤て㑣㘴捦㍣戳づ㙦愴㔲戰捦㉥昰㥡昰〶ㅤて㙥㘴摦㜹晢挴㌵㘵㜴㘵捦㠵㠱て㕦㝡㉤㝦收〵攱搷㍥挳㥥晡昷昹㔷㐶㑦㡤㝣㈶㈹㕣㝤晥昷㙢㕦㤵〰㐴㌷ㄵ〸摢愹攳ㄲ㜵捥㌳挶㌵㔷㘷㉤㉡㌷㝥㕥㡥慡㘴敢㤴〶ㄵ㈳敡㜸㠹㜶㥤㘹㔵晢㙤慤愸晢㈱㜹㤹搷㜵㠸㑤㔲捡㌳㘶㌹ㅡ㌲捦㔶㜵摣㔶㑣〷㈰㘵ㄶ㉡昷㉣愸㜱㔰㤲搴ㅥ捤㜴㘸ㅡ敥㡤㈸㉦㔱㤱换ㄲ晡㤴つ戳㕦㤹㜶敥ち捦㠰挱㜸て㜷つ㐱ㄴ㐴㔱㠸㡡搱摢戴昴㐰㜸㌳㐹ぢ㝢㤷㙣㉡㠹㠱慤愰㈰㘴愳㘴愵ㄲ㈲挷㜵攲㕡㕤㔶㠲攵搱㠵㘲㍥㈱つ㌶㠲昸戹㑣㡥㘷〱㐹㡣搹㐲攴㐰晦攱挱昹㑢搴晢晡㥥㈳㈱搶摤㜴㝡〴㑦㙣昳慣〶㈹ㄳ愰㕡收捡㐷慤摥ㄲ㘳㉡敦〳愳㙣㥢㉦昶㔱㠶ㅣ㔷㠷㤴㍣搳晢㉣摢㔰摣㌶慦〲攴㌲㈸㔲昸㍣㡡㙤㠶〲㉢挳户ㄳ挲㉥㥤㐵搵敥戲㙢つ㙢愶慣ㄲ攱愶攸㌷㈹戳搴愴捣昲愶戸㝡〸㔷ㅥ㉦㝣㤲㉣㙢㔲㈱挴㉢ㄹ㕡㈱㡡ち慥㈵㜷㠵㜹ㄲ愲㈱㐵愹㍥摣㐶〹㠸ㄳ㜵〰敥㝤㉡㈰㜵㈷㈹㑥攲攸愰㝥㌲㘲㔱〸搳㥦㜰㥢昹㈴攵㑦ㅣ㥢攴ㄴ㐹㤳㤰ㄴ㄰戲㜹㑢戹㔶晤㍥㜹敤搳搴挲㉤㕢戸ㅦㅤ攸㈷挳摡㔱挰慦ㅤ〹〴㠶㠶户ㄱ昹㐰扡㈷攷攱㘴ㄵ㙥挳摢愹戹㡤㥡㙢㙣扣ㅤ昹〶挶挸㍢㐰㜰㠷ㄷ〰昲㕣昸㑥扦挰㠵〳改㠱㙥昲㉥㤰摤㈰㝢㐰昶㠲㍣〴戲て攴㘳㈰晢㐱扡㠸戴㐶〴戸〸㤷搶㑤㠵敡㈳㘱㥢㌷㍣㔹愸㈳愶攲㡣戳㙥㐵㈷扢㐶ㄱ〱挱㉢昱㥢㍣㙦攳昹㉦㝤昷ぢ搵㈷㥦㜳㘳㤱㕦戶㌴㑣愸挱㠱ち愵㥦ㄲ昸㌷ㅤ㡦ㅤ捣攷散ㄸ㠳㈷㥣㈶戲㙣㔸㉢搸㤶㘳愹㙥㈲㑢㌰㥤挰搵㔷つ〴㍡扢㠵㤷㐹㈲捦戶㜹㘷㈲て搰㐹戴㐳㘵搸㤹摣㑢愴㌵㈸攰攰ㄱ㌹挳㝤愸㜷敢㝡愲ㅡ晢㥣㜰㍦㥡ㄶ㝣慦って㔰搳㤶㔴㉡㌱挱愸㈷昹㉢㉢㈸㡥㥢搸㥣攸㉤㔸㠹摥ㄹ㐵㑦㍣戸㜵㜷㙥㔸愹㔸戹慤㥤㕢户㙤㑣捥敡㡥㈱㕣昰〳㕢㕢攴ㄷ㍦㡢扥晣捡㠱捦扦昴收愶搷戳愳㈹攱㈷㍥愳晥慢㘲㍢㜴捦㔷㜹㄰㑢〸ち搰㍡㔶改㔹㈹攲愹ㄷ㑢㥦昷〵㉣㡡愵捦昹っ昳扤㠹慢㝢㝦戵愱敦摢㍦㜸攲挵㌷晥搸昱慣〰搳㘹㈴改㐷捤㈴㥤昷ㄹ㈷㔶㉢㘷㍥㜵敡㤹〳㥦㥤昸㕡摢攸慡搳㝦ㄵ㘰㝦㡤㈴㥤㙢㈶改㔹㥦㜱㌴昷户㥦㍦昶攳㉢扤㑦㑤扤㥡㝥攷㠷㙦㥦ㄲ㘰挴㡤㈴㝤慦㤹愴戳㍥㘳收摣㥢㕤㥦晣摤昰挰搹㡦㝦昳摡〷昵㍤㉢〵㜸㐲㈳㐹㑦㌷㤳昴㕤㥦搱㔶㉣挹ㄷㅦ扡摣晤攲昶㥥㡥挷搷慣ㄳ〵戸㔳㈳㐹摦㙡㈶改㈹㥦㔱㥦扤〸昰挹㐶㤲㥥㙣㈶改ㅢ㍥攳戱换戹㜳攵捣㤱慥搳晦ㄹ晢攷ㄷㅥ愹㤴〴㌸㜶㈳㐹㕦㙤㈶改㉢㍥攳换慦㕦晡晥扢㈳攷て㍥晤搶㕢㘷攵搹㝦㍣㉡㜴㌵㤱昴㐴㌳㐹愷㝤㐶昷挶㉢㕢搲攷㕥攸扦昰㠷㐷㉥ㅥ㉦㤶㍡摡慢戸㈲挱㥦昶搶愱㜵捤搷㡡ㅡ搴敢愸晦愶搴㑢摦㠸㉡㠰挱㈰㕤昵㈴ㅥ慡㐲攲㥥摢㤳㔵晤戴㠲〴㐱晡ㄲ慤晡㝤挸㔹〸㍢㤰㠸攴㐰戶㠹〸㜰㑣㙣㔹昸㈲捤㠱㜹㡥㔲㠵慥づㄲ戸昵㔰〷慣散挳〶敢㙥摦㉤㉤挰戲散㤳㉦㜵晤㜷摢㈷扡㕢晥〷㙣晣慣㡡</t>
  </si>
  <si>
    <t>㜸〱捤㝤〷㥣㤴挵昹晦捥㤵攵摥愵摣㉡㌶戰㥤ち㡡愲㜰扤㠸㠸摣㔱㤵㈶㐷〹㌱㝡散敤扥ぢ〷㔷㜰㜷㡦㘲㐵挵ㄲ㡤㈵㙡㉣搸㤵ㄸ㌵㡡㕤戱㐶ㄳ晦㔶㡣扤㤷㔸㌰昶㤶挴ㄲ挵昸晦㝥㥦㤹搹㝤户ㅤ挴㕦敥昳㜱㌹㥥㥢昹捥㜷㥥㤹㜹㥥㤹㜹攷㥤㜷昶㍤㥦昲昹㝣㍦攲挳摦晣ㄴ㌱戰㐳昳㡡㜸挲敤ㄸ搱搴搵摥敥㠶ㄳ㙤㕤㥤昱ㄱ㘳㘳戱搰㡡㈹㙤昱㐴㈱〸晥㤶㌶愴挷㡢㕢攲㙤㐷戸㈵㉤㑢摤㔸ㅣ愴㘲㥦慦愴挴㈹㐰㝡搰晥户ㄱ㠷戹㥣㈲ち戰㝣㡥㥦愲て㐵〹㠵㐳ㄱ愰攸㑢搱㡦愲㍦挵〰㡡㔲ち慡㜴戶愰搸ㄲ愲摦㐰㠸㔹㑤㡤搳㕢ㄷ愱㠲捤㠹慥㤸扢㜷搹ㅣ㕤㡤搱ㄵㄵ㈳㉡㐶㔴搷㔵搴㡥㈸摦扢慣愹扢㍤搱ㅤ㜳㐷㜷扡摤㠹㔸愸㝤敦戲ㄹ摤慤敤㙤攱㠳摣ㄵ戳扡ㄶ扢㥤愳摤搶昲慡搶㔰㜵㝤㐵㜵㑤㑤戴愱愱扥摦㔶搰㍣慤愹㜱㐶捣㡤挶晦㔷㍡户愶捥改㑤㡤㈳愶戹㠹晦㤵捥㙤愰ㄳ㉡挷㜵㜵㠴摡㍡晦㐷㑡㡢改愶慡㜱㙥戸㡤晥㜴摤㔸㕢攷㠲ㄱ愸㜶㥡愱ㄱ慢ㅢ㌱〱ㄶて㠷攲㠹㈶户扤㝤愶ㅢ愵㉢晢㜵搰㘶㙥捣敤っ扢昱〱ㅤ攳㤷㠷摤㜶㤳ㅣ㉦改㤸ㄳ㡡㑤ぢ㜵戸㐵っ㤴㜶㘸扦㑤㡥戸㥤㠹戶挴㡡晥ㅤ戳攳敥捣㔰攷〲㤷㤴攲㡥㠹摤㙤㤱愲㈲㔵㔴攴㉢摣㈳㔷㘵挴㌷㈳㈶挴挲㑤ぢ㐳戱㠴挴攸戵㡡㕣㕣㑦て㤱㡡愷㔵㡢扤愸㉣㈳ㄷ摤搴摣搶㜱㤰ㅢ敢㜴摢㔹〸㥤㌷㍣㠳㈴㌶搱愶㑦ㅡ挷戶㠶㡥㔱㝤捤㄰㘲㔳㔸㡡戳㉤挵㜶㄰晥㐱㄰晤愶捤㤸㔳昶攷㍢换收㠴摡扢㕤㘷㌰搳戶㠷㔰㐵ㅢ㌰ㄶ扤㜹㌹ㅥち㕡㐲〵㉤慤〵㉤攱㠲㤶㐸㐱㡢㕢搰ㄲ㉤㘸㔹㔰搰戲戰愰愵慤愰㘵㔱㐱换㘲㜰散愷愴㑦㥦〲昳㠹㉤晥收晡晢愶㥦㌰敤戸ㄱ敡挳㥢摦摣昹〱挵攱㈷攳㜰㐷〴㥣㥤㈰晣㍢㐳ㄴ㡤㙥慣慣㜶捡㠸敤〲愱搴㥢愸〳敢㌱㈰戲搰戹㙢扦つ㘳搷㔵㌷づ㍦㘹愷㕤ぢㄴ㠷慥㈸搸㡤攴㈱㄰晥愱㄰摢㌶㠵㤶戸换换㕡摤㈸㍡㐵搹㤲㔸㔷愴㕢㈶つ㘷㜷搲昶㠰㔰敡㘵愳昳昰ㅤ㐳㔷ㅤ㝤挲㤵〷慥㥡㝢摥㠰改㍢㥣昵㤱攲㑣㈰㍡昷㈴㜹㉦〸晦㜰㠸㈱戳摣㔸㐷㕢㘷愸扤慣㈹ㄴ㕦㔸搶摣ㅤ㕢搲摥ㅤ㉦ㅢ㌶慢愹㜹捦㤴攱昶㘶㥥㝤㈰㤴㝡搶ㄴ㌰昰㤳㙤收昶摦慥㘳捡晤扥捦㜶摦昲昶㡤㜳ㄵ扢愶ㄴ㌰㤲攴㜲〸㝦〵〴㕡㕤㔱攳㔴ㄲ慢㠲㔰㙡扤㔱㌰㜶捦昷㐷㌶㕤㝢摢挴㍢摦㥡㜷搷愲挸挲攱㡡㌳㤴㈸愸㈱戹ㄶ挲㕦〷㐱戳搵㌸昵挴ㅡ㈰㤴㝡搸㈸㌸㘶㐳换戵摤攳收ㅣ㜰搶昷㌳㍥晦捤扣ㄵぢㄵ㘷㌷㔱㌰㡡攴晤㈰晣愳㈱晡㑤つ㉤㉦㥢ㄸ㡡㤷捤っ㈵㕣㘷㝦愶㡤㠱㔰敡〱愳攸晣㉢㕢搷㝦扤挳户㤳慦ㅡ㌸昱改敤捥晤㜳㠳攲っ㈹㡡挶㤲摣〸攱㙦㠲搸㜳㐶慣㉢摡㤶㈸㑢㜴㤵㑤敥㕣敡挶ㄳㅤㄸ㔶搴摡搶㔵㌶㙣挶攴㤹ㅥ㠳㡤㘳挶昱㄰㑡摤㙤㑡㤹戸㜶捦㜷摡㌶㜶㌶慥晤挳㔶㙢ㄶ㝤晢搹㈷㡡㕤㑥㑡㤹㐸昲㈴〸晦㘴㠸㙤㘷㠴㔶戴㠶挲㡢换㘶㘰㕡攸㡡愴㥣㜰㈰㘹〷㐱㈸㜵㥢搱戹捤挸挷ㅦ昹晥昴挱㤳晥㌰捤㝤昵昵搳㍥㍢㕥㜱㐶ㄷ㥤㔳㐹㥥〶攱㥦づ戱昵㕣㑣ㅦ愸㜴㕢愲つ㥥㑥摡㘲〶㐹〷㐳㈸戵搶㘸㍣攷挹ㄷ慦晥㙥摡昵〷㕤昱敡慢㙢㥣攵㥦ㅥ愱㜸㜹㄰㡤捤㈴捦㠲昰捦㠶〸敥㔶㐶㥤昱戲㈵㙥慣㙣㠵ㅢ㡡㌹㜳㤸㍥ㄷ㐲愹㙢㡣戲捥ㅦ攷㝥㌸敡戹㍤㈶㕣晡㠷摦慥㝢攱摤攱搷㈸㕥㘶㐴搹㍣㤲㝦〹攱㍦㠴㘲昴㤰挶㈱ㄵ戵捥慦㠸ㅥち愱搴㤵㐶挵㉦㕡㍥㝥攸㤸㕢摦ㅦ㝦昱攲〷㥡㍥晢攳摢㈷㈸㕥愴㐴㐵ぢ挹昳㈱晣㈱㠸愱㜰㜲㕢㐷㜷〷扡昱㤲戶〴ㅡ㌹扤㍢搱ㅥ㕡㔱㌶㙣㙡搳㜴㡦㕦㕡㤹㈹っ愱搴挵愶㠴昷㉦晤搷㈳攷㕤晣搱昴敢愷㥤晡散㠲昱㕦つ㔵扣〲㑡〹㉥挹㔱〸晦〲㠸㙤㈶戴戹敤㤱㙣㈳㉥㈴慢つ㐲愹昳㡣捡愵搷扥㝣挰晣㌷愶㑥㕡㜳挸敡㉦戶㙤摦㜷戰攲昵㔴㔴㜲ち㜱摡㈱晣ㅤ㄰挱㔹㕤慣㙡慡㌳㌹㥤㑣敦㠲㔰敡㉣愳散挶ㅤ㡦慥㝥昱敡㉤㈶慤㤹戳搷㌹㠱换戶㝢㕡昱扡㉣捡づ㈷㌹〶攱㡦㐳昴搵捡挴㉢㑥㠲㐹摤㄰㑡㥤㙡昴搴㍦搰昸昴愵攷慥㙡晡攳愰挶㤶敦敢㐶㜷昶㕢㠶攴㠳捤昴㌹㉥ㄶ㕡㠶㙢㔰敡昲㔶㌹愲㥣晦㌶㝤㕤挷㘵㍤㕡ㄳ慤㡢㔶㔴㐴㙡捡㐳㔵愱㘲㑥挰晦捤搵愴㕦㜴㙥㕢㘷愴㙢㤹㕣㕥晡㐵㈷戴戵㈷摣㤸㐴㑡愳昸愵㉦㤱ㄲ敦ㅦㅤ扦ㅣ㙢㡢戰戹ㄲ㐵㥢摣㔸㈲搴搶㤹㔸㤱扡㍣敤搰ㄸ㡡扢愹攸㜰愳扢戱慢扢㌳ㄲ摦㍥㜷㘲㜳〲昳挲攰捣戴㤴㤲慣㙣捤ㄸ㤸㙥㕣慡戴㔳㘶㌶戹搰㡣㕤摥愶㤳㜷捣㐸挶㤵扢慢㌵㝦敡㠴㤸㝢㜸㌲㌵慢㐶㘳㌱搹㉦㜵㤹㥥搵㑡㥤愴敢㔵搶戴戰㉢敥㜶㑡昵㠶㜷捣㘸ぢ㉦㜶㘳捤㉥搷㤷㙥㐴㥡扡㌵㤳捣昲㘱昸昴㑥㌴ㄴぢ㠲挸慥㕥㤴㠶㜶㍢㈳㙥〴昵挵〰㑦慣㤸ㄵ㙡㙤㜷户㐹愳攸㌲㤱㌰㈸つ㥥搰ㄵ敥㡥㌷㜵㜵㈶㘲㕤敤改㈹㘳㈳㑢㐳㔸戲㐴愶㜶㐵摣㈲昹昸戴㔴扥挲㐲愵㝣挳㜲㕤晢愹㍢捥搵㠱愷㤳㜰つ搲㌳搹搳㠹㐸捥戹慡㐸㙡㐶挰搳挹挸摦戳挷㥡愴㜵㐲戰换㝢㘴攷攸愴㉣㘲扢昴㠱㌷㘲㈶晣〳㍦戴扢ㅣ㤵〵㐳昲慢㑣昵换㑤搴搴攳ㄵ摥㑥㤰摤㠳搱㐴㙤戲敦昵㉥戹愰㘰愰㘹晤昸愵戸㠲㑥ち㜵㐶摡摤㔸㡦㌷㐳㡡㌵㜲㤶㔳慣愰㌸㠲攲㐸㡡愳㈰㡡㑦挰ㅣ㤷搷愲㕣㡥愹攵㙡㐵昱戲戶㐸㘲愱㝦愱摢戶㘰㘱〲ㄸ㙥愲㑡㑡㘸敥㙦挹挰攷㕡摣㤳ㅤ㠶晦㍥攷ㄸ㡡㘳㈹㔶㐲〴〲㍥晦㜱昸敤昳〷㥣攳昹敢〴㠸㝥㘳扢戱づ㌰㝤㈱愰㡡戹攴晣敦ㄷ挶扣㙦㜳㘴ㅤ㡥ㅢ愵㜸㜱〷㤶晢昱挲挲㕣愶㤸㠴攵㔹㠲愳戰挷㐴㔹〲慦愲搲ㄳ㔹挷㤳㈰愶㑤㜲摢㌱㠶晦㔷昷㔸挵㕣㐴㙦㜲㉤捦㙢搴㌶ㅤ捤㉢㍡挳ぢ㘳㕤㥤戸㜹ㅤㄷ㑡㠴挶㠶㜱挳ㄲ㔷㈱㝦挷㤴慥愶敥㠴扦㘳㔲ㅢ㝥昵敢㤸改㉥㜱㐳㠹㈶捣搱㠹晥ㅤ㔳㜰戳㈳㤳攸攴挸昲攲づ㝤㥦㌲捥㡤㠷ㅤ摥搰㑣挶㥣戴摣㡦㄰㔶昳晤㍡㌸换戸换ㄳ㔴摤愷㘳㐶〸㌷㐴〹〷愴攱㤲㑢㠷㤸戳扦㘰㌶㜷挰挴愰㈱㈸㐱㡦㤶扥〲㘸㑤㍥改ㄴ㤸㤶㝣㠵㐵㐶㘶づ㥦搹㠹戶昶昸〸㘳摥ㄱ攳扡㜰挳敢捡敤㍢捤敥昷愳㜷昹㝢㜴㔶收㈸攷ㅤ搱昴㜰慢㔶㡢慡㑣㡣㜵㜵㉦攱㕤搱晦㑡て㜵昹㥣㤳㈱㉥晢昲扡㔱㐳㉦戹昱㐷昳晢㔸㡣ㅦ昹㌸扣㘹㜲搸搹ㄹ挵㉦昹㌸愷攲㔷愰愷戴㘲摥㔵攵㥣㘶昳摣扣ㄵ㠳摦慦〳慤㥤ㄵ㜳攵㙥戴㐴㈲㉢㤶戸晤㍢收㜶挵ㄶ户㜶㜵㉤愶昳〷㐸㉣扥搰㜵ㄳ扣挵敢㙢敥㘸ㄹ㔶㑡ㄵㄶ愶摤挳㜹敥〵㜹㜳攸㍦〳愲晦㔸慣㝣慤挶戸晦㑣㐰㠵戸㥣昸捦㐲㘰㘴㐵㠵慣㘲换散㕤㜶搹㍥㘵攳挳ㄸ搵㑢戱㉡ㅢ㔶搹搰㌲㌵戴愲慢愵戲扣戲㙡捦ㄱ换摢攳ㅤ慡ぢ㐶攱ㅤ摢㘵㙦ㅦ晥㐵㘸晡攰挶㍢㈷つ㝤昱戱搶慢㙥㔳㥤㈶㈱敢㕥㤰户㠰㕣ㄱ㌹攷㔰㥣㑢昱㍢㡡昳㈸捥㠷㔰ぢ㤱㤵昳ㄷ挷ㄵ晦㍦㠴㌹㘱㠳捣㐲ㄷ㤲戳㥡攲㈲〸捣㐲攲ㄸ㑣㐲㤷㈰敡扦㤴㤸㑣摢㘵戳㘰戶㠰㔲扣搳攴㌴攴㕣㐶㜱㌹㠴㉡㠳愰㔲㥦㜳〵㐴㕥慦敦㑣㐶㤶搷搷〰つ㌸㍤愴愹㕤挰愰攷ㅤ㕡摡愱㙤ㅤ摡㔵捤㌶收挸戲搳㉣㤳㤰㜵换扢ㅢ戲㠹㥤㙥愰㤲戵ㄴ㌷㔲摣㐴㜱㌳㠴㥡㘶散昴つ〶收㜴搸㈷㌵㕢摦㑡捥㙤ㄴ户㐳㜸散㜴㈷愲晥㜵㄰ㄹ㤳戵ㅡ〲㑣㉣㜵ㄷ〲捥摤㄰㙡㜷〸㙤愹㝢㄰捡㙢愹愱捣㤰㘵愹晢㠱〶㥣ㅥ搲搴ㅥ㘰攴戲搴愸㝣㤶摡搷㈴㘴摤挸昳晥㕤㉣昵〸慢昲㈸挵㘳ㄴ㡦㔳㍣〱愱慡㡤愵㕣摣㈵摣㠰摥㤴戲搴㤳攴晣㤵攲㈹〸㡦愵㥥㐱搴晦㉣㐴㘹㜲㈸攸〵㔷挰愷昶〲㉣挶㝡づ〱攷㜹〸挵晤〰㙤慣ㄷ㄰捡㙢慣攱捣㤰㘵慣㤷㠱〶㥣ㅥ搲搴㍥㘰攴㌲搶㉥昹㡣㔵㘶ㄲ戲㌶㈵㐶㐲㤳ㄸ敢㙤㔶攵ㅤ㡡㜷㈹㌶㔰扣〷愱〶ㅢ㘳㍤㡣ㄹ㘹摦戴㙥昵㍥㌹ㅦ㔰㝣〸攱㌱搶挷㠸晡㍦㠱挸㌲㤶㔲攵㠰挵㔸㥦㈲攰㝣〶愱㉡㈱戴戱㍥㐷㈸慦戱㉡㤸㈱换㔸晦〰ㅡ㜰㝡㐸㔳㔵㘰攴㌲㔶㥦㝣挶昲㥢㠴慣つ㤸ㅡ㘸ㄲ㘳㝤捦慡㙣愴昸㠱攲㍦ㄴ扣ㄸ㈸㕥ㄵ㌸㔷つ㠵愱晥㡣晦愹戹㡡㤷㐸愷㠰愲㄰挲㘳慣㘲㘲㌴ㄶ㈶㈸敥改㠸㜱晡㄰㉣㠱㔰昵㠰戴㜱ㅣ㐴昳ㅡ愷づ戴㙣攳昴㐳㤶㠰搳㐳㥡㙡㐰扥㕣挶昹昴㍦㜹㈶昲㑦㑣㐲搶收搲㈸㘸ㄲ攳㙣捤扡㙦㐳戱㉤挵㜶ㄴ㠳㈰搴摦㤱㤵挶攱㌴扣㍡㙤搸㙤㑦捥づㄴ㍢㐲㜸㡣戳㌳愲晥㌲㠸捣〹㡡㥢㔷㘲愹㕤㤸㙢㔷〸戵㍦㈰㙤愹摤㄰捤㙢愹搱愰㘵㕢㙡㜷㘴〹㌸㍤愴愹㌱挸㤷换㔲捦攵戳搴戳㈶㈱㙢昷㙣㉣㌴㠹愵㐶愲㔰愷㥣愲㠲愲㤲愲ち㐲慤㌷㤶㥡㠳〹敡㙢戰㔳ㄳ㔴つ㌹戵ㄴ㜵㄰ㅥ㑢㌵㄰攳〴㠵〹愹ㄱ扦挴㌸愳〸敥〷愱挶〱搲挶ㄹ㡤㘸㕥攳㌴㠱㤶㙤㥣〳㤰㈵攰昴㤰愶挶㈳㕦㉥攳摣㤵捦㌸敢㑣㐲搶愶摦㐴㘸ㄲ攳㑣㘶摤て愴㌸㠸㘲ち挵㔴〸㜵㡢㌱捥晤㤸㤰捥㑣敢㐶扣敡㌹㌳㈸づ㠶昰ㄸ愷㤹㤸㌱づ昷ㄱ挵㌸戳〹捥㠱㔰〷〲搲挶㤹㡢㘸㕥攳㑣〶㉤摢㌸扦㐴㤶㠰搳㐳㥡㍡〸昹㜲ㄹ攷戲㝣挶戹搴㈴㘴敤㕥㑥㠵㈶㌱㑥㤸㜵㡦㔰戸ㄴ㔱㡡〵㄰敡〲㘳㥣〱㘰㙥㠹晦愹㥥搳㐶捥㈲㡡挵㄰ㅥ攳㜴㄰攳ㄸ挳〴㌴つ㔹挴㌸㕤〴㤷㐰愸ㄹ㠰戴㜱づ㐷㌴慦㜱愶㠳㤶㙤㥣〴搵㍡㍤愴愹㠳㤱㉦㤷㜱㑥捣㘷㥣㔵㈶㈱㙢㈳戶ㄹ㥡挴㌸㐷戳敥挷㔰ㅣ㑢戱㤲攲㌸〸㜵㡣㌱捥摤㠸㥣㥦搶㜳㑥㈰㘷ㄵ挵㠹㄰ㅥ攳㥣㑣㙣ㅤ㌴挳㌸戳昰㑢㡣昳㙢㠲愷㐲愸㌹㠰戴㜱㑥㐳㌴慦㜱㘶㠳㤶㙤㥣㌳㤰㈵攰昴㤰愶收㈲㕦㉥攳㉣捥㘷㥣㐵㈶㈱㙢㘳㜹ㅥ㌴㠹㜱捥㘷摤㉦愰戸㤰㘲㌵挵㐵㄰㉡㘲㡣戳ㄶ㤱㔲戰㔳㍤攷ㄲ㜲㉥愵戸っ挲㘳㥣㉢㠸㤹㥥昳㑢㘴ㄱ攳㕣㐵㜰つ㠴攲㙥戵㌶捥敦ㄱ捤㙢㥣㐳㐰换㌶捥㌵挸ㄲ㜰㝡㐸㔳㠷㈲㕦㉥攳ㅣ㥣捦㌸㌳㑣㐲搶㤶㜹ぢ㌴㠹㜱㙥㘶摤㙦愱戸㤵攲㌶㡡摢㈱搴㠱挶㌸㠷㘱㐲㝥つ㐰捡㌸㜷㤲戳㡥攲㉥〸㡦㜱敥㈱㘶收㥣昹㈸㐰㡣㜳ㅦ挱晢㈱㔴㉢㈰㙤㥣㍦㈱㥡搷㌸㈱搰戲㡤挳愵㐵挰改㈱㑤㠵㤱㉦㤷㜱敡昲ㄹ愷搶㈴㘴敤昶扢搰㈴挶㜹〲㠵㍡敢㈹㥥愴昸㉢挵㔳㄰慡摣ㄸ愷㉦㤸戳〰㕣㠷晦㝡㥢攸ㄹ㜲㥥愵㜸づ挲㘳㥣ㄷ㠸㤹㥥挳〷〸㘲㥣㤷〸扥っ愱昸挸㐰ㅢ攷ㄵ㐴昳ㅡ㘷〱㘸搹挶㜹ㅤ㔹〲㑥て㘹慡つ昹㜲ㄹ㘷挷㝣挶搹挱㈴㘴㍤户㔸っ㑤㘲㥣昷㔸昷扦㔳扣㑦昱〱挵㠷㄰㙡ㅢ㘳㥣慦㜱㔷㜶㕤摡㥣昳㌱㌹㥦㔰㝣ち攱㌱捥攷㠸晡扦㈰㤶㜶昷摡㡥戲挴㑥㕦㌲捦㍦㈰㔴㈷㈰㙤愷㝦㈲㥡搷㑥ㅤ愰㘵摢改㙢㤶攰昴㤰愶扡㤰㉦㤷㥤ち昳搹愹挰㈴㘴㍤㤲㌹ㅣ㥡挴㑥㍦戲敥㍥搸挱㔱ㄴ〵ㄴ㠵㄰㙡攳て㝡㜱㜸㈳〸慤昸㥦ㅡ㘱挵攴昸㈹晡㐰㜸散挴ㄳㅥ戶ㄳ挵㔰㠰ㄸ愷㉦挱㝥㄰㉡〱㐸ㅢ愷㍦愲㜹㡤ㄳ〷㉤摢㌸㐱㘴〹㌸㍤愴愹㙥攴换㘵㥣て搱㤰㥣㕢㈰ㅦ㤸㠴捣攷㑣挵换愱㈹㜳敢㑣㥥敢㈷㜷攰㍤㝢晢扣戰晢愳戳昱愴㌲摥㌷捡㉤搶〹㙤㠹㜱昱㐴扦㈸〴㠲㤲㘵戰昴ㅢ㑦愶攱搱㌹㙤敥㌲敥㠲散㥣㥤㠴㈳て㑤摤昱㐴㤷散ち敥㤴㥤㍥慥㙢㕡㔷㘲㕣㕢㝣〹ㅥㄷづ挹㤱慣㔳收㉥㜴㍢昱昴㈴㠶㠷㈸㥢㈲㜵㉤㔹攲㐶㜲搴戱戹慢㍢ㄶ㜶㈷㡦晢㌹㍣㝦㔱㝡㝢搳㠷ㅤ㌴摣戹愹愱昹㥦㌷㜸散扥ㄵ㝣㔳㠰㕤㌷昵搳戶敦晤㠳搰改晣㔳愷㤶捤㙥ㅥ攷㜳〶㈳攲㐳搱攸昱捥昶散㡤〱㕦昱㡡㑤昶ㄴ捦㠳ㅤ㑥挷㠱㈸扣慢戱晥收挹攱攴捥㜸㕢挴つ㤸搸搴戶捥〱㈶㠸〷挲㘹㈹愱攵〳㑤ち㜶〸愷㜷愲〷㠴㐳戱挸捦挱㌹㘸ㄸ㍥摡㌳捡㡦㝦㍦捤摥㕡㡤捦昷〵㈷㈵㝥扥㌸ㄶ㘳㝥〷㘳敢㈳〰攴摣戰㑤㡥㑡〴㍣捦挵戸㘶敡㑦㜳㈷攱ㄲ挶愶扡愱㑥昱㐲㜳㈲㌲捥㕤㍡㐰ㄸ㉥晡㌹づㅣ戵扢〳搳愳戲㙦敦㐴挷戶挶扢摡扢ㄳ敥㠰㘴㐸挶扢ㄳ㥤改戶攳㌰挵㔲户㕦㌲㌴㈳㥣挰㔳攰愴㍥㍥扦晣昹㜸〸ㄶ㈹㌲㕥㔲攲㈷㝦て搳㕣㝡㈳㌸㤴㝥愲㔷攱捣愸㝣㍥ㅢ愳㔶㕦挸捦戵㘳㝣㌶㄰攰挷㔷㝣㈴搴㙦晥㐳㑣㡥愴㠱昶搹扡㥥攸㘴づ敢㘷㌱㍥㍦散ㅦ㤵改て㠷〴㜸搶慣㤴㐳愷ㅤ〷〱ㄳ㙤攱㔰㝢晢㡡〱搱挹㥤攱昶敥㠸㍢㈵搴敡戶摢愹扢㉢搶昱㌳昱㔷ㄱ㠷㠰昶㔵て㜶㌱㑦昳㈶攳捣愵㝤㘴晡㤳㘷㍢散昵㘰愴挹㤵ㄷ㘵㘳ㅢ摤㡣㍢㍥慦晣慦㥦ㄸ〷㤰㘹换搴㜹〷㌹挲㠷愹㉤ぢ攲㥣挶〷㘸挹㠷捥㌲攲㍣戴㈹㕤㔳扡㜰㈰㈰攲㠱㈶戵㘹攸㘷㌳慥挴㑤㝥扦晦愷㕥㘷㘰㉢捦攷㡢㘳愷㥤㜱捥挱㡦ㅥ㜲晤ㄸ㕥㙡㌸㌸㡥㐱㙡收愳㌷捦㝡㐴㤶〰㌲〹〶㐱㉣攵っ愶搷て戳摡ㄲ敤㙥摦愸愴㑢戸㠴㐳㠲搶散ㄳ㥤戵㄰㡦戱挶昵㡦㑥㡣戵㐵摡摢㍡㕤慥㐵戶搲搴㈹敥〲ㅣ愵㤸搱ㄵ挷攱慢慥捥晥搱㔹戱㔰㘷㝣〹㥦㔶㠶㔷㙣㤹ㄶㄳ㘷ㄵ㐷ㅢ摢㍡㌱㠰㜴㤹っ㤷㐶㥢ㄷ㜶㉤挳ㄹ攱敥㡥捥㠹愱㈵昱㥦㠵愳捣㈵〵ㄶ搲愳慡㐰ㄵㄴ愸㤲㠲㤲㥦㝡慤㤲㠷㡢戲㈰愸㠴捥〲ち攳慥㘳ㄱ敡㘱捣搲㔳收㌰ぢ挷㉣敢㤵㜶㐰㌶攷挳昴攴㈱㙢捥挳捥㉥ㄸ㥡晤㜶㠵㌸㜰攲散挹愹㈳㔰晦愷攳捤挵㉢愱戹㠷换㠱昴愲攴㜹㡢慤㐱ㅥ愰扢ぢ㌱昶ㅥ㐷扣捥㔸㘶ㄷっ㐴㠵挳摥㠸㉢㈸改っ㑥挰挳昰㝥ㄸ晣㤸㝥昱〸〷昳敥〰ㅤ攱捡慥㈳搴ㅥ㌷㘹㑤㕤ㅤㅤ㈱㜶㉦㥥攸㙤挶摣敤㤶挸㌲ㅢ戳㠹ㄳ㠵㤰㍥㘸愰搰㜲㐰愱攵〲攱㤲捣㌳㔴ㄲ愶慥慥〵愱㔸㕢㘲㘱㐷㕢戸㠴ㄱ㥥㜳晡㔹昴㑢㜴㈱摣㠹㈶㍦搲㌹戱㘶捤㍣戰愰㥦戱挳摤㈳㜰ㅢ㐱搳搱晤攸扤〵㜲ㅤ㔷㍦昱㠰ち㔶戳づㄷ戹捥㄰〸摥搷攱昸㥤ㄹ㈸㥥㐵ㄸ㄰㤹㠸搴昱㈴攰扦㌳ㄴ㔴〶昸扦㘸ㄵ㐴㡦挷〶晡㠰㄰㤸搲ㄵ㡡㑣挰㔱戸慥㔸ㅦ㜳ㅣ扦〴慥攵戴ㄲぢ昲愸㐸ㄳづ㔹攱昰搶㔲慣㠵㘳㈵〴㥡㜱〸愳㠸㠷㑣晣摡㠷ㅣ戸扥攲攲扥㈵戹捡㥡㙣㜵つ㌱㡦搴扤摦㔰㤸㥣愵晦㤳㠳敢挷㘰攷〸捤愲㜴㜶㐷㜳㥣㍤搸愶ㄳㄱ㘵㝢㌲〸挳㐸搸ㄳ愲昸㘴㈴㘶㡥㤲扣挷㉡愸扣戸㠳挷㍤㑡㍡搸ㅣ㉣㌹晣㌸〴㠲㘳㈳㌰㠹扦㙦〹㡦㕤㌸㝢㐱敤㤳敢搷昳㔱㠷㑦㥤ち㘱换摦〶攱㐰㠰挶㜳㠶戳晣扤㈱搴㌹㠸昲晥搴扦て愱敥昸㤰㤱㔳愷㌶捥㥡敤㜳㐶㈰づ敦昹ㄴ㙥㑦㐶㈲㡣ぢ㠷㍡ㄷ㄰㙦㔱散挷攳㔳㕣攰换つ敢㜷㐸收攲㥡摥摣搴㐲㑤㥤〷ㅥㄷ㙢㜸㐴挲ちㅣ挷㈰ち㜳慡㡣戲昳ㄱ攳㡡㐱㝦扥攰㐳㌸㝣戰㤰搷扦挷戰㘲慣摡㠵㠸昳扡收昳㔷㔳て㑦昸捥㠸戵㠵戱戹㠵㈶㘴捣愸㙡㌵㜸搴攰搴㠰慢㉥㐲㘸㈵晥㠳改㠸ㄵ敡㠰㙥扡昳㕥㈲㌹愰愴㥥㑡㑣㐴㕤㠶㠰㌵㌸㜰摢㈳ㅡ㄰㜶昶㈵昱昲摣㠴㔱㈴散㐷挲ㄵ㈰戰㔷㌸愳ㄱ㑢㍡㜲㡤㈷ㅢ㕤㘸ㅣ戹㍦戳㡤㘱戶ㅢ〰㡡㈳て㐰㉣㜹㤳㌹ㄶㄱ㕡〰㝣愷ㄱ㘱㥡㙡㉤愰晣㕥㙣㌲慣ㅢ挱摡㙣㉦昲㤰㠲昶攲㌸㘴㑦㜹㜱㠲㔱㜶㌳搲㌷挷㡢户㠲㈷㕥㤴愳〴㔲昳晤〰㜹慥㠶敡㌶挴挵㜷㤳愰㕢摤㡥搸㑡晣愷敦搸㜰攷㐰㠸㑤晢敥㑥挹〱晡㐱㔴㘲㈲敡㉥〴搲㝤挷ㅢ〳㘷ち昵㑥㈵昱敥摣㠴㘹㈴㑣㈷攱ㅥ㄰挴㜷㌳㄰㑢晡敥㝥㑦㌶敥㘱〵〲愲昷㘰㘶㥢挹㙣㡦〰愴敦戴攱㥣㔹挰慣搳㘶㈳㑣愷昱㤸㐳㝥愷捤㌱慣挷挰摡㙣愷㍤づ戲㜶摡㕣㘴㑦㌹㙤㥥㔱昶〴搲㔳㑥㐳㐴㍥㕦ㅣ晢晢つ㡢㕦扡㝥挶㍢㜶㌹愹㥥〴慥㥤㌶㕣ㄸ戰㘷收㠰晢㉢ㄲ挴㘹㠷㐰户㝡ち戱㤵愴挲㘹挷攱㤷㜳㈸搰㑤㍢敤ㄹ挹〱晡㘱㔴㘲㈲敡㌹〴慣搳㄰㠴戱㘴ち㙥〱挷㤹㑦攲昳戹〹㈱ㄲ㕡㐹㜸〱〴㜱㕡ㄸ戱愴搳㕥昶㘴攳敡挴っ戸〸戳戹捣昶㌶㐰ㄹ㜰㔱挴㤲〳㙥〱㈲搶㜷ぢㄱ愶敦摥〱㤴摦㜷㙤㠶昵㉥㔸㥢敤扢つ㈰㙢摦㉤㐲昶㤴敦摡㡤戲昷㤰㥥昲㕤晥㘹昳㝤昰昴戴搹挱㥣昲㉤㠹愶戱㌳挶晦㐲ㅡ㤱改㐶㥥〵ㄱ㌷㜶㠲慣㍥㐴㙣㈵晥搳㡤戴㠱戳〴㘲搳㙥晣㔸㜲㠰㝥㌸㤵㤸㠸晡ㄴ〱敢㐶㠲挶㡤㌱敡㡤㤳昸㔹㙥㐲㠲㠴㙥ㄲ㍥〷㐱摣戸ㄴ戱愴ㅢ晦攱挹㌶㔰昴昶㠱㜴㤶㌱摢㜲㘶晢ㅥ㔱㜱攳ち挴晡昰〲搸㍣慢ㄱ攷㙢ㄱ㤳挵ぢ㈶捥㈳ㄱ愶ㅦ㌷〲捡敦挷愳っ敢〷戰㌶摢㡦晦〱㔹晢昱㘸㘴㑦昹昱㔸愳散㐷愴㙦㡥ㅦ戹捡搲㝥㕣㐹㍤搳摢摡㝢戸晣昱㤴㡡戸昱㌸㜰㔵㈱㘲㉢㔱っ摤㐸ㅢ㌸㈷㐰㙣摡㡤挵挸㠶ㅦ㍣㔵愵ㄲ挹㡥摦㍣搷㘲摤〸摣扡昱㐴敡㍤㠹㐴㥥㜹挹㐱㌸㤹㠴㔳㐸㜰㐰㄰㌷晥ㅡ戱愴ㅢ㜹搰挵㘶愳〳捤㘸㍣㤵搹㑥㘳戶慤㐱㄰㌷晥〶戱㍥搸㘳㡤㠷愳ㄱ㥦㜳㍡㘲愸㥤㕣晦捥㐰㤸㙥攴搱㤵晣㙥攴㠹〳戲戶〵㙢戳摤挸㌳㌰摡㡤㘷㈱㝢捡㡤㘷ㅢ㘵㠳㤰扥㌹㙥摣ㅥ㍣㍤㤵捡昲㡤㌵捦ㅣ㠳㍣㐵㈳捥㍢ㄷ扡搵㡥㠸慤㐴ㄳ挱㜴搸㜲攷㍣㠸㑤㍢㙦㘷㘴挳てづ㘰㔲㠹㘴挷敦㕤㄰戲㐶收㈴㙡慥㔳ㄷ㔰敦㠵㈴昲ㄸ㑥づ〲捦晡㌸ㄷ㤱戰ㅢ〸攲扣㡢ㄱ㑢㍡㡦㘷㙦㙣戶敤㔳㝡㉦㘱戶㑢㤹㙤㈴〸㜴㥥㌶㥣㜳㌹㌰㌶ㅤㄵ㜰慥㐰㤸敥攰㈹㥡晣㑥扢搲戰㉡挰摡㙣愷昱㌸㡥㜶摡㔵挸㥥㜲摡敦㡤戲㉡愴㙦㡥搳㙡挰搳㑥㙢㐲扤㔹昳慣敢ㅦて昴㠸搳晥〰摤慡づ戱㤵㥡㈹愵㍡搷〲摤戴搳ㅡ㤰つ㍦㍥攷㍡㉡搱〵昹搴㈸㠴慣㜱愹搳㑣㥣㝦〴挷戹㥥㐴ㅥて捡㐱戸㠱㠴戵㈴㡣〶㐱㥣㜶㈳㘲㐹愷ㅤ攰挹收戹㜳戸㠹搹㙥㘶戶挹㈰㜸㥣㜶㉢㌰搴㑡㥣㜶ㅢ挲㜴摡㠱愰攴㜷摡敤㠶㜵㄰㔸㥢敤㌴ㅥㄳ搲㑥扢〳搹㔳㑥㕢㘷㤴㑤㐵晡收㌸㙤㍡㜸摡㘹㍣搹挳㥡㘷㌹㡤〷㡤挴㘹㜷㐳户㍡ㄸ戱㤵㥡愹㥤㜶㉦搰㑤㍢慤ㄹ搹昰攳㜳敥愳ㄲ㕤㄰㡥〷㈳㤴挳㈷昷㠳攳晣㠹㐴ㅥ㕢捡㐱㜸㠰㠴〷㐹㤸ぢ㠲㌸敤捦㠸㈵㥤挶戳㑡㌶㥢挷㘹㝦㘱戶㠷㤸㉤っ㠲挷㘹て〳㐳慤挴㘹㡦㈰㑣愷㐵㐰挹敦戴㐷つ换〵㙢戳㥤挶攳㑢摡㘹㡦㈱㝢捡㘹㑦ㄸ㘵㍣搹戴㌹㑥㙢〳㑦㍢㙤㍡㍤挱㥡㘷㑥㡦㡢㐰ㄱ愷㍤〹摤㙡㌱㘲㉢㌵㔳㍢敤㈹愰㥢㜶㕡〷戲攱挷攷㍣㑤㈵㔲㄰㝥㜷㈱㘴㡤ぢ摣㡥戴㘷㄰㜶㥥㈵㤱挷愹㜲㄰㥥㈳攱㜹ㄲづ〷㐱㥣昶〲㘲㐹愷㜱换捥㘶昳㉣㔱㕥㘴戶㤷㤸敤㘸㄰攴摡昶㌲㘳扢昹㥣㔷昰㥢㡤㐷ㄵ㥣㔷ㄱ愶摢㜸ㅥ㉡扦摢㕥㌳慣㘳挱摡㙣户慤〴㔹扢敤㜵㘴㑦戹敤㑤愳散㌸愴㙦㡥摢㑥〰㑦扢㙤㌶敡捤㥡㘷㡤戵㔵挰挴㙤㙦㐱户㍡ㄱ戱㤵㥡改戰捤捥㍢㄰㥢㜶ㅢ捦㜲攱〷㈷㥣愹㐴ㄷ攴㔳扦㐶挸㥡㤷愰戹慡㙤愰摥昷㐸㍣㌵㌷攱敦㈴扣㑦挲㘹㈰㠸摢㍥㐰㉣改㌶㥥敥戲㝡〷愵昴㝥挸㙣ㅦ㌱摢昹㈰㠸摢㍥㐶慣戰戱㘹〲㑥㠳㈰㠴㥡㠹攳㍥㐵㤸㡥攳㔹慤晣㡥晢捣戰㉥〴㙢戳ㅤ挷㐳㕦摡㜱㥦㈳㝢捡㜱㕦ㅡ㘵ㄷ㈱㝤㜳ㅣ㜷〹㜸攲㌸晦㍦㤰㜳㤰晥晥㙦㔳㜷㐷户㝥㑡㈹摦愳㙥挶づ慡戴㠹㍢挹摥ㅢ㜵ㅥ㈸ㄳ㤷晥ㄳ㜹搵㘵㠸慤〴〳㙤㜷㘸て攷㉢㠸㑤扢昴ち㘴挳㡦捦昹㥡㑡㈴㍢㝥㕦㠵㤰㌵㝤ㄱ㐰攳搲㙦愸昷㕢ㄲ搷攴㈶晣㥢㠴敦㐸昸㍤〸攲搲敦ㄱ㑢扡㤴㘷搲慣摥敤㔲㝡㌷㌲摢て捣㜶㌳〸㥥改昳㐷㘰愸㤵戸㤳摦㐸愶㍢㜹扡㉣扦㍢㤵㘱摤ち搶㘶扢㤳挷搴戴㍢ぢ㤰㍤攵捥㈲愳散㜶愴愷摣㠹㉡挹挷敥㤱戱㠶㝡㡦散㑥昰昴㌸っ〹〳搱捣改㤳〷摤挴㘹㝥攸㔶㜷㈱戶㤲㔴㌸敤㌸晣㜲㑡㠰㙥摡㘹㍣ㄹ㠷ㅦ扣㙤㠵㑡㈴㍢㝥摦㠷㤰㌵㉥㌰搴〹愹㜸ㄹぢ愴搳㤷㐴ㅥ㥢换㐱攸㐷㐲㝦ㄲ晥〴㠲㌸㙤〰㘲㐹愷昱慣㥣捤收戹收㤵㌲㕢㤰搹㥥〰㐱挶攱ㄶ㠸愵㙥つ戶㐴っ戵ㄳ攷つ㐴㤸捥攳改户晣捥摢捡戰㥥〴㙢戳㥤挷㘳㜴摡㜹㕢㈳㝢捡㜹摢ㅡ㘵㑦㈱㍤攵扣晣㜷敡捦㠰愷㥤户㠰搶㘳捤㌳㥤挷㠳㜸攲扣㐱搰慤㥥㐳㙣愵㘶㍡㙣戹戳㍤挴愶㥤昷〲戲攱〷挷昵愹㐴ち挲敦㤷㄰戲㐶〶づ㘳挹ㄶ搶㡥搴扢ㄳ㠹㍣搶㤷㠳戰㌳〹㘵㈴扣〲㠲㌸㙦ㄷ挴㤲捥攳㔹㍥㥢㙤㠷㤴摥㕤㤹㙤㌷㘶㝢て〴㜱摥㄰挴㤲扢㉣㐳ㄱ愱〵㔰て㘷㜷㠴改㍢ㅥ捥换敦扢㍤っ㡢愷昷㌶摢㜷㍣攵愷㝤㌷っ搹㔳扥摢换㈸晢㄰改㥢攳扢㡦挱搳扥攳㘹㍣愹㜹愶敦㜸㑥㔰㝣户㌷㜴慢㑦ㄱ㕢愹㤹づㅢ敥㡣㠰搸戴敦㍥㐷㌶晣昸㥣㤱㔴㈲〵攱昷㤷〸㔹ㅢ㜳挲㌲〳慦㥣㝡㉢㐸攴㔱挳ㅣ㠴㑡ㄲ慡㐸昸㈷〸攲扢㙡挴㤲扥攳昹㐲㥢㡤㘷晦捣㍤㜹つ戳搵㌲摢㡦㈰㜸㘶换㝡㘰搶㘹つ〸搳㘹㍥㔴㈸扦搳昶㌵㉣〵搶㘶㍢慤〰㘴敤戴㔱挸㥥㜲摡㘸愳慣㄰改㥢攳㌴㥡㕢㍢㉤㡥㝡戳收㔹戳愵ㅦㄴ㜱ㅡㅦ晥愸㍥㠸慤搴㑣㈹搵ㄹぢ㜴搳㑥㜳㤰つ扡昱㥡ㄵ㉡搱〵攱戵㍥㐰慤㜱〹㥡〱搷〴㡥㌳㡥挴㝥戹〹攳㐹㤸㐰㐲㝦㄰挴㘹ㄳㄱ㑢㍡㉤攸挹戶㕤㑡敦㈴㘶㥢っ㔱㍣ㄸ㠴捤㍢つ搷〷搹㠳㥥㈳㡡㝣㘸ㅢ摦㈲㝡㜰㜷愸ㅤ慦㕡㥡㡥〳㌲〹㐲㍦㠷愷愲㐵晡㤸㔲收㕢㌹搲摦挰㠴㠳㝥搲㠴㐳づ攵㝥㙦愶つ搲戹愶㙤㜱㌲㝦摡㌱愶㐰昱ㅤㅢ昱㍤戲㡣㜳㠷戹㑢㘱〷攸戳㤴摦昹㙥㘹昱㤵戰㑣㜸ちて挹づ挲㉦㡥愲敤攱㌳改㐲㔳〰昸㤱㔴㠲晦㙡〷㡢㑥㈵摢㝣㡡㜷〴摡挳㘹㠲㡣ㄳ㐰搴㍡㌰昵散㤳㑦戹㠷户昳摤㙣戹ㅥ㥡愶ㅦ㉡㤸㠶㔲搵捥戹敡愰㜶戱攸っ㜲㔰㐴ㄱ晥ㄷて〱扡挹挷搴㘴攲㙣㈳ㅥ㔸㌷㈷㔶戴攳㤰〰㠳晣㥥戴づ昱愹愸㑥㐶愵扢㘲㐵㌸收㤹昹㕡㠴㘴摥㘵㔰搵㜷慢㡣搷㔰㐸㌶愶散㡡摡ㄴ摦〸ㄷ攵捤㥦敥ㄵ收攱挷㍦ㄳ㙤摡㙡㙡㕢㌸搶ㄵ敦㡡㈶捡㥡㜱搸愵㡣㉦㈶挱㌱昸昲戱挵㌷㐰㘳捥㌲搹戰愲㑥扥㤵㑣ㅣㅤ㔸摣搹戵慣㔳㙡㔳ㅣ攷晢㔹挴扦㝤晡戰ㄸㅥ㠶㤲捦㙥㌰㕥㜰㈸㉡捡捣捥㉣ㄴ摣扦㌰戸扢㌱慥㝦㌶攲㐳㥢ㅡ㥢㘶戶㐴㉢㉢挳慤㜵戵㜵昵昵ㄵ昵搵㤵㤵搱晡搶慡昲昲摡㐸愴㌵ㄲ慤て㌷㌴㠴㠳㝢㤸㍣づ扦㤰ㄶㅣ㘶㘳㜳ㄹ摢搳挶㤸㔶扡ㄷ㘲㉣㥦扤散㝦晡〹づ㠷㘶㤴攰昳捦㠳散搷搴搸㈲㡦改㘷攲敤㈷晥㕦〲搹〲㐸晡换摣晣㠷〰ㅥ〰搸㜳〲㈶戸户搱㈲㙦㐰㜳づ〵㐳㕥㠸愶㐶〰攷搴ㄶ㔰㔷挰〳ㅣ㝡㐸挲㄰㥡㡦㕦ㅣ㐲㈳㤱㈶㈶づ〱㐸づ愱㜲㡢戶㤲㙤㍥慡〲㈸㠷㤱ㄳ〶慡慡㜲㜲㙡㉣捡敦㈰摢㉥慥敡㠰戲㥢慢搵愸〰㍢ㄷ㔵晡ㄷ㠰㤲户挷愸ぢ㐰㘳慦㐹昷㝡㍤戴㠸搷摢㤰ㄹ㕥㙦㐰ㅣ㍦㍥晦㈲挴戵搷㕢敢㙢敢㈳攱㠶㤰㕢㕦ㄵ慥㡥㔶㔵㌷㐴㙡敡㐳㤵つ㔵㙥㘵㔵㜵㙤㙢㑤挸扦㌸㐹慤慥慤慥㉦慦慡慢愹慣慦㘸愸づ㐵㙡ㅡ敡慡捡摤㘸㐳㘵㔵㘵㝤㝤㑤㙤㙢㘵㜰㕦愳摥㘹㐷ㅥ愷〳㈲㌸捡㐲㥤㠴扡〸敤㘷愱㈴慢㜴㌴愰摥改㉦晢㐳㌳ち昵昹㘳㤰ㄹ摤挰ㅦ〷㤶摥㠷昸㍡挹散㍥ㄴㅣ㘳戴㌸㍢㐲㤵扣慡捥㔹〶愶ㅡぢ㕣昷㤷㔳㘰晢㔴㝦㔹㠱㐴昶㤷㐶愴㑢㝦㌹〲㐰戲扦㌴㔹搴㍢攵慡㜱㐰愵扦ㅣ㐵捤ㄳ㜲㜲㈶㔹昴ㄸ㜲㔰ㄷ㍡㔷ㅤ〸㔴晡换㜱愸㐴戲扦慣〴㈵㝦㝦㌹㌶㘷㝦㌹〸㥡愴扦ㅣ㡦捣攸㉦㔳㄰挷て㕥攵㠲戸敥㉦㙥㌸敡扡㤱㔰愴㈲㔲㔹㕤㕤搱㄰㙥愸㉢慦愸慢慣愸慥㡤㠶㉢慡敢㈳搵晥㔵㐹㙡㙤戵㕢㔱㕥ㄱち㔵㔶搴㐴慡搱戹㕡慢换㙢㕡㉢㕢㕢㉢㈲慤㙥㝤㐳㐵㕤㜰慡㔱敦㥣㠸㍣捥㐹㄰挱㘹ㄶ㍡㤹搰㈹㠴愶㕢㠸〴愱㤶捥〰搴㍢晤攵㘰㘸㐶㌱㍥晦㘹㤰㤹晤攵㌷挰戲㝢㠷晦㜴挰㘹摤㈸㌸搳㘸㜱㜶㠳㉡攷㑣愴换敢〹搵㉣攰扡扦㜴愵昵㤷戳挱㘰㝦㤹㡤㜴改㉦攷〰㐸昶㤷㌹ㄶ㑤敢㉦㜳㠱㑡㝦昹ㅤ戸㙡㕥㑥捥㈱ㄶ㍤㥦ㅣ搴〵扦㝣敡㔰愰搲㕦ㄶ㝡晡㡢挳㉢ㄲ㉦㍥㉡㥡戳㙢ㅣ㠶㑣搲㌵㉥〲て㕤愳〵㜱㝥㠲昳㙤㈰㘴〳慤㈶㔰ㅡ㐶愰㜷摣ㄴ㠱㘶搶搷攱㘵挰攱捣敦㜰㥥て扡ㄶ摦㡢㠹㤷ㄳ摦ㄳ㈱戵〰戸㌶晣㘱㘹㠶扦ちっㅡ㝥㈱搲挵昰㙢〰㈴つ摦㘶搱㌴挳㉦〲㉡㠶扦ㅡ㕣搵㥥㤳搳㘹搱㙢挸㐱つ㘴愰㉥〱㉡㠶㥦敢㌱扣晦㍡㔰昲て搴搹㌹扤㜱㌸㌴㠹㌷慥㐷㘶㜸㈳㘶捡昳摦㠰戸ㅥ愸攵つ㌵つつ㙥㌴㕡攷㤶搷㔶㔷戹つ慤攵攵搵攱摡慡㥡ㅡ搷挵㈴㕦㕦ㄹ㡣摢㍡慥㐵㥥㘰挲挶㙥㘴慣摢挶㤸㔶扡ㄴ戱摥昱攳㌲㘸㐶〹㍥晦捤㤰㤹挳敤ㄶ㘰㘹攳捡㝦㉢㤰散〱ㄸ㕣㙥戴㌸㈳改㜵扥㕢挲戹〳㑣㜵〴㜰敤昵挹㘹㕥㕦㠷㐴㝡晤㐸愴㡢搷敦〲㤰昴晡㔱ㄶ㑤扢㥣ㅦつ㔴扣㝥て㌵ㅦ㥢㤳㜳㥣㐵敦㈳挷㝡晤〴愰攲昵㐶㡦搷ㅤ㕥捥㘵戸ㅤ㤰搳挱慢㤰㐹ㅣ晣㈰㜸㜰昰㠹㠸攳挷攷晦㌳攲收捡ㅤ㡡㠴挳戵搱昲敡捡搶慡敡㐸㐳㙢㙢㐳㥤㕢搱ㅡ愹慤㙢愸㘹慤挳换㜸晣㝦㐹㔱㉢ㅡ㈲ㄵㄵ㔵愱敡搶昲㡡敡搶慡㘸㐳㕤㌵搶㜷愱敡㔰㔵㜵愸扡愱扥㍥㜸㤲㔱敦㍣㠴㍣捥晦㠳〸㥥㙣愱㠷〹㍤㐲攸ㄴぢ㤱㈰搴搲㕦〳敡㥤慥㜱㉡㌴愳ㄸ扣扡㤱㠵昱㔲敤昰敡ㅣ㍣捤攲㌵㑣慣愵㜸ち戸㍡ㅤ戸㜶㜶㜹㥡戳㥦㐱㈲㥤㝤〶搲挵搹捦〲㐸㍡晢㑣㡢愶つ昱戳㠰㡡戳㥦愷收戳㜳㜲捥戵攸㡢攴愰ㅡ㌲挴捦〳㉡捥摥搳攳㙣晦换愰攴ㅦ攲㝢攴散〱攷㐳㤳昴㠰㔷㤱ㄹ㍤攰〲㔳㥥晦㌵挴㜵て〸搷㤷搷㐵㕣っ敡摡㥡搶敡㉡㕣㕣戱㘰㜳搱〹摣㡡㌰㍡㐵㙤㌴㜸愱慤攳敢挸ㄳ㕣㙤㘳㙦㌰㜶㤱㡤㌱慤昴㘲挴㝡挷㡦㤷㐰㌳㑡昰昹晦〶㤹㌹挴摦〲㤶㍤愰晤㙦〳㑥ㅢ昹挱㑢㡤ㄶ㘷ㄴㅤ晥㉥搲攵捤戵敡㜲攰摡敢摢愷㜹晤敦㘰搰敢㔷㈰㕤扣晥㍥㠰愴搷慦戴㘸㥡搷慦〲㉡㕥晦㄰㕣昵晢㥣㥣㍦㔸昴㘳㜲㔰ㄷ晣昲愹㙢㠱㡡搷户昲㜸㍤㜵㐵摤㌲愷㠳慦㐳㈶㜱昰攷搰〱〷晦ㄱ㜱㝥㠲搷摢挰つ㌶戰搶〴㑡㙦㐴愰㜷摣㜴ㄳ㌴戳㉤㤹㔷搴㥢㉤摥挸挴㝦㠱攲㡣㐵㐸摤ち㕣ㅢ㍥㤰㘶昸㙦挰愰攱㙦㐳扡ㄸ晥㕢〰㐹挳摦㙥搱㌴挳摦〱㔴っ晦ㅤ戸㙡㕤㑥捥摤ㄶ摤㐸づ㙡㠰㕦㍥㜵㉦㔰㌱㝣㘱㑥挳慢㥣㠶扦て㤹挴昰㤴㌰晣晤㠸昳ㄳ晣㤳つ㍣㘰〳て㥡㐰改㥦ㄱ攸ㅤ挳晦〵㥡搹㤶㑣挳㍦㘴昱㐹㑣㉣㐶㔵㥤㠹〸愹㠷㠱㙢挳晦晢㝢敦㍤㐷〹ㄸ㌴晣㈳㐸ㄷ挳昳晤昶㐹挳㍦㙡搱㌴挳㍦〶㔴っ摦ㄷ㕣昵㐴㑥捥㤳ㄶ敤㑦づ㙡㠰㕦㌸㥤〹㔴っ晦て㔴挲摥㜳㌸㕣捡挸㐵敤ぢ愰搹户愳㑦㈳ㄳ㜳㍢㕢㐰挲昰捦㈰捥㑦昰㔹ㅢ㜸捥〶㥥㌷㠱搲ㄷ㄰攸ㅤ挳扦〸捤㘲㜸慥㍤ㅣ㉥㌶ㅣ慥㉦㠲㉦㔹㝣㉡慡㈶㉦㠷㜶戶㘵搳㕦〱慥つ晦㐱㥡攱〷㈱㤱㠶㝦ㄵ改㘲昸挱〰㤲㠶㝦捤愲㘹㠶㝦ㅤ愸ㄸ㝥〷㙡㝥㌳㈷攷㉤㡢敥㐴づ敡㠲㕦㌸㈶ち㔴っ晦戶搷昰㉢搹㄰㉥摥晦㤶搳昰敦㈲ㄳ㜳㍢扢㐲挲昰ㅢ㡣㙡晦㙥㠸㥢搵㐴㐳㙢㕤㘵戴㉥散㌶搴㐴慢愳攵㜵昵搱搶㘸㑤ㄵ敥摣敡㜰㙤愹㠸戸挱昷㙣㜵㠶㈰㑦昰敦㌶㌶㤴戱昷㙤㡣㘹愵ㅦ㈰搶㍢㉥晢㄰㥡搹㔲㠷㜷㘷づ㙦挷㥣搳㈱㠲ㅦ㔹扣㤹㠹挳㔱〹㜹〵户晡〴戸㜶搹㜳㘹㉥ㅢ〱〶㕤昶㈹搲挵㘵㈳〱㈴㕤昶㤹㐵搳㕣昶㌹㔰㜱㔹〵戸敡换㥣㥣㝦㕡戴㡡ㅣ搴愵ㄸ晦搵㔷㐰挵㘵敢㜳扡散昱㥣㉥晢ㅡ㤹愰〴㙦㜸㠲㠴换扥㐱ㅣ㍦㍥㝦㍤攲摡㘵ㄵ㜰㔴㈴㔲攵㘲敦愶慥扡愲㌲㔴㕦ㄵ挲愵扦㈶ㅡ㈹慦愹㙣つ搷㠴晤つ㐹㉡㝣㕡ㅤ㡥㌶㤴搷㔶戹慤搵搸攰㘹愸慥㡥㔶㐶㉢㕤户〶昷〶㤵攱敡攰户㐶扤戳㉦昲㌸愳㈰㠲晦戶搰㝥㠴㐶ㄳ晡捥㐲㐹㔶改昷㠰㝡挷搹ㅢ愱㌹㤷戳㝦戰昸㍣㥡㘷ㅣ㉢昷㑢㥡昹㐷攰摡搹㜷愷㌹㝢㈲ㄸ㜴㌶㤵㠹戳㈷〱㐸㍡㕢㔹㌴捤搹〵㐰挵搹〷㠲慢㡡㜲㜲晣ㄶ㥤㐲づ㙡㠰㌸㡥慥㐲㡡戳㙦昵㍡㝢㈶搳㌸㍥㙦捥改㙣㍥〲㠷ㄲ扣戶ちㄲ捥づ〸ㅤ〶敦㙢〳晤㙣愰扦〹㤴づ㐰愰㜷っ㕦ち捤㉣㈵昳㡡挴攷攴㠲捦㘷攲㙣㔴搵㘹㐱㐸㙤〹㔰ㅢ晥摡㌴挳晦〲っㅡ㝥㈰搲挵昰昳〰㈴つ扦㤵㐵搳っ捦挷摦㘲昸㐳挰㔵摢收攴っ戲攸愱攴愰〶昸㠵挷ㅢ㐰挵昰㔷㝡つ捦㤵户ㄸ晥昲㥣㠶摦〱挹捣敤㠴㈰㘱昸ㅤ㡤㙡㝦㉢攲㘶㤴㐵挲攵愱㘸ㄵ㐶㔰戸ㄲ㜷㑤搸昸慣慦愹㙥㜵㙢挳愱㠶㘸㈴㔴ㅢち捡㤳㙤敡〸㈳㑦㤰捦戲愵戱ㄱ挶捡㙣㡣㘹愵扢㈰搶㍢㉥摢ㄵ㥡昱攳㜳戸挸㜶摥愲攰ㅡ㍡戸ㅢ〴㝥昰㘵〴㡡㐵愸㠴扣愹㕦つ〵愸㕤㜶㙥㥡换㍡挰愰换㜶㐷扡戴愲ㄳ㐰搲㘵㝢㔸㌴捤㘵挳㠰㡡换㤶㠰慢昶捡挹搹摢愲㌱㜲㔰ㄷ晣昲愹ㄱ㐰挵㘵愷㝢㕤㤶ㅣ㉢愷攵㜴搹㐸㘴㘲㙥㘷㈹㈴㕣挶㈷搴ㄸ昹㍥晦㌲挴戵换捡愳㤱晡㠶扡扡〶散㠰搴㔵㤷㔷搶搴搷㠶愳攱搶昲㘸㌸ㅣ挲㍥㠸㕢敥㕦㥥愴㜲㌲慣ぢ㔷㤴㐷敢捡ㅢ慡挳攵昸㤳㍢㔵愱㜰㝤㙢愸戵戲ち昷换昵攵㐱㍥晢愶㝡㘷〵昲㌸㐷㐰〴㉢㉤㜴㈴愱愳〸㔵㔹㠸〴愱㤶㔶〳敡ㅤ㘷昳搹㌹㝥戲挶㘷慤挵昹㡥㈰攷〴搶㘴㌱㐲慡ㅥ戸㜶昶㤱㘹捥㍥〹っ㍡扢〱改攲散㤳〱㈴㥤扤慦㐵搳㥣㍤ち愸㌸晢搷攰慡搱㌹㌹㘳㉣㝡ㅡ㌹愸〱㝥㘱慦ㅣ愸㌸㍢攱㜵昶㑡愰㌲㍥㘳㌹㥤摤㠸㘴收㜶捥㠴㠴戳㥢㡣㙡晦㔹㠸㙢㘷㔷㠵敢㕡挳慥ㅢつ㔵㔶㤶㔷搷㠴挲つ攵搵搸㘸慥挴攳㡢扡㕡㍣挳㡡〶挷㤹㍣捥㙦㤱㈷㌸摥挶捥㘶㙣㠲㡤㌱慤㜴㈲㘲扤攳戲㐹搰㡣㥦慣㠵ぢㅦ愶ぢ捥㔷㈳㌹ㄷ愰ㄲ昲㤷㉡搴㐱〰挵㈵慢〱㤱挰晦挱㈹㤰㝣㘸敢㕣㐴攲挵ㄴ㤷㔰㕣㑡㜱ㄹ挵攵㄰晤ぢ㠲搶㘵㙡㥡搵㜳〵ㄲ昸攱㠲㈴挸〷慡㡣㍢㔷㤲㕥㔸㍣ぢ昱㔱ㄹ捦㤸㍤㕦昵昷㍣㌹ㅢ㡥㈷扦㘹㝦昱㘰㍣晥㠲挱ち㡥㡦㐲㝣㘹戶㔸ㅥ挶ㄵㄵ散晢搳㜴昱戹㍡捦〷昲㝦昱愱攸て晦〷㍤㌴㕥敡㘱㌸㌵敥㡣晦捥ㅡ㌴戸㤸㡦㈸㜳扥㕢愲愷㍦捥挴㜱戱㜵挷攴㌸ㅥ㌵攲㉤昱戳扡挶㈶晦㐰搴ㄶ昶ㄱ攴㜰晢㠶晡愱㈹挴扥挴挵㘶㥢ㅥ㑢收挳ぢ搷昱慣ㅥ〹挳昹㍥晢慤㔳㌱捦慢搶户㑦愱㜸㘳て摥㈳攲㐶慣挶㌸扥㜸㔴㔴㔰愸昶捡㘵㙣昳㍡㜱扣挱摢㉡ㄸ摦搹摤挱㠳㙦摢攷昸慡㜲㘳㕢㐲㥥捡昳㕣戱㜲昸㐴搸㝦㌵っ㠵扦㌷㌳㙥㐸㐵㐳昱㍣戸攲扦㈸㈵摤昴㉣㤳㐸挰戹〶㉡搵㕣㈸愷㍥㐲敡㔰㐴戶㐷㈰昳扤搸戳㐰挸昹昲慣㘶㤳㤰昵晥昰昹搰㐴㤵捥㕡ㄴ㠲戰ㅥ㉦㈱㠴㘴扣摣〸搴戹㠹攲㘶㡡㕢㈸㙥愵戸つ〲攳愵㤵㔹昰㔱㘱慢㈷㠹〰つ扡㐰㐱挴慥㌲改㠵㡡㑦㔳㌹㘶搴㘴搴㠷ㅤ㔵晡搶㍡㈴慡㜶挰散㕦捡㔹〴改扦ㅢ㤸㤸戱戲㕡㡤〷搱㌶㍤攰摣㑢㜶㐷㤲扤㤸散晢㌵扢㜱〸搸㘳つ㥢搵ち㌸て㤰摤〹㡥㔵愰扡㑣㠴改㙡ㄹ㈲戹っ戹ㅦ㤴攴㌴攴㈸㤳㤰昵㠲昱ㄵ搰㈴㠶㝣ㄸ㈵㈲慣つ㜹〴㐲㘲挸㐷㠰㍡㡦㔲㍣㐶昱㌸挵ㄳㄴ敢㈱晡ㄷ愸愳㙣㜶㍢〳戱㝡㐱㍥慤㐴㍡摥ㄶ㐸㔶愱㍡ㅥ㜱戱㕦〵慡㤱戴摦搳㐸㔴㈷㈲㐹摢敦〴㠴晣捦〲㠳晤挶て愹愸㉢摥〷攴㝤㜲㜵㜶㜹ぢ〹晦昸㠹㌹㤶㘲扢㝣㥣つ㐹㥦〴㔸㥤㠰昳㍣㑢㍡㈹㔹搲㉡㤶昴愲㉥〹ㅤ扥㑥敤㠹㤲慣愱〳捥换㘴㥦っ㡥㠵搴㈹㠸戰㌶搴愶捥㐴㈴㤷敤㠷㠰㤰搳昶扢㤹㠴慣㔷㤶㥦つ㑤㘲晢㌷㔱㈲挲摡昶攷㈰㈴戶晦ㅢ㔰攷㉤㡡户㈹摥愱㜸㤷㘲〳〴㙣㉦捦〱㤱换㐹戳晤昹挸㡥㜴扣㤶㤰慣㐲㜵ㄱ攲㘲晢㐱愸㐶搲昶ㅦ㈰㔱㕤㡥愴㕣㉤搹㉡㕦㑢〶㥡㠴慣昷㠹㕦〵㑤搲㤲捦愰ㄷ㘱摤㤲㌵〸㐹㑢㍥〷敡㝣㐱昱㈵挵㍦㈸晥㐹昱㉦〸戴攴㙡㥢摤戶㠴扡㠲搷〰㐵㍡㑥㜹㤳㔵愸慥㐷㕣㕡攲㜸㕢昲㉤ㄲ搵㕡㈴改㕥㜴〳㐲晥敦㠰改㍦㥥㔵愳㡡㐱愶㈳愱〸㍤㘱㈳搹㌷㠲㘳㈱㜵〷㈲戹㡣攰㌳㙤捤㝡㔷晦㡦摦㘹㍦㘷扤㈷㝣ㅤ㌴㠹ㄱち㜰搱㐵㔸ㅢ㠱㡦㥡挴〸㠵㐰㥤㈲㡡㘲ち㍦㐵ㅦ㡡ㄲ〸ㄸ攱ㅥ㥢摤㑥㐵扣捡〶敦〳㡡㍡攳㐴㌴㔹㠵敡㐱挴挵〸㕦愱ㅡ㐹㜷昶㐳愲㝡〸㐹摡〸㝦㐶挸㍦〰㤸ㄸ愱戲㐶㝤〹戲㙤㜱挰〹㤲晤晦㤲散扦㤰扤愵㘶㡦ㅢ〲昶愷㠶捤挶〴㥣慤挸㝥ㄸㅣ㉡㈰愴ㅥ㌱ㄱ㠴戱㌱㠸㐸㉥晢㝤㘰捣㤴㘵扦昷㑤㐲搶慢挴昹攰㐶散㌷ㄸ㈵㈲慣敤昷㉣㐲㘲扦敤㠱㍡㍢㔰散㐸戱ㄳ挵捥ㄴ㘵㄰戰摦昳㌶扢敤㐴慣㕥昰㐵愰㘲扦㕤挹㉡㔴㝣戸㈲昶㝢〳搵㐸摡㙦〸ㄲㄵ㥦㡢㘸晢扤㠶㤰㝦㜷㘰㌲㤵㔷㔴慡㔷搲㉣㌲㡣散㌷挰㐹㕡攴㕤㐴㜲ㄹ攱昹㝣㐶㜸捥㈴㘴扤㈵晣敦搰㈴㐶ㄸ㠱㐲㄰搶㐶㜸ㅦ㈱㌱挲㐸愰㑥㌹㐵〵㐵㈵㐵ㄵ㐵㌵〴㡣㈰㑦㌲㤰㉢㝤㑥昸ㄸ搹挵〸戵㘴ㄵ慡捦ㄱㄷ㈳㍣收㌵㐲㍤ㄲ搵扦㤰㤴慢㈵て攵㙢挹㕦㑣㐲搶㉢扤扦㠱㈶㘹挹晥搰㡢戰㙥〹㥦づ㐸㑢挶〰㜵づ愰ㄸ㑢搱㐸搱㐴㌱づ〲㉤㤱㐷〳㔹㉤攱挳〰㘹挹〴戲ち攵㝤㡤搲㤲扢扣㉤㤹㠴㐴挵ㅤ昴㕣㉤戹㉤㕦㑢㙥㌵〹㔹敦摦㉥㠱㈶㘹挹㌴攸㑤戶㠴摢敤搲㤲改㐰㥤ㄹㄴ〷㔳捣愴㘸愶㤸〵㠱㤶挸㕥㝢㔶㑢戸扢㡥ㅦ扣㡢㥣慣㐲戵〵㈲搲㤲㙢扤㉤昹〵ㄲㄵ㜷愳㜳戵㘴㑤扥㤶㕣㘵ㄲ戲㕥㤶捤慤㙢㘹挹㘱搰㥢㙣挹㘰愰搲㤲ㄶ愰捥㝣㡡㄰㐵㉢㐵㤸㈲〲㠱㤶散㘰戳愷つ㌱㙥㔷攳〷㍢つ㘴ㄵ㉡敥㌹㑢㑢㉥昴戶㘴㈱ㄲ搵㄰㈴改㈱戶ㅢ㐲晥㐵挰昴搵扥㑡晤づ㘴㝢㡤つ㌸敤㘴㜳慢搹㐲㡡㥢扣戹㡣㜰㔶㍥㈳㥣㘹ㄲ戲㕥㡡㍤〲㥡挴〸㌱ㄴ㤲㌴〲㜷㠴挵〸㜱愰㑥㠲愲㥢㘲㈹挵㌲㡡攵㄰㌰㐲㠵捤㙥㡤㐰㕤㐱㙥〰攳〷㍢〶㘴ㄵ㉡敥攲㡡ㄱ㑥昴ㅡ攱㈸㈴慡㝤㤱愴㡤㔰㡦㤰晦ㄸ㘰㝡㥥愹㔵挷㠱㙣㈷㤵㠰戳㤲㙣㙥捤㙡㌶㜷㜷晤挷㙢㌶晦㉥愴㍡摡戰㔱㉣收改㔵㘴敦〷㡥㔵愰戸㠵换〸搳搵㌸㐴㜲搹㙦戹㌱㔳搶㍣扤捣㈴㘴扤㌷㥢晢慢㘲扦㔳㔱㘲搲㝥㤳㠰㡡晤㑥〳敡晣㠶攲㜴㡡㌳㈸捥愴㌸ぢ〲昶㤳ㅤ㔶搴㈸㝤㡡攲㥥㉡㝥㝣捥搹㘴ㄵ慡ㄹ㠸㠸晤㍡㔰㡤攴㍣㝤㉥ㄲㄵ㌷㈲㜳戵㘴㘱扥㤶㉣㌰〹㔹㉦戹晥〵㌴㐹㑢㔶㐳㙦戲㈵摣戵㤴㤶㕣〴搴戹㤸攲ㄲ㡡㑢㈹㉥愳戸ㅣ〲㉤㤱㉤换慣㤶㜰㤳ㄲ㍦戸搹㈶慢㔰㜱愷㔱㕡㜲愸户㈵㙢㤰愸戸㐹愸㝤换敤㐷晦搵挰㜴㑦愸㔰昳㐰戶㡥挴慤ㄴ搹ㄱ㜰㉣愴戸戵㤷换〸戳昲ㄹ愱搹㈴㘴扤捣㥡㕢㠰㘲㠴戵㈸㈴㘹㠴㑥愰㘲㠴ㅢ㠱㍡㌷㔱摣㑣㜱ぢ挵慤ㄴ户㐱挰〸㑢㙣㜶㍢ㅣ搰㜴㕦㌰〶ㄴ㍦戸㠳㈲慢㔰㜱敦㑥㡣㌰搹㙢㠴㜵㐸㔴摣㘷搳㐶攰㠶㥥晦㙥㘰㝡㑥愸㔷攳㐱戶ㄳ〰敥愰挸㍥㈲挹㕥㑥昶晤㥡㡤㔵㝣扤ㅡぢ戶戵て敥愰挸收㠶㥤㠵搴㔱㠸㔸㙤㡡扢㘵戹散户㥦㌱㔳搶㜰ㄸ㘵ㄲ戲㕥㜲捤㕤㌵戱摦挳㈸㌱㘹㍦㙥慤㠹晤ㅥ〱敡㍣㑡昱ㄸ挵攳ㄴ㑦㔰慣㠷㠰晤㘴㕦㡤㤶戲昶愳慥㈰㜷搲昰㠳㍢㈸戲ちㄵ户挳挴㝥ㄵ愸㐶㜲㌸㍣㡤㐴昵㕢㈴㘹晢㥤㠵㤰晦㔹㘰摡㝥搵㙡ㅦ㤰㙤㡢㜱ㄷ㐴昶搹攰㔸㐸㕤㠰㐸㉥㈳っ换㘷㠴㍤㑣㐲收换慣㠳慢愱〹㍦㍥攷㔵ㄴ攲扣㐶昱㍡㐴㐰㜱攷㑡㉡扥㥢愹㌸㉤ㄴ㔰ㄷ㕢㜸㔷〳㙦㈱㌰㜷户㠴扤㡢㠱攵慢㝢㡡晢㕤〲㤷ㄹ㜸㕢㘱㜳〷㑣攰㥤つ㍣㑣攰换㉤扣㤳㠱昹摣㈸㄰攴㡥ㄸ㝥㝣晤㡢㡡戹つ㤶㜳㠳㐳摦㔹敡㤷〰愶晥㥡㘹㈹㜲ㄵ㐷昹㜵㠲扥㔱晤挷㐴戹㜳㈵敦㔲㙥㤷戳昸晤昰㍥挰ㄸ晥㥥攸ㄴ扣攲ㄲ㙦〱挴㥦敦㌶㘷搲昱敡㑢扥㤷捤扥㜱捥㤱ㄸ㌳晢愳搳㘳㜸〵㕤㥦攸攴㌸㕥愴ㄹ㈹挱摦改㑢攰敦扢㜶晥ㅣ扥ㄶ㠳㐵㔵ㄱ敦㍤搰㥢昹ㄶ散㠲㥣㕦㑣攰㌷づ㌲摦㔰攷搹㐲㑣搹挳扥㌱戶㠰慦ㄱ晣㘹㕦㡡昱扦㡢慥㤴晡愳㔲㑢戹㡤ㄶ挷㙡〴敥㤵㌳〷戸挰挹㌵㡥ㅢ昷捥㝢散㝢㘷愲㜶㑡摡㠰㉦〳㍡敦ㄳ㍡づ㤰晥摡㔷昱ㅡ戸㍦戳㔱晣㡡〸捦㘰晢㌲晥ㅣ㘶摦扥㙣㘹昳㠵㜷ㅦ昰㐳搵愱㘳㡢慥㐱搶㥥㜶搴搸扢晢㜴戴㠴㘲戱搰㡡㤲㡥㤶㜶户㜳㐱㘲㘱㐹换㔲㙣㈱攲㉤愷昸㙥ㄴ晥晡愱昳㈱敡挳愲昸㍦戸ㄶㅡ昱㠳㙦㠷戳㤶ㅦ㔳㝣〲ㄱ㔰摣挳㤲摥㍤搰㜴㘳㍤㜲㙥戲昰㤶〶搶㈳攷㘶ぢ㙦㘱㘰㍤㜲㙥戱㜰搰挰㝡攴㜰㉦㑣㜴㤷ㅡ㔸㡦ㅣ敥㡥〹㍣挰挰㌲㜲ㄴ㜷挱㌸㘴晣晦㐴挵戲晤搰て㘴㜳昶㐳慦㌵挴て㕦㠱敢晦ㅡ㠲㝦㔶㌰攵㡢㙦㠰㜸㝣愱搶㐱㉦晤㘱㉤慣敥㐵㠴㔶㜶晥つ愶戵㤲㝡挰愲摦㜹搰㈰昷慣昰攳㜳扥愷搶㡤ㄴ㍦㐰〴ㄴ户慤愴㈱〵愶㈱摡㜶㡦㕡㔸ㄹ㔸摢㡥㕢㕢挲昶ㄹ㔸摢㡥㥢㕤〲晦昸㙦㍤攷㙡摢㜱晢㑢攰晦ㄸ㔸摢㡥ㅢ㘲〲晦㘰㘰㙤扢扦〲愶敤ㅣ昶攱〲昵㍤ㄲ戵慤㝥昴昴㔹㍦㌶㥢㌳晡㙣〹愱㔴㥦㔵㑦㐳㐷㥡㥤戸愷㈵㜶ち㠰㤹戴搳换ㄶ敤㙢㔰㔸挷ㄷ攴晥ㄲ㝥昰ㄷㄲ愸戵㍦挵〰㠸㠰攲ㄶ㤳㔴晡㑢㔳㘹㙤愷户㉣晣㠵㠱戵㥤戸つ㈵散捦つ慣敤昴㡥㠵㍦㌳戰戶ㄳ户慡㠴晤愹㠱戵㥤㌶㔸昸ㄳ〳㙢㍢㜱户捡㘳愷㡦㤰㈸㜶晡戸㜲㔰㙡㙣㙦换㥡愷㡦敤㐱㠴㍣㜶晡〰㝡扣㜶ち㝥〶〰㍦昸愲㌳㤹㍢㔰散〸ㄱ㔰摣㤴㤲晡扤㘳㉡愲摢晥㠵㠵摦㌶戰㙥晢㤷ㄶ㝥换挰扡敤摣捡ㄲ㈵㝦㌳戰㙥㍢㌷户〴㝥搳挰扡敤摣敥ㄲ昸つ〳敢戶㜳㝦换搳昶搷㤰㤸摤㐷㜶㘷捤搳摢㍥㡣㤰愷敤摦㐲㡦户敤㙡㈳〰改㈳㝢㠱㘹晢㐸戰〰㍤ㄱ〹㌸㌷挳晣㝢㔳散〳ㄱ㔰㠵㐸㤰敡㍤㙢慡愷㉤㔲㘴攱㘷っ慣㉤挲㕤㉣㘱㍦㙤㘰㙤ㄱ扦㠵㥦㌲戰戶〸㜷扡㠴晤㔷〳㙢㡢㤴㔸昸㐹〳㙢㡢〴〰㝢㉣昲〴ㄲ戳㉤㔲换㥡愷㕢愴㥥㤰挷㈲晤愰㈷捤㈲㐱〰㘲㤱㝤挱戴ㄶ㔱㕢㔹㜴㤴〷つづ〶㉡㜶摡㡦㕡㐷㔳散てㄱ㔰摣㠹㤲戶㍣㘸㉡慤敤戴㠳㠵ㅦ㌰戰戶ㄳ㜷慢㠴晤㈷〳㙢㍢敤㘴攱晢つ慣敤挴ㅤ㉤㘱摦㘷㘰㙤愷㌲ぢ摦㙢㘰㙤愷㕤〱㝢散㜴㌷ㄲ戵㥤昰ㄷ〹攱㘱㝣㜰㐵㥣挸㥡愷摢㘹㌲㈱㡦㥤㠶㐰㑦㥡㥤㠶〱㄰㍢ㅤ〴㈶敤挴㑦㜰〴㔰戱挸ㄴ收㥦㑡㌱つ㈲愰戸㉤㈵戵扥搹㔴㑦㕢愴摣挲㌷ㄹ㔸㕢㠴㕢㔷挲扥搱挰摡㈲㤵ㄶ㕥㙢㘰㙤㤱㉡ぢ摦㘰㘰㙤㤱㙡ぢ㕦㙦㘰㙤㤱㕡挰ㅥ㡢㕣㠷挴散㜹㘴㉥㙢㥥㙥㤱㜹㠴㍣ㄶ攱㘶㤸搷㈲挱晤〱㐸摢て㈱昳㔷ㄴ㠷㐲〴ㄴ㌷戲愴㌵㔷㥡㡡攸戶ㅦ㘰攱㉢っ慣摢捥捤㉥㘱㕦㙥㘰摤昶㐶ぢ㕦㘶㘰摤昶㈶ぢ㕦㙡㘰摤昶㜱ㄶ扥挴挰扡敤ㄳ〰㝢摡㝥ㄱㄲ戳摢ㅥ㘵捤搳摢扥㤰㤰愷敤㤳愰㈷慤敤搳〰㐸摢ㄷ㤱戹㤸愲ㅤ㈲愰戸昵㈵慤㌹挷㔴㐴户㝤㠶㠵捦㌶戰㙥㍢户挷㠴晤㕢〳敢戶捦戴昰㔹〶搶㙤㙦戶昰㤹〶搶㙤㥦㘵攱㌳っ慣摢㍥〷戰愷敤扦㐱㘲昶㐸攸㘶捤搳摢扥㡣㤰愷敤摣㜰㑢㙢晢㘱〰愴敤㉢挸㍣㠲攲㐸㠸㠰攲㘶㤹戴㘶㤵愹㠸㙥晢㝣ぢ㥦㘰㘰摤㜶㙥愸〹晢㜸〳敢戶户㕡昸㌸〳敢戶㠷㉤扣搲挰扡敤ㄱぢㅦ㙢㘰摤昶㈸㘰㑦摢㡦㐶愲戴㝤愵㜷㕤扣㡡㌵㑦㙦晢㐹㠴㍣㙤㕦〸㍤摥戶慢㜶〰㌲ぢ㥣〲愶㥤㉤㠳㌱愰㘲㤱㕦㌳晦愹ㄴ愷㐱〴㔴ㅣ〹搲挶㠴愹㥥戶㐸挲挲㜱〳㙢㡢㜰㜷㑤搸㌱〳㙢㡢㉣戵昰攱〶搶ㄶ攱づ㥣戰㤷ㄸ㔸㕢㠴㝢㜲〲㜷ㄹ㔸㕢攴〸挰ㅥ㡢㜴㈰㌱扢㌷㥣换㥡愷㕢攴㍣㐲ㅥ㡢ㅣ〵㍤㘹ㄶ㔹〹㐰㉣㜲〱㤸㜶㕥㔴慢㉣㝡愱〷つ㜲㝢㑣散戴㥡㕡㉦愲戸ㄸ㈲愰戸㐳㈶㤵づ㥢㑡㙢㍢晤挶挲慤〶搶㜶攲㉥㥡戰㐳〶搶㜶㍡挳挲昳つ慣敤挴㥤㌶㘱户ㄸ㔸摢改㉣ぢㅦ㘶㘰㙤愷戳〱㝢散昴㉢㈴㘶捦ㄸ扦㘷捤搳敤昴〷㐲ㅥ㍢㥤ぢ㍤㕥㍢〵㔷〳㤰戶㕦㑢收㜵ㄴ㝦㠴挰㝥㠰慤挸㉣㔳ㄱ摤昶㡢㉤摣㙣㘰摤㜶敥扢㐹㙢㘶ㅡ㔸户晤㔲ぢㅦ㙣㘰摤㜶敥捤〹㝢㠶㠱㜵摢㉦户昰㜴〳敢戶㕦〹搸搳昶愹㐸捣敥㈳户戱收改㙤扦㠳㤰愷敤㙢愰挷摢㜶㜵つ〰改㈳敢挰戴㝤㈴戸ㄶ愸㔸攴㉥收扦㥢攲ㅥ〸摣攷㈱㐱㙡㍤捥㔴㑦㕢攴㈶ぢ㌷ㄹ㔸㕢㠴㥢㜰挲㙥㌴戰戶挸㉤ㄶㅥ㙢㘰㙤㤱㕢㉤㝣㠰㠱戵㐵㙥戳昰ㄸ〳㙢㡢摣〱搸㘳㤱搱㐸搴ㄶ昱摥慢㍣挴㥡愷㕢攴㘱㐲ㅥ㡢㜰㕢㉦捤㈲昷〲㄰㡢㍣ち愶㥤㐷搴〳ㄶ㝤捣㠳〶戹㡢㈶㜶㝡㥣㕡㥦愰㔸て㠱㝢㍡㈴㐸换慢㑣愵戵㥤ㅥ戵㜰愵㠱戵㥤戸搹㈶散ち〳㙢㍢㜱晢㑤攰㜲〳㙢㍢㜱㐳㑥攰㤱〶搶㜶㕡㙦攱ㄱ〶搶㜶晡㉢㘰㡦㥤昶㐶愲搸㈹㙤扥㝤㠱㌵㑦户搳㑢㠴㍣㜶㝡ㅡ㝡搲散昴㍣〰戱搳㉢㘰㈶敤昴慡慤挵敥愶ㄶ晢㘱㉤㔶㔲攰㔷摣㘶㤳㕡て㌵〹㝣㍤㙣〹晥慣挳敢㌶㘱㠸㐹ㄸ㠳〴攷つ㈸㉤收昶挸㘶敦摢㈸㘴晢㠹敦昹㜸ㄳ㠵㈹㙥扣㔰㠷昳㌷㑦㝢㑡戹晤㐱戴㠴づ㔴摣昶㤰㐶㤴㘵戴㡥㕢㈱㤲戰㜳㐶敢㍥戱〹㍢㜹㕢昷㉥ぢ攴愶㠳㙣〰㙤㘰㡣㝢つ㔲晣㝢摥攲戹慦㤰㉣扥昴㍢㙦㑣㜱ㅦ㐱捡ㅣ㥣㔱㤹㡤㌶㘱㔰㐶㘵戸摦㈰㌹戶昳㔶收㐳ㄶ敦㠷㤰捡㝣挴㔸〹〵㙤昱㌱〲搶户愵〱㠳㡡㉤㑡晢摡ㄸ㜸㜸㤷て㘲愲㝡慢㡣捡昰〶㕥ㄲ〶㘶㔴㠶㌷昵㤲戰愵户㌲㥦㔳㉢㙦㥤愵㌲㕦㌰㌶㠸㠲㤵昹搲〴ㄸ㔱摢㈳㈲搹〷㘴ㄴ挸扢㘶㐹攸㥦㔱㈰敦愴㈵愱㥦户挰慦愸㜴㜷〸㈹昰㙢挶㠶㔱戰挰㙦㄰㐸戶㝥㉦㠳敡㥥㌰ㅣ㌱㔱㔶㤲㔱晣摥㌶愱㑦㐶昱扣㙤㤵ㅣ㝥㙦昱摦㔳㉢㙦づ愵昸㡤㡣昱扥㔰㡡晦〱㠱㘴昱扣〷㈴慡㡤㍦捡ㅢ㔳晢㈱㈶慡ぢ㌲㉡㌳摡㈶愸㡣捡昰摥㔰㜲昸扣㤵㔱搸昳㔳扣〳㤳捡ㄴ㌰㌶ㄹ㌱愹㑣㈱㘲挹捡ㅣ㘴搰ㄲ㔴挸愷愶㔸㘵ㅢ扦搵㝢㑦㜶捣昳愶㑢㑡昹摥㈴搸㌱捦ㅢ㌱㐹昸捥㈴挸㤸敦挳〲攷㈲㐹㡡㉦㘱㙣ㅥ㘲㔲扣挳ㄸぢ攳晦㐳㙣昶慦㌳ち晣㤵㑤昸㉡愳挰㐳㙤挲扦扣〵昶愷搲㈸㤲愴挰〱㡣㉤㐴㑣ち㉣昵ㄶ戸挸㘶晦㈲愳挰挵㌶攱昳㡣〲摢㙤挲㘷摥〲〷㔲㈹ㄷ昶㔲攰㔶㡣㉤㐳㑣ち摣ㅡ㌱㙢㘰戵挲㘶晦㈸愳㐰慥改挵㜲ㅦ㘶ㄴ㜸愴㑤昸挰㕢攰㈰ㄶ挱搵戴ㄴ㌸㤸戱㤳㄰㤳〲户昷ㄴ㔸㝡㡡㐱㜵敦晥戵㔵戶㈱愳昸㔳㙤挲扢ㄹ挵㥦㘶ㄳ摥昱ㄶ扦㌳ぢ攴搲㔵㡡㉦㘳㡣慢㔶㈹㝥ㄷ㙦昱㕣愱ㄲ㤵づ㔵㝡愱㌷愶戸㈲㤵㈶扦㤹㔱㤹㡢㙣挲ㅢㄹ㤵戹搸㈶扣敥慤捣㔰ㄶ捦昵愱㔴㘶㜷挶戸㌴㤴捡散挱㤸敤㕥搷摡散㉦㘷ㄴ㜸㥤㑤㜸㈹愳挰㍦摡㠴ㄷ扤〵づ愷㔲㉥捡愴挰扤ㄹ攳㝡㑣ち摣〷㌱敢敤㔲慥扤㤲慤㔷㜷㔹㘵捦㘶ㄴ捦㜵㤸ㄸ攲㤹㡣攲敦戱〹㑦㝢㡢慦㘰㠱㕣〱㐹昱㤵㡣㍤㡣㤸ㄴ㕦攵㉤晥㔱㠳敡愹攵㌱㙦㑣㍤㡥㤸㤴戹㍥愳㌲㑦搸㠴㈷㌲㉡戳摥㈶㍣敥慤㑣ㅤ㡢攷㌲㐳㉡㔳捦搸㑢㠸㐹㘵ㅡ扣㤵㜹挵愰扡㌲㙦㈰㌶ㄷ㝥㈹㔸慥挲昳㈳昳攷㝦㕢㕡㔴㌶戸攸ㄷ〷昴扢昰慤挷摦㌹晢昹㕦㡤㝥㝦攳挵ㄷ㍦扦攱散昵ㅢ敦㙤ㅤ晤挸㤵㔷㍥㜴攰㘵敢摦搹㌲㝡㜹挱ㅤ摦㑥戹晣愸㡡挵㐷ㅤㅥ㥤扤搷挴愳收㉤㍡戸㘲挶ㄶ挳ぢぢ晢昴搹㘳攰愳摢つぢ慥㍣㝣㥤㝡昰㤵㙤㍢㤵㕣晡㔱㠰戳慦愹〴慦昳㐱㉥〱㘴㕤㌷ち愸戳ㅦ㐴晦㠲㔲㕥戴㝢戵㉥戲づ㘰㕤㐶㝢敢挲昵㠰搴㘵㝦搶㘵㡣慥换㠷扤㕤㤷㡦㔰㠰㌸攷〰㙦㕤㍥戶㜵ㄹ换扡㌴敡扡昰㤲摤慢㜶㤱㔵〰敤搲㠴〲敤㈷挸搵㠰搸㘵ㅣ慢㔱㔸捡ぢ㜹慦㔶㐳搶〶慣挶㜸ㄴ挸戱㉢㕤㠵㙢〴愹挶〴愰捥㐴搶愵愰昴晢摥慥㡢㉣ㄴ㔸㤷㐹摥扡㜰挱㈰㜵㤹捣扡ㅣ愸敢挲㡢㝡慦摡㐵搶〹慣换㐱摥扡㜰扤㈰㜵㤹㠲㠰㌳ㄵ〲㜶攱ㄵ扥㔷敢㈲㡢〶搶㈵慤慢㜰昱㈰㜵㤹捥㙡ㄴ㤶昲扡摦慢搵㤰愵㐴㔶㌵戸愴㤰㙡ㅣ慣慢挱搵㐰慦㔶㐳ㄶㄸ慣挶㑣㤴挴搱捣㕥ㅢ攴㐲㐳慡搱㡣㠰㌳ぢ〲㥥攱㐲愱㔷敢㈲㙢て搶㘵㌶㑡攲㠷昵〹㜲つ㈲㜵㤹㠳㠰㌳ㄷ〲㜵攱慡愱㔷敢㈲ぢㄱㄴ敦晣〲㈵搱㈶戸㉦昲〵戹㈰㤱扡捣㐳挰昹㈵〴敡挲㐵㐳慦搶㐵搶㈱慣㑢㕡㡦攵㝡㐴敡昲㉢㔶愳戰㤴㑢㠹㕥慤㠶慣㑥㔸㡤㐳㔱㔲搲㈴㕣愵㐸㌵づ㐳挰㘹㠱㠰㐹戸慥攸搵扡挸㔲㠵㜵㤹㡦㤲㤲ㄳ㉤㤷㉣㔲㤷㄰〲㑥㉢〴敡挲㘵㐵慦搶㐵㔶㉡慣㑢㕡户攵㡡㐵敡ㄲ㘱㕤㕣愹㑢㤰㉢〸〱愳〴ㄷ〸愸戸㠰㤰昵搳〵㘶㌵搴〸㘵昸ぢ㐲㡡㡢ち㐹㌸摦㈴昰㉦搵㍡㡢㠰〶㜹昹ㄷ㐵㡢ㄱ㜰摡㈱㜰昴㡡㔷㝦攱㥦㤳愱㠸㉢〲㐹㌸摢慢愸ぢ㘸㤰搷㙥㔱戴〴〱攷㜰〸㈸攲愵㕢昸㘷㘴㈸攲攵㕣ㄲ㑥昷㉡攲摦㘵っ摡扥愹㜸慤ㄵ捥㘹改㤹㠳扣㈶㑡㔱㑢ㄱ㜰㤶㐱愰㈸㕥ㄲ㠵㝤㑡㍡㕢昱㌲㈹〹㈷㝢㡢㍡〲㘸㤰ㄷ㌴㔱㜴㈴〲捥㔱㄰㔰挴敢㤹昰㑦挸㔰挴㙢㥣㈴ㅣ敦㔵㜴㉣搰㈰慦㐶愲㘸㈵〲捥㜱㄰㔰挴㡢㤱昰㡦挹㔰挴ぢ㤴㈴ㅣ敤㔵戴ち愸攲㐵㐳㤲㡥捣挸挳㘹㕣ㄲ㡥㐸㑦〸㜲扡㤵愲㑦㐶〰〷攲㌸搱ち㜱㜹㍡㔱㜱昲㤵㠴㘵摥㔲㑦〵ㅡ㑣昶㌷捥㡣挲改捥挸捣搹㔲ㄲㄲ摥捣愷㌳㌳攷㌵愹挰ㄹ〸㌸㘷㐲愰敤㥣搶㠴扦㈴㐳ㄱ愷㍡㐹攸昲㉡㍡ㅢ愸攲昴㈳㐹ㅤ改㜹㠲㥣㈶愴㠴㜳ㄱ㜰㝥〷㠱ㄲ㌸㑢〸㝢㔱㍡㕢㜱收㤰㠴㌶㙦〹ㄷ〰つ㜲㡣㡢愲ぢㄱ㜰㔶㐳㐰ㄱ㠷戸昰摤っ㐵ㅣ昶㤲㄰昱㉡扡〴愸攲㔰㤴愴搶㡣㍣ㅣ㥥㤲㄰昲收戹ㅣ㘸㌱㐷㙡て㝦㐶㍡㜵㌰㡣昷愵㑥〷晥㔴㜴㠲㐷挴〲ㅤ晣挲愲㝣㤳换摦挱㍦散摣戹㠵昹㜶搷昰㈴㘷换㈴㤲攴づ㐸㐲㤲㘷㤰晥〳慤愱搶㜶㤷㤴攱㈹愵㕢㘷愶〸ㅦ㔶愲愱㝣扢收晦㥡㤹慤㈰扦㔲㕡愲㌶㥢㔸愲㤸挱戹〲搶攰㐷愵㐲ㄲ㔵㥣换㘴㔲扢ㄲ〱搶㐱㌹挹㤰㐴ㄵ攷㉤戹戳扢ち〱挵㜹㑢昸㙢㄰㄰ㄵ㑥㌲㈴㔱挵㐹㑤ㄸ扦㐷㐰㙢㑣㠶戴㐶㑥㘰愲昱㙡〴ㄴ㈷㌰攱晦〱〱慤㌱ㄹ搲ㅡ㌹扢〹攳ㅡ〴戴挶㘴㐸㙢攴㑣㈶ㅡ慦㐵㐰㜱㥥ㄲ晥㜵〸㘸㡤挹㤰搶挸㐹㑣ㄸ㝦㐴㐰㙢㑣㠶戴㐶㑥㔸愲昱㝡〴ㄴ㈷㉣攱摦㠰㠰搶㤸っ㘹㡤㥣捤㠴戱ㄶ〱慤㌱ㄹ搲ㅡ㌹㜳㠹挶ㅢㄱ㔰㥣戹㠴㝦ㄳ〲㕡㘳㌲愴㌵㜲㕡ㄳ挶捤〸㘸㡤挹㤰搶挸㈹㑣㌴摥㠲㠰攲㠴㈴晣㕢㤳晣㘴㐸昳㌹昹〸晦㌶昲㌹㥢㐸散㜶挶㌸㥢㐸敥㍢㄰搰昵㐹㠶㜴㝤㌸搵〸攳㑥〴㜴㝤㤲㈱慤㥦搳㡡㘸㕣㠷㠰攲散㈱晣扢㄰搰ㅡ㤳㈱慤㤱㔳㡢㌰敥㐶㐰㙢㑣㠶戴㐶㑥㈳愲昱ㅥ〴ㄴ愷ㄱ攱摦㡢㠰搶㤸っ㘹㡤㥣㘳㠴㜱ㅦ〲㕡㘳㌲愴㌵㜲㍥ㄱ㡤昷㈳愰㌸㔳㐸散㑦〸ㄴ㜳㤰散扡改ㄱ挸搵敤㑦㝣ㅡ昱〰ぢ攵昸㘲㔱捥㠳㡣挹愸㠲挶攴㈲㤱敡ㄵ挷㤴㜰晥㐲づ挷㡦挴ㅥ㘲散㙡ち收戰㕦搰㤳ㅣㅣ㌳挲㜹㤸挹ㅣㅦㄲ㝢㠴㌱ㄹㄵ㔹㘵㜰㑣〸攷㌱㜲搸晦㈵昶㌸㘳搲敢㤹挳㝢ㅡ㕣戱捦ぢ㘷㍤㌹散摦ㄲ㝢㤲㌱改搵㔹戵㘲㥦ㄶ捥㔳攴戰晦㑡散㘹挶愴搷㌲㐷昲㝡㠸㠸㘲㥦ㄵ捥戳攴㐸㑦㈵攷㌹挴昸㤱戶㑡㡦㐵㈴㍤㈷晢慢攴㝣㠱㌹搹㌷㈵昶㈲㘳搲㈳扤㌹戸昶㔴散㡦挲㜹㤹ㅣ昶㍤㠹扤挲㤸昴㌸㙦づ㈹㤹晤㑤㌸慦㤱挳扥㈵戱搷ㄹ㤳ㅥ挵ㅣ挹㈵ㄵ换㘰捦ㄲ㙦愵戵㔲㍡㠲㤷㡢戰㑦㍤㘸戹㙦㤹㠰㤴㈹㕤㠰㕣敢㙦攱㑡㔷㈰晡㡥㤷㉢捥㈷㙡敢㈰㕣改〴㐴㌷㜸戹攲㜶愲搶挷挲ㄵ昷ㄳ晤扢㤷㉢づ㈷㥡㔶〷㜱㍣搱て扣㕣㜱㌵㔱摢㘲㠴㝤㑡㕣㑥昴㈳㉦㔷㥣㑣昴㘳てㅡ㑣㍡㕢㍣挹攴㌴㔵攲㔱愲㥦㝡㌲㈹昱㘱ㄶ㔷㝣㐹昴㜳㉦㔷扣㐷㌴捤㑣攲㐵愲㕦㝡戸㐱晡㠲㜳㠷昳て〴昰㉡㄰摡㕢攲晦搴㜱摡㔴攲晦搲㜱摡㑤攲㕦改㌸㙤㈳昱慦㜵㥣敤㤷昸㌷㍡捥㤶㑢晣㕢ㅤ㘷愳㈴晥㙦ㅤ㘷挵㈵晥㥤㡥戳㜲ㄲ晦㕥攲挵慣㔶て㑦㔲㘷戸戱戰摢㤹㘸㙢㜷戹㠲攰㕢㐶晡㜷㌴㜵挷ㄳ㕤㝡㤱ㄳ㉦㤶㘵㑤昶戲㘷㑢搲㠷愷㔱〳ㅡ愲㉣搵挱攴晡愷慦㐹攲㠲改扦㕤晣昴㐱㙢昸ㅦ攷戴㜷敡㜹昶搵㙢㥦捤㘳㤹㠵捦㐶㔸㈷㠰扤㌳慣㙢㔲㐱㠹㉢晡㡦挶㜳㝥㐸㜱㔲㐱捤愱㑦㠵昳㥦ㄴ㈷ㄵ搴ㅣ晡㔹㌸㍦愶㌸愹愰收搰昷挲攱㘳㄰㔳㥦㔴㔰㜳搸ㅦ㠴愳㔲㥣㔴㔰㜳搸㐷㠴㔳㤰攲愴㠲㥡挳㝥㈳㥣挲ㄴ㈷ㄵ搴ㅣ昶㈵攱ㄴ愵㌸愹愰收戰㝦〹愷㌸挵㐹〵㠵㔳㑡㥢㜲慦搴扦晡㐲㝥敥攲挳㍥㝣摥ㅡ㠳㍦改㠲捦㈷㘳㑡㘹㔱㘱㔸挴㌲㙣㡥㔲摡戳㘷ㅤ戴㘶捦㍡㘸换㥥ㄹ戴㘴捦っ摡戱攷㝡搰㡡㍤敢愰つ㝢㘶搰㠲㍤㤶搲昷晦〳㕤㌳㑥㘶</t>
  </si>
  <si>
    <t>㜸〱搵㕢ぢ㤰㕢搵㜹搶搱慥敥敡㘸㕦㈲㌶㌴〹㤰慣㘱㕤㘳扣㕥愴㤵戴搲〶㌶散搳㘶ㄳ㍦㔹ㅢ㠷㐹㐰㕣改摥敢ㄵ搶挳搶搵摡扢㥤㘹〲㠱㠴㤰㑥㌳㐹捡㈴搰ㄶ〲挵㍣ㄳ摥㘴㐲㑡〹㡦昰㑣ㄳ㑡㠷㌶㐳愱㘹㕣㠶戶㜴愶愵㈶㘹㍢㘹摡㐲扦敦摣㝢戵㤲㔶扢㕥挰敤搰ぢ晢敢㥣晦晣攷昵晦晦㌹攷㍢て晢㠴捦攷㝢ㅢㅦ㝦昹戵㌲㜰捡昴扣㕤㌱ぢ晤攳愵㝣摥捣㔶㜲愵愲摤㍦㕡㉥敢昳㕢㜲㜶愵〵〲㕡㍡㠷㜴㍢㤰戶㜳扦㘵〶搳〷捤戲つ愱㠰捦ㄷっ㑡㍦搲ㄱ㔲㝦㘱㉦㈲㤹㑢戶㤲㌰㑤㙡㈴㙤㈰ㅤ㐱㤰㕤攳㘳摢㌳㤷愲愶改㑡愹㙣昶昵㕣攰㤴㌷ㅣ㡤昶㐷晢攳挹攸㘰㝦愴慦㘷㝣㌶㕦㤹㉤㥢挳㐵㜳戶㔲搶昳㝤㍤㍢㘶㌳昹㕣昶㤳收晣慥搲㍥戳㌸㙣㘶㈲戱㡣ㅥ㑦㐵攳㠹㠴㌵㌴㤴敡㤰㈸㜹摢昸搸㡥戲㘹搹挷慢捣㄰换摣㍥㍥搶扦捤慣ㅣ慦㌲摢㔱㈶㡡㥣㈸ㄵ昴㕣昱㌸ㄵㅡ愰扥ㄳㄳ㘶㌶㐷挳㤸㘶㌹㔷摣摢㡦㘶搷㈹ㅡ戱㘴晦愸㙤捦ㄶ昶搳挶攳㘶㍥㝦扥㘹搱㈰戲㌰㘱㔷㜶攸攵㠲摤㔱愰晥捣戲㔹捣㥡㜶㔷㘱㜲㉥㙢收㕤㐱㍢㔸戸㐰㉦㙦搳ぢ㘶㉢〳摤〵挷㠶㔳㠶㔹慣攴㉡昳㥤㠵摤戶㜹扥㕥摣㙢㔲㈴㔰搸㍣㥢㌳㐴㙢㉢晥昷戵慣㙢搶㌲㘵㈸戴愷㌰㍥愳㤷㉢㉡㐶ㄳ㐶㥢挹搶戸㡢敡㐵㝤扢㤰慢愷㈱ㄷ㙤㌶㥤㉢㝣搲㉣ㄷ捤㍣㉢愱㈵㌷㌴〸㈹〵㌹㜶愸㙡捡敢づ慤㈴摡摤㠱挱扥㔰㑦㕡〷挸扡㠹摤挵㥣㔵㉡ㄷ晡戶㤴挶㘷㉢挳搱扥昳㜲敡㌷ㄲ改摢㥡㉢づ挷晢戶敡㜳挳搱㠸散㠴戰散㘲戶㙥㤰慥㍤搰户摤戳摦㉣昷捣㥢㝡㔹㠶㤹㝡〲㠸㘸㝤〳〳戲戶㉡搶敤㑦敢晥㜴挶㥦捥晡搳㠶㍦㙤晡搳㤶㍦扤搷㥦㥥昱愷㜳晥昴愵晥昴㍥挸㜸㕦戰慤捤敦㝥户㙦ㅥ㍢敦攵〳㈳㥢慥㍣晡攴散㕤㘷戵捦〴㌸〶㔷愴㔲攸〶㔶慤㜱㡡㉥ㅡ㜴㝣搶慥㤴ち戴攸昱昵っ㥦敢ㄹ㘲㙤㌳㥢㌸慥攱戴攸㍤㍡挶改つ攵搳㌱戶敦慦戸㡥攱㔴㜱㕣㝣㐳挸㔵㔰戵㕣つ愲㥤〸ㄲㄸ敥ㅤ敢㑤捡㤳挸晣つ㄰㈱㕥㠷㤹㘹敡晢㕦摡昱摡㕢㙢㕥晤挴搵㥦晦搹搶㕦㥡〷慥ㄲ㥣㈲搵㌴晢㈱〴攰㔵㝢户挱扢㌰攵つ㐷晡㠶㘳㜰㉡㔳㉦づ㐷ㄳ㝤搳ㄵ㘳挲㍣㌸㍣〰㠹慣捥ㄱ㍣ㅣ㤱ㅦ㘶昱㈷㠳㘸愷㌰㐴ㅦ敢搹扥摦㥣㤳愷㌲晡ㄱ㄰㈱晥搶慤㜷㈸晦攴㐹㑦㝦昶挱昱㕢㉥㙥㝢愵晦昵㤷扥㉡㌸㉢慢㝡㝢㄰㌸戱敡搶㜵㑥扣〶㐹昲㌴㄰敤㜴㤰慥ぢ攱扡㜶捦㐴㌹㤷捦㘳㡡㤱扤㑣㕤ぢ㈲挴换㙥㉤㙦收ㅥ摢昶㔷愱户捦扢攱昱㥢㕦摤昵ㅦ㜷摦㉢㌸敤慢㕡搶㈱戰戱扥㜷㔱户㜷〳㕥攷㈲晤㠹摡敥㥤挱昲搷㠳㘸㘷㌲戴㈵㔷㌴㝢戶敦㤸晣㤴摣挰㘸ㅦ㠸㄰㉦扡ㄵ㍦㌳㜹昱㡥㤱㡥愳摢づ愷摦㝣㘹搲㜷挳㕤ㅤ晤㐸摥改㡥攰㠹戲㝥〸つ㕥㤸㙥〷晡㈳晣敦搸敢っ㤶ㄹ㉢㘱㈵慤㘸搴㐸㐴昴㤸ㅥ攰戰㕥改㠴挶㐱摥㘱敤挹ㄵ㡤搲㈱攵挸愷㡣改ㄸ㔴搵〹㙦㠳㥢㌶㔶㥡㉤ㅡ昶挹捤ㄳ愷㉢㝡挵晣㜰㘳摡㐲㈱㡢戲㑤㘳晥㌷㙤㔵摦㐷ㅡ戳㕤愰攷㘷捤搱戹㥣㤳㝣㙡㐳㌲㘶晦㔲㘶改搴㑤㘵昳㐰㌵㜵㔱㡢㐶〱ㅤづ慡戲ㄷ昵搲㐹㜲摡搵㌳㍥㔳戲捤愲㙡摥㠶挲㡥㕣㜶㥦㔹㥥㌶〹㍣㑣㐳㜵昵㐴㈶戹㑢搰㠶敤㐵㜴ㄴ㡢㡡㜱㕡㉤搷㥡㥣慢㤸㐵挳㌴搰㕥捣愸㤵昹㕤㝡㈶㙦㥥㔴㈷攲搴㠹㠴て搵戱㌷㤵戲戳昶㜸愹㔸㈹㤷昲昵㈹愳挶㐱ㅤ换㥥戱戵㘴㤸㔸戵㕡昹昹㠴慦愵㐵〸摦㤹つ搳㠸㕡㍡㔸慥摤慦っ㔱㘳㘲㉥㘲ㅦ慣㜷扢晥昳搱㍢昴㈲㙦搲㈷晤扤挷㈸㑣㤵换㘲搶㉦㉤㔸搳㈷愲㌴㑡㥦戱戴戴㙡㘳搵㜲晦扢挲㝥晦㉡户昷㤳〷〱つ捥搳㡢㐶摥㉣㉦㡢㌱〵㕢㈴捦〲〹扣㠰搱扣愴昶戸㤸㠹㌹㌱ㅦ㌸㤴㌳㉡㌳摡㡣㤹摢㍢㔳〱て㌸㌴ㄸ愴㙡ㄷ㝤㌲ち㤶ㅣ㈰㠹㠱㠴㐲㍥㉤㑥㈱㉤㈴ㄳ㑥㍣挰ㄵ㝡㐵㉢㘴ㅤ攸㈰搲㤵ち攴〰㤱摡㠱挲愶㔲搹㙥㘹㘹搶换昳㜴㝢愶㐲昷㕣㌶㔱挱戰㐱ㄶ㥡〴〹㜰攲㌸㈶愶㈱慣㘸㈵㜴敢㉣㑣㤸㤶づ挰慣㐶户搰〳㙡挵づ㠰㙢㘷㈵挱摡ㄴ挶捡㥣㠶㄰〶㝦㐷㠱摥㙦捥㔵㈶昴㡡摥㔶〰散㠳㤵㈴㠴㌶愸㕣㑥㠸㌹㍢ㄵ捦换ㅤ㜲㘳㈸㈱慣㠲㌵愵戴㉢㠶㔳ㄲ〶づ挶㡢慦挵愵换㜷〲㙤攷攲慢㌵㍡㝡㍤㝣〳慡㌴㌶㥢挵㕤昳晢㑤㥢攲㐱㙤㔹㔵㌶づ㉦戵攴㘷㌳扢㉢戹扣摤㡦㤶㙥㉥㤷㘶昷ㅦ捦㜲㔸㤶㑣㠱㜸㕦攰ㄹ㜸昱捡晢挴㍤㔸摢㐱摡㈶㥤昶〵㔹ㅡ㌹㤲收㤵昴㔶ㄴ昶㌶㝥搴㈷捦挱㑦㘸戹戴〰㐱攵㍢㠱扡㠴ㅦㅤ㠵敤搹捣慥戲愹挰㝢㔰㐵愰敤捥挲㥥㔲㜹㕦愶㔴摡㐷〴搸愵㘲昶㡣㘹㔶〸㠸摢摤つ㠰〲晡㐲戴戴搴㐱搸ㅡ攴㑣㌸慢㡤㠰㜴㡥〲㥤㜸㈵摡摡㈸㔸㉤㠰收摡ㄸ〲㘷㐵愳㍤ち扤㘰㈰㤹㔹摤慥昴㙣散㤹捣㤶㝡㈶愱㤷㥥㌳〶㠶搲㕢昵昹㔲㝡㈰㌲㄰㕢摦㍦㤷户ぢ攲ㄱ㈸㠵㘸敡攰挵㠷㜷晦攲扡㥤㥢扦㜶攵㈵扦㍦户昹敥㕦㠹㍦㜱ㄳㄶ㐱㘱攲戳㤵挱㑤〲愳晦ㄷ换㤴戳㌸扤换〹㔷ぢ攱昳〹㈲㔶捥㠱㜲㤲㘴ㄳ㐸㠰愰㜵㈵挰㤹㜸㔵攸㈲㈳戲挲㄰㘶㕢〱挰㝡敢摥昲㍢㥦㝤扡㤰㔱㑤㈱㑥〱ㅤ㕥㔴敤㍢扣〸愷愴戰ㄷ㠱戴㥡搳㍡ㄷㄸㄸ㍥慢扣㔸捤摣㔴㉤晢㜸㑦㜴攸㍢捦㑦搴㕣㔷㌷攵㘹晣㤶㔷ㅦ摡〹㐵ㅤ捦㌹攸晦扡扥攳㌵〷㔳〷捥ㄷㅥ愹晦敤㜵攳㐷捦㜵昸㐷ㅥつ㘹㥢ㄱ㔴ㅢ慢搴攲㠹㜱ち㘹愱㤰愴挸ㄲ㠹换愵〹敥搱㌸㜳捡ㄱ㄰㙤㈷〹昰ㄴ晣㑣㜲㝡ㄲ㜷㉤㌵摤㝣挷㑤㔸戴慢攳搶㑣ㅤ〱散㘶晥㍢㈱㐶㙣㠳㜰晤㈷昷㈰㉥㍦㐵㜲㈱〸㐶愴㙡㍤〰捡愷㥤愸攰昶㑥つ搰捦㔰攸㈲㄰挱摤㥤㍡㐰戸ㄸ〱敦ㄳ㌷愱㝣慥㍣㙡昵㔰晢挱㐵慢㐷〶挲㈱戹㑣㥡攰㥥戱慡〷挹㌹摡㔱挰㌷㔱㜰搳昹昶ㅢ㙥挲愲敤攵ㅡ攴㔵ち攰㔹㠵戸〶㘲捤ㄵ㔰㘰ㅤ㐵㤲ㄲ㐸㡤〲づ㌸㔱㜱ㅡ㝥㤵〲捡ㄴ戲㐱〴㌷㥥㑡〱ㄵ〴扣㑦晣づ敡愸㉡㠰晢搵挵㡥㌰〷㙥㐸㉥㤳㈶戸㥤㙤愶㠰换㤷㔲挰㘵㙥挲愲㥤㉦㜷慦㑡〱㤷㈳㈰㍥扢愴〲慥㐰戲扣㤲攴ぢ㈰㌵ち戸捡㠹㡡昵昸㔵ち昸ㄲ㠵慥〶ㄱ摣〰㉢〵㝣ㄹ〱敦ㄳ戳戵ち㌸ㄳ散挵ち昸ち戸㈱戹㑣㥡攰戶扡㤹〲昶㉤愵㠰㑢摤㠴挶ㅤ㜸㠰㠸晥ㅤ散㥣〸ㄴ愴㜵㐱捥㍣㐴愸搷㘵搵㥤㍦㜵㕡ㄳ愵㙤愵捡㐴捥摥㥦搷攷㔷㔹㙥㘰捦㡣㔹挴慥戱㡣捤㘳〳慦戴㝦扦㘹㐸㙢扡㌴㕢捥㥡㔳ㄳ敦㠷㕤㈵晡〷搳愹つ愵㕦攰㝢㜷ㅢ㈵㥣㜹〸㜸〹ㄷ敦㐰ㄴ〵㌶攲摤挶扤愹摡㑥搲㔷扡ㄷ㌴扡㉢㔷挹㥢敤㤶摡ㄷ慡㜰搰㠲ㄶ戱ㄵ㌷摡慣㕤㌳挰㠱ㄳ㥤搶收㜲捥挰㈹㡦㐹㘳慣㜶㐴户㤸㝢戱敤摥㔱戲㜳㍣㝦敡戴㜶㤵昵愲扤㥦㍢㠸散晣〷敡㘲㙡慢ㄱ戰挶㜲㐵ㅢ搵愸㔳㐴㠶扢慤改㤹搲㈱㕣㌴捣ㄶ㡡㥢昵晤昶晢挲㉡㥣㉦㥤㑦㤹㐶昸㠵摦㉦㠲晥攰扢戵㡦昶㑤㤴㜶㉡ㅣ㌴㕢㌶㉢㘶㡦㝢㕣摣〳㐶愵㥣换捣㔲㜵慡㍡㙥㑢㕢㐹㤴㌵㝤〱〶ㅢ㜷つ㌵挶㙣搸昲戳搵㜵㠷戲㑤㜷㥦搵㝢ㅣ戵挵扥㤶㜹慥〳昹挴收摤㔳ぢ㠷㘱敦改攲㈵挰㡤昵㡡捦ㅥ㜸㌴摡攵㌸ㄳ捦㈳攸㕢ㄸ愳昰〹挶ㅡㅤ㌴㘴㈹ㄹ晡㙡搷㐲㜰ㄳ戶慦ㅤ搶ㄶ㍤㘳收戱㔹㈸攸㤵㉥㈷挲攳てㅣ㥢摡㙥摡㜸愹㔰搰改㝣㍣㙤㥢捥敡㜹㌳㘸㡤捥㔶㑡㌸摥㤴ㄶ㠸昲㔰㤷愵捦㠱愵捦㈹㔶㠷㜵㍥㑦攳㔴㤸㘵㤵昶敡攵㕣㘵愶㤰换〶ㄹ攱㠹搹晢挲㙢㌱㤳昰㍣挴晢扣㔹愵㜱挳敤㙣㝢㘱敥㝥㥣㔱㔱㜵㌴㍦㝣摢㉦㌴晣㈷摥攵摥〱㜳㤰㕡㕡攴ㅦ愰戴㠰ㅦ㠴㤳㤲晡㡥㝡㤷㡢㐷㍦〷㡥㥡愶〴捦㕡㤸㉣晦搰つ㌰搲捡攳㡥㘵㜷昲㙤㄰〸㙤㈹改挶㈶㍤㡢慢挲㌶昷愲㌰〸搳㜲搲㈹㠷㜹戶㌲㡥攳㍡ㅣ〳ㅥ捣ㄹ㘶㌹㐸挶㌴㉥㈹㕢㜹㉡愳㌹㌶挴㉥戳挵ㄷ〸戴〷㥢搵㌵攵㤵搵敢敥㔸㙢㉦㐱愷ㄶ㤵晦㑦㍢㔳攷戲户愱㤰㕡慣慥㐷㔰摥〰㈲㜸㙡挳晥㌴〸㝣㡢〲㌷㠲〴㜸㍥搰㘸㥢晡㘳づㅣ㠶㜰㤰戶㜲搷搳捡摤㑥搰摢攵〴㔴㐷摡㙢㜶㌵㥡戳㥢〹㝡昷㜶摡㌴扣摣㌴㐲捥㑣换㤳ㅤ㥡挳敦㙦㠵愹戵挶搳敡㐵搵愲戰挲戴愹㡥㘲〴〱戹㜶ㄳ挸㐹ㅣ㉣㈸㍦摤㜰㜱搵㠸㈹㠱戹㙦㠶戸㉦㈴捥〱昵㜴戰㤱ㅣ㐷㐹㠷ㄱ㤴户㠰〸敥㌰㍤㠱㤶〵㠱㕢㈹㜰ㅢ〵戸晢㙣㈲㜰㍢〵敥愰挰㔴㡤挰戵㈸㈲ㄴ㈲㙥㤷㜷㤲㝣㥢〲〴摢㠴ㅤ㌵㡢愴㈰挲收㐲改搳扥〳㜲ㄲ〶㜱㔱㕤戰ㅣ㜳㐶ㄶ㠴攵㥣㤵攵㕤㈰㠲昸㥣㤳㕤搵昹敦㐱昸搸捥㑦ㅣ慦㥣晦㕥㌷挰㠸昸っ㠸搷搵ㅡ㡦扡て㙣㜹㍦〵〸昴㥢〸㍣㐰㠱〷㈹㐰散㑦慦搲扥ぢ搲㔱㙢慤㐵愸て㌶晡ㅥ㠴㘰愳っ愸㔷㉡㠱㥥㙢愳㠷㄰㤴摦〷ㄱ晢㐰ㅡㄵ㐸㠴敥㈸昰㡦ㄱ㝡攷㉢㥢攰㝡愷昴昸㌰〲愲〴㔲愷挷㐷挰㌸戶ㅥて㌰㉦晥攴て摣㠰搲㘳ㄹㄱ慦㐳㡥ㅥ改㔹昲㔱㤲挷㐰㠴つ搲㐴攰㜱ち㍣㐱〱㙥㈱㤴ㅥ㝦㠸㐰搵敢ㅢ㙥扡㥡㜸晤㔳㄰㠷㐶攷㐰扤昲搷㤲ㄳ攲戴㈵㥦㈶㜹〶㐴㕣づ搲愸搱㉢挰㜳㌴晡㉣㐲敦挴㈵戹㑦㔰慡㝣づ〱昱〵㤰㍡㔵晥㈹ㄸ挷㔶攵㔵捣㡢㍦昹㘳㌷愰㔴挹摤㠵搷㤳ㅡ㤷晣〹〵㥦愷攰搵捤〵晥㡣〲㉦㔰攰换㈰㑡㤵㝦㡥㐰搵㈵㜹㙤搷捣㈵㕦㠴㄰ㄴ挸ㅤ㠹㔷㙤㍦㌹捥戴昱ㄷ〸捡扦〴ㄱ搷㤲㌰昶㔳㌷㐰ぢ〷戸昲㌴㑥愸㡢ㄶ㍢慥㤰㈱㡢换摥㜴㘵㍥て愸挱㈰㈷㔸㈷挴愵挲㐹挶戴㕦㉡攳㌵㑣㙢攳攵㐳㌵㉦㥢搶扥扡攱㘲㐷㘵㘳ち㔷搵挰㝡㙣㠴㤶捣捦ㅥ㉣㥣昲㌲て㍦敤㈵㤰搵㕢㜳搹㜲挹㉥㔹㤵㥥㘹〰敡ㅥ㕥㤴㔹㍥㕦㘴㌴戰づ㈵㌶慤㤳ㅤ㙢㉤愲㈳㠱㠳㍣㌸づ敤㉢㤶づㄵ㔵㙢〲㌶敦ぢ㤵扥摡摡㤴㍥㔹て扦搳愱挵㌰㔷㘰㘶㤶㉦㠳㜴戶㠴戹㠴搱搸摡㉢㈰㙢挷挷挶捦㑦敢㐹换㌲㤲㠳㐳㝡㈲㌶ㄴㅦ㐲挰ㅡ捡愶捣㐸㌴㘵㐵昵搸㘰㉣愱晤㜵㔵㌴㤱ㅡㅣ㡣ㅢ〹搳ㅡ㌰〷攳㈹㝤㐰搷㔳愹愴㘱㈴㈰㙢挵㌲㤹㐴㤸㡢㈳㡢㤷㍦㈳昹ㅢ㤰㌰搷㐴挵晡㌹㔹㐷挸扡ㄱ愴㕥㉡㜰㌳㔸㉢㕤戸搸ㅦ敦ㄴ戲戵慤㙤搱愳㠲㐵ぢ㕥昵㉡㐱搳戸摥〵㑥㠵㥡ㅢ㡦㠶㥢㘷慡户㈲㌳㥦㠰㍦昹ㅡ挹摦㠱㠴挲㠷㐱搹㈰敤敦㐱扡挶挷搲㌵戸㕤晢〷昰㍥〰ㅥ㡥扤扤㠳㜰㝡愳昶㍡昸ㅤ攰慢㠵ㅥ慦㜲㙣敤ㅦ挱㌹〱㥣晡㔷㌶攱㕢挰㘶改捥敢㤲㌱㠶扡㐸晥ㄹ㈴㝣㉢〸挷㠶昶〶㠸㘳㑢㉢ㄲㅤ㡣㘴攳ㄹ㈳㤳㌲攲挹㐸㐲捦挴攲昱㜸㌴ㄱ㡢挶㈳ㄹ换㑡㙡晦㔲ㄵ㡤敡搹㐴㙣㈰愱㐷攲㜱㌳慥て挶㠷㘲㔶搴ㅡ㡡㥡㝡搶㐸㈵慣㙣㑣㍢㕡ㄵ戵ㄲ搹愴㥥㡡づ愶戲㜸㠲ㄵ戵㤲㐳昱㈴㉥挷㈳挶搰㘰ち户攴戱㜸昸㌶㠸戲㈵昲㑤㤲㕦㤰晣ㄲ㈴捣㤵㕣昱晦㤵慣㝦㈳昹㜷昲敦昰昸㤴㜲攴㤹㌳捣㠵扤つ㝦摡慦㐱敡ㄵ昴㥦攰㜴愶ㅤ挰攳〰㍤敤扦挰ち㐳㘷㜵〷〷摡㝦㠳摢㘸㠷户挰㙢㑦㍢〷㝣㜴〶敤㙤㌰ㄶ慢㕢攳扣搳愹散㔲ㅥ㌵㡣戲㘹摢㘱挲っ㌶㐹㍤昵〸〵〱㠴㔷㈱ㄶっ慡ㄱ搷〲慡昱㔱摤昸扡㑦㐷㘲换摣㘸㐴㘲㡤㌷ㅡㄷ愹敢㡦改散㡣㘹捣收捤㜵㙢挶㔳㐲愱づ㔶ㄵ㐰㠹㉣㥦慡ㄳ昷㠰㜰昲ㄳ扦㝥ぢ户㑣昰㕣㠴㝤㤲昳〸愷っ昱㉢㜰㌹㙤搰㌷搵愷㠶㍤戱㠷昲ㅢ㠹㜲㌰散敦㐳㥣㈳㑥ぢ㈱敥戸捡㈰散㡦ㄷづ㤹㑣㌶㤶攱扢扡㑣㜴〸戱㘸㙣㌰㙡㤸㠳愹愱㡣搶㕥ㄵ搵攳ㄱ㔳㑦ㅡ挹散挰搰㔰㍣㘳㕡㤹散㐰㌶ちㄷ㐹挴ㄲ搹散㔰㈲ㄵ扥摦㉤㕥㜶㈰㡦散〴〹㍦攰戱扡挸敡㈶敢㐱㡦㐵〱㈵㉡〸㔳㙥挶㥦㜸〳摤攰戰㔴㡤㕥挵昴搵㈰愱昰㐳㐸㔴㍣づ㉦挹昱㈴㌹㜸㈴挷㑢㤸〸㐶㈵昲昰㔵㥤㕢慡挷㌱昲ㄴ㘴ㄵて㠳㠷㕦㥦㍣㤵㌱〴㤴㌶㠹㍤㤴㌶㕦慤搱愶昶㔱愴㉦㌹㉢㡢㈳㑤㔵㑣㔸愲㉡㕦㠳捣㔰昱愳㠸㉢ㄵ㥦㠶戸㌷ㅡ㌳愹戸㠱搹㌲㤹㡣挴昵㘴㐴捦づ愵昴㔸搶ㅣ㌰㠶㔲㐶㌴㤱搱㑥慦㡡㐲㤱㤹㙣㈴㌲㌸㌰㌸㤴㠹㐷㡤愴ㅥ㑤㘲㕡㡤愴㘲㔶㌶ㄵ㠵戶挳㡦戹挵换㕥攴㤱㙢㐱挲㡦㝢慣摦㈴㙢ㅤ㔹㑦㜸㉣ち㈸㔱昱ㄴ㔸㑡挵㍦㜵㔵慣㘶戰つ㑣敦〳〹㠵㥦㠶〰㍢愲㙤㐴戴搹㙣搵て㝥晤㘰㍣ぢ㥣㈶挳㈷〲㜶挳搰ぢ㍦攳㤶敥㤸攷㌴挴㘴っ㘲㜲つ㐲攲㌹ㄲ戲ㄲ愰っ㈸ㅢㄱ搴㈸ㅢ晤愸挶㐶ぢㅥ晦㙣㔳㜳㄰摡㈸㜳っ愱ㅣ㤸㠳㌰㐶㤹攳㘳㠸㍢收㐸㐴㠷攲〶㜵ㅡ㡦っ挴㑤㌳愵愷㠶㜴㈳㤲㑣挵捤㐴㑡ㅦㅣ㡡㘹㘷㔷㐵㘳〳愹㔴㌶㍡㄰㑤㈶〶㌳昱㘴搲搴〷〶ㄳㄱ㉢ㄹ㡢㥡戱㜸㈶㤹㑤㠵㥦㜷㡢㤷攷㈰㡦ㅣ〶〹ㄳㄷ戱㐶昹㜱戲捥㈵㡢㈸㐹戱慡㔲攲㐵戰㤴㌹㝥攰㥡㐳㌵㝡㥣㔹㈶㐰㐲㘱〲㈱挵㙢收昱〴㐸㉡昱っ〴ㅣ㤵慥㘷㘸ぢ㙢㈳㕥㔲㠹㕢ㄱ敢㙣〹㜰挹㍦㝢改㔷㈲㌵ぢ搵㠶挶〷㌶㤳㜸㌰㌳捦㤶户㘰㘷敤散㐷㕢晤ㅦ㝢㜷㘵愹㐳ㅦ㌶ㄲ㝦㠱晢搱敢昷㔰づ㍡㔶㠳慡㔸攲㐷㔹昲㜶昰〳㠴ㅣ㤱㘶㑤㕣敥㌹愹㠶㑣㈷ㄶ愶㙣㉣挲㜸㤶扣慢㌴㕡㝤搳㝡㠲户㌸㙦昰摥㝤慣㕤攰㡣㘶㙣ㅣ㙡㔶㑣㉦摢昶㜲㌵ㅦ摥㔱〰愱㈱㘱〳㕦㠹㥣戸㄰慢搹捦㥦扣挰㥤㉡摡㜸搱㘴ㅡ㕥㠹㌶戶㥢慤晥ㄶ搱昴㠸捤㝤扤捡つ㍣㑢挳㥢愶㈹愳ㅤ㍤㌸戹挹㘹挶㔸慥愲㑥〳㠳㐸ㄷ昲ㄵ㔰㙤㈷搵㌴摣扢愹㌷ㄹ戸ㅢ㜶㔸㜱ㄵ昵㕡㘷㠵㜴戳㤰㥣㐶㠲㈰挸愳敡㠵㈴㑥搴㜶㍢㜵㑣昶㈶挵㥤愸㠳昵搰㡦㐲㜲て㠵㝦㡥㈰㔹捣㉦㡥戸ㄱ愶㜷扦〶ㄲ挰ㅦつ㔲昳㜹搷㠱扥ㄱ㠷ㄹ㜴㝦挳㈳摤挴㕦㉡挷㐵㘲捤搷㐷〳㐷㍥攷㐸㜸㌹㉥慣㑡㍡晣摥ㄱ㐱搴愴㘶㍦㈶搵㕣㜶摤㠲ㄶ㌵扤散㍡散㈶㌴㍥㉥㄰㐴㉢㑥愷㠹扤戴㡢㥤㑥㡦昵愶〲㌷㈱换挶㘶㕥攸摡づ㐹㌸攷昱散㍦㔹㥣㉤㈰㙦㡤㑦㔳扢晣㐲昲ㄲ㉡㡣㔸捡愹㠸挸㑤换㌸ㄵ㔱扢搷愳㈲㔶挶散㈱㘹㔰㤸㘸捡ㄱ㈶㜶搳㉣㐷ㄸ收ㄶ搷戹挲㡥㈹㘶㈸㑣㐸挶晣㘴〹㐲㌳慦㌰㐱㠸挶〸㝥㜰㝤〱搹〵㥤敤〴换戹㈰扣〶〲㑤㜵昶㝢㙥㐲攳つ㘹㤸愸㐶㑤㑦㐵〴㍡㕢〴愱〹愷㈸昱㌵攴攰扣愰㠶昲㝥㜰〵㘱㠴搳ㄱ攲ㄵ慤っ〲扦㥤散㡤㠹摦㠵摣㠲㑦㔵㈸㑣㌴攱〸ㄳ戱㘸〷ㅤ攱㑤㄰扥摡ㄵ收慡ㄲ㤲㜳ㄴ㈶ㅡ㘱㝥戵搰㄰㤵㜸㠵㜵ㄳ㜴慣挰〱㔷㡦愰㌰㝣ㅦㅣ改㈶㐲㘹㤲挳㐹昷昹㍥㍥攲㠴晡摤㕦摦㠸㈰㌰㔹㔰收㈸搲ㅤ㘵㕥㠹ㄶ㌵㔵收ㄵ㙥㐲攳㙤㙢㤸愰㐶㈹昳戳〸㐰㤹〴㈱㑡㤹㤷㈳㐷㔵㤹㤷㠱㉢〸ㄸㅣ晤㄰㤹㘸㥦㈷攱㈴㄰㡤㠸摦㠶戰㌷ㅣ㐳昲㑡㑡ㄳ㌸㌸搲〴㈷摡ㄷㅤ改㐹㑡捦扢搲㡥ㄳ㝤㠹搲㐴ㅥ㥥〶〵ㄱ㠸㔷㕡㌷〱㐶ㄳ攵㜸愳戳挹㜸㈶ㅡ愹ㅢ捦摦㝡昳捥戳搷㕥㝦捦摢敥慦㍢扥挳慥㍡㌱㥥〹㈴㥡愹戳攲㙡㙤搱㘳㈱摢㑤㘸扣扢つㄳ㝦㈸㜵㝥〵〱愸㤳㈰㐲愹昳〰㜲㔴搵昹㔵㜰〵㤷㜲㐷㐱㐴ㄶ摡搷㐱搴㥣ㅡㄷ〵㔷㍦㡥扢㕤㐳㘱〲〳㐷㤸搸㐲晢㠶㈳㍣搹ㅢㄷ㌹㔷搸㔱收戵ㄴ㈶㙥愰晥㤴㙦ㄲ㍦㜸㥡敤㈶㍣㔸㠱㌲㙢㝣㤳㔸愲㐹づ挷㈳㜱㠹㔸昵㐹㠷㜳攴㕣㐱〸搱㑣㤹〶㕡搴搴㌷戳㙥挲愲㝢㘰挲㡦㘳摤〳搷㍣㕡敥㐶ㄳ〲ㄶ昷挵敤㤶挳㈶㘲挰㌹つ㕥㥤慢㈳㡥づ㕣搶㤴昱㙣㤸〷㑢戸愲挱㍦昴㜰㜷挹戸戵攴搹户㜷ㅤ㈰㔵㑣敤敦慣敤㘵摣て戴㔹㔳㌶㌶㠷㐶㄰捦ㅥ㉢ㄵ晣攳㤰昷挳㑤づづ㥤㕡㘹㜴㘰㉢㍥㌵昶㌷㍤敦改㐷㜲搳攵㔹摤敥昶㉦攸挳㝢つ散攷ㅤ捦扢扢㘰搶㙥㠰扤ㄶ㥦昲ㅡ㌵昷㤷㝥愱挳搸捥㌶昳㌲㥦㕡ㄸ〸㙣攵㡤挸愹摤〴搲㠲ㄳづ〵攰㐱㐲昲㡦挰㜱敥㡢攲散㘷㠰昰慣戱㥢㍣㡢摢㐴㍤㌴扣敥㙤㙦㘷摦扤慦㤵㄰㘳㌹㜴挳戱搲㔶㐸敢晣昷㙢挱㐲㍡㙦ㄶ昷㔶㘶慡晦㘶つㅢ㜷㍣ㄵ㤶㠷㔱㠸愳㜲㡣㌲攲㄰㤶㉡㙦愹攵㕥攲㜱㙦慤攵ㅡㅥ昷戶㕡㉥㤷㑦㔵挲敤戵㕣慥㙡昴㝣敤づ㤰㥡㈳摥㕡㍤戶㡡ぢ㥡敡昱摢挸㈲愹挷〵ㅤ摥㐵ㄶ搵愷㠸㑦㜰㕤愴ㅥ扤㑦㜰敤㔳慤戸〷㠱㙡敦戸挸㈹敥扤戵㕣㉥ㄲ慡㙤昷㈱㜰㉣㔳㙦㙢摡挴〷㤰㔳㝢㄰愴摥搴摦〵愷戶㤹㤷㈱㕥搷㑣㉥㉡慡㐱摦㐳挰晢〴ㄷて挵㝤愸㤶换挹㔷㌵昳晢〸㉣愹挲㑤㑤摢昷㌰戲㐸戶㙦㐱㠵㡦㤰㔵愳㐲㑥摦㜵㙤攳ㄴ慤㕡昱㈸〲㔵ㄵ㜲㉥㔶摣挷㙡戸㠱ㅢㄱ㔹昱㠸㠴慣㙦ㄵ收㉥昷摦㔷㡥攱ㄲ㜹㐳㥥晦扡戲搹㥤㘴晤㥤晤攳挸㉢㌸㠰㔸㠶㝣挲つ㌰搲㑤㌷㘶㠰㠸摥搷㑤昷㕤㠸搱㙤ㄷ㘲㜴搷㠵ㄸ摤戴ㅡㄳ昴戵ㅢ昱㈷㝦㐸㌶摤っ晦晢攴㤳㙥㠰㤱㙥扡ㄴ〳㑥㑤㜴愵㙡㑣㍣㠰愰捡晦ㄴ搹戴㍦搳攴搳㙥㠰㤱㙥捦搶挱㙥捦扥㐱㐱〳愹㝣捦㔰㤲戶愱愸㝣搶つ㌰搲㑤㍢㌰攰搴晢㔸㙤㑣㈸挵㌰挷㜳㤴㜰扦㌰ㄵ愴ㄶ敥ㅦ㈱㠰㠵㕢㜵ち㠹昵㔲散㥣㤲晡戱㈳愵㥡㑥愹㥦㈰敥㝤㘱㜶㐱㐹㍤敦㐸愹㠶㔲慡慥㐶㌶㔸㐹扤愰愴挲㕥愲㘰ぢㄴ㘶㌸ぢづ㑡捣㌰㠶扣㐱攱ㄳ慣㔴㈵昴搷㈷㠴扤摡〵㉢㔴ㄲㅢ敢㈵〴敢㔰〹㝤昵〹敤晦〳㝤㍦戸慢</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</si>
</sst>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3" formatCode="_-* #,##0.00_-;\-* #,##0.00_-;_-* &quot;-&quot;??_-;_-@_-"/>
    <numFmt numFmtId="164" formatCode="_(&quot;$b&quot;\ * #,##0_);_(&quot;$b&quot;\ * \(#,##0\);_(&quot;$b&quot;\ * &quot;-&quot;_);_(@_)"/>
    <numFmt numFmtId="165" formatCode="_(* #,##0_);_(* \(#,##0\);_(* &quot;-&quot;_);_(@_)"/>
    <numFmt numFmtId="166" formatCode="_(&quot;$b&quot;\ * #,##0.00_);_(&quot;$b&quot;\ * \(#,##0.00\);_(&quot;$b&quot;\ * &quot;-&quot;??_);_(@_)"/>
    <numFmt numFmtId="167" formatCode="_(* #,##0.00_);_(* \(#,##0.00\);_(* &quot;-&quot;??_);_(@_)"/>
    <numFmt numFmtId="168" formatCode="_ * #,##0.00_ ;_ * \-#,##0.00_ ;_ * &quot;-&quot;??_ ;_ @_ "/>
    <numFmt numFmtId="169" formatCode="0.0;\-0.0;&quot;--&quot;"/>
    <numFmt numFmtId="170" formatCode="0.0000"/>
    <numFmt numFmtId="171" formatCode="0.00;\-0.00;&quot;--&quot;"/>
    <numFmt numFmtId="172" formatCode="0.000;\-0.000;&quot;--&quot;"/>
    <numFmt numFmtId="173" formatCode="_ * #,##0_ ;_ * \-#,##0_ ;_ * &quot;-&quot;_ ;_ @_ "/>
    <numFmt numFmtId="174" formatCode="_ &quot;$b&quot;\ * #,##0.00_ ;_ &quot;$b&quot;\ * \-#,##0.00_ ;_ &quot;$b&quot;\ * &quot;-&quot;??_ ;_ @_ "/>
    <numFmt numFmtId="175" formatCode="yyyy"/>
    <numFmt numFmtId="176" formatCode="0.00000"/>
    <numFmt numFmtId="177" formatCode="0.00\ &quot;  [MM BOE]&quot;;\ \-0.00;\ &quot;-&quot;"/>
    <numFmt numFmtId="178" formatCode="0.00\ &quot;  [bcf]&quot;;\ \-0.00;\ &quot;-&quot;"/>
    <numFmt numFmtId="179" formatCode="0.00\ &quot;  [M bbl]&quot;;\ \-0.00;\ &quot;-&quot;"/>
    <numFmt numFmtId="180" formatCode="_-&quot;$&quot;* #,##0_-;\-&quot;$&quot;* #,##0_-;_-&quot;$&quot;* &quot;-&quot;_-;_-@_-"/>
    <numFmt numFmtId="181" formatCode="0.000_)"/>
    <numFmt numFmtId="182" formatCode="_-* #,##0\ _D_M_-;\-* #,##0\ _D_M_-;_-* &quot;-&quot;\ _D_M_-;_-@_-"/>
    <numFmt numFmtId="183" formatCode="&quot;$b&quot;\ #,##0;&quot;$b&quot;\ \-#,##0"/>
    <numFmt numFmtId="184" formatCode="_-* #,##0.00\ _D_M_-;\-* #,##0.00\ _D_M_-;_-* &quot;-&quot;??\ _D_M_-;_-@_-"/>
    <numFmt numFmtId="185" formatCode="#,##0.00;\(#,##0.00\)"/>
    <numFmt numFmtId="186" formatCode="#,##0;\(#,##0\)"/>
    <numFmt numFmtId="187" formatCode="_-* #,##0\ &quot;DM&quot;_-;\-* #,##0\ &quot;DM&quot;_-;_-* &quot;-&quot;\ &quot;DM&quot;_-;_-@_-"/>
    <numFmt numFmtId="188" formatCode="_-* #,##0.00\ &quot;DM&quot;_-;\-* #,##0.00\ &quot;DM&quot;_-;_-* &quot;-&quot;??\ &quot;DM&quot;_-;_-@_-"/>
    <numFmt numFmtId="189" formatCode="m\o\n\th\ d\,\ yyyy"/>
    <numFmt numFmtId="190" formatCode="mmm\-d\-yyyy"/>
    <numFmt numFmtId="191" formatCode="mmm\-yyyy"/>
    <numFmt numFmtId="192" formatCode="#,##0.0_);[Red]\(#,##0.0\)"/>
    <numFmt numFmtId="193" formatCode="#,##0\ \ ;[Red]\(#,##0\)\ ;&quot; 0  &quot;"/>
    <numFmt numFmtId="194" formatCode="_ [$€-2]\ * #,##0.00_ ;_ [$€-2]\ * \-#,##0.00_ ;_ [$€-2]\ * &quot;-&quot;??_ "/>
    <numFmt numFmtId="195" formatCode="_([$€]* #,##0.00_);_([$€]* \(#,##0.00\);_([$€]* &quot;-&quot;??_);_(@_)"/>
    <numFmt numFmtId="196" formatCode="_([$€-2]* #,##0.00_);_([$€-2]* \(#,##0.00\);_([$€-2]* &quot;-&quot;??_)"/>
    <numFmt numFmtId="197" formatCode="#,##0."/>
    <numFmt numFmtId="198" formatCode="#,#00"/>
    <numFmt numFmtId="199" formatCode="#.##000"/>
    <numFmt numFmtId="200" formatCode="#.00"/>
    <numFmt numFmtId="201" formatCode="0.0\%_);\(0.0\%\);0.0\%_);@_%_)"/>
    <numFmt numFmtId="202" formatCode="#."/>
    <numFmt numFmtId="203" formatCode="#,##0.0\ \ "/>
    <numFmt numFmtId="204" formatCode="#,##0.000000"/>
    <numFmt numFmtId="205" formatCode="mmmm\ \ yyyy"/>
    <numFmt numFmtId="206" formatCode="#,##0.00000"/>
    <numFmt numFmtId="207" formatCode="_-* #,##0.00\ _€_-;\-* #,##0.00\ _€_-;_-* &quot;-&quot;??\ _€_-;_-@_-"/>
    <numFmt numFmtId="208" formatCode="_(* #,##0.00000_);_(* \(#,##0.00000\);_(* &quot;-&quot;_);_(@_)"/>
    <numFmt numFmtId="209" formatCode="_(* #,##0_);_(* \(#,##0\);_(* &quot;-&quot;??_);_(@_)"/>
    <numFmt numFmtId="210" formatCode="_-* #,##0\ &quot;$&quot;_-;\-* #,##0\ &quot;$&quot;_-;_-* &quot;-&quot;\ &quot;$&quot;_-;_-@_-"/>
    <numFmt numFmtId="211" formatCode="\$#,#00"/>
    <numFmt numFmtId="212" formatCode="#,##0.0000"/>
    <numFmt numFmtId="213" formatCode="#,##0.000"/>
    <numFmt numFmtId="214" formatCode="_(&quot;R$&quot;* #,##0_);_(&quot;R$&quot;* \(#,##0\);_(&quot;R$&quot;* &quot;-&quot;_);_(@_)"/>
    <numFmt numFmtId="215" formatCode="_(&quot;R$&quot;* #,##0.00_);_(&quot;R$&quot;* \(#,##0.00\);_(&quot;R$&quot;* &quot;-&quot;??_);_(@_)"/>
    <numFmt numFmtId="216" formatCode="#,##0.0\x_);[Red]\(#,##0.0\x\);&quot;--  &quot;"/>
    <numFmt numFmtId="217" formatCode="%#,#00"/>
    <numFmt numFmtId="218" formatCode="#,##0.00\x"/>
    <numFmt numFmtId="219" formatCode="#,##0.00;\-0.00;&quot;--&quot;"/>
    <numFmt numFmtId="220" formatCode="#,##0.0"/>
    <numFmt numFmtId="221" formatCode="#,##0.0_ ;\-#,##0.0\ "/>
    <numFmt numFmtId="222" formatCode="dd\ mmm\ yy"/>
    <numFmt numFmtId="223" formatCode="0.0_ ;\-0.0\ "/>
    <numFmt numFmtId="224" formatCode="0.00_ ;\-0.00\ "/>
    <numFmt numFmtId="225" formatCode="dd\ mmm\ yyyy"/>
    <numFmt numFmtId="226" formatCode="_(* #,##0.000_);_(* \(#,##0.000\);_(* &quot;-&quot;??_);_(@_)"/>
    <numFmt numFmtId="227" formatCode="0_ ;\-0\ "/>
    <numFmt numFmtId="228" formatCode="General\ &quot; BTU/scf&quot;"/>
    <numFmt numFmtId="229" formatCode="0.00\ E+00"/>
    <numFmt numFmtId="230" formatCode="mmm\ yyyy"/>
  </numFmts>
  <fonts count="141">
    <font>
      <sz val="8"/>
      <color theme="1"/>
      <name val="Calibri"/>
      <family val="2"/>
      <scheme val="minor"/>
    </font>
    <font>
      <sz val="11"/>
      <color theme="1"/>
      <name val="Calibri"/>
      <family val="2"/>
      <scheme val="minor"/>
    </font>
    <font>
      <sz val="11"/>
      <color theme="1"/>
      <name val="Calibri"/>
      <family val="2"/>
      <scheme val="minor"/>
    </font>
    <font>
      <b/>
      <sz val="8"/>
      <color theme="1"/>
      <name val="Calibri"/>
      <family val="2"/>
      <scheme val="minor"/>
    </font>
    <font>
      <sz val="8"/>
      <name val="Arial"/>
      <family val="2"/>
    </font>
    <font>
      <b/>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indexed="8"/>
      <name val="Arial"/>
      <family val="2"/>
    </font>
    <font>
      <sz val="8"/>
      <color theme="1"/>
      <name val="Calibri"/>
      <family val="2"/>
      <scheme val="minor"/>
    </font>
    <font>
      <b/>
      <sz val="8"/>
      <color theme="0"/>
      <name val="Calibri"/>
      <family val="2"/>
      <scheme val="minor"/>
    </font>
    <font>
      <u/>
      <sz val="10"/>
      <color indexed="12"/>
      <name val="Arial"/>
      <family val="2"/>
    </font>
    <font>
      <b/>
      <sz val="10"/>
      <name val="Arial"/>
      <family val="2"/>
    </font>
    <font>
      <sz val="6"/>
      <name val="Arial"/>
      <family val="2"/>
    </font>
    <font>
      <sz val="8"/>
      <color indexed="8"/>
      <name val="Arial"/>
      <family val="2"/>
    </font>
    <font>
      <b/>
      <sz val="8"/>
      <name val="Calibri"/>
      <family val="2"/>
      <scheme val="minor"/>
    </font>
    <font>
      <sz val="8"/>
      <name val="Calibri"/>
      <family val="2"/>
      <scheme val="minor"/>
    </font>
    <font>
      <b/>
      <sz val="12"/>
      <color theme="1"/>
      <name val="Calibri"/>
      <family val="2"/>
      <scheme val="minor"/>
    </font>
    <font>
      <sz val="12"/>
      <name val="Helv"/>
    </font>
    <font>
      <sz val="12"/>
      <name val="Times New Roman"/>
      <family val="1"/>
    </font>
    <font>
      <sz val="10"/>
      <color indexed="8"/>
      <name val="Arial"/>
      <family val="2"/>
    </font>
    <font>
      <sz val="10"/>
      <color indexed="9"/>
      <name val="Arial"/>
      <family val="2"/>
    </font>
    <font>
      <sz val="9"/>
      <name val="Arial"/>
      <family val="2"/>
    </font>
    <font>
      <sz val="11"/>
      <color indexed="16"/>
      <name val="Calibri"/>
      <family val="2"/>
    </font>
    <font>
      <sz val="11"/>
      <color indexed="37"/>
      <name val="Calibri"/>
      <family val="2"/>
    </font>
    <font>
      <sz val="10"/>
      <color indexed="17"/>
      <name val="Arial"/>
      <family val="2"/>
    </font>
    <font>
      <b/>
      <sz val="11"/>
      <color indexed="53"/>
      <name val="Calibri"/>
      <family val="2"/>
    </font>
    <font>
      <b/>
      <sz val="11"/>
      <color indexed="17"/>
      <name val="Calibri"/>
      <family val="2"/>
    </font>
    <font>
      <b/>
      <sz val="10"/>
      <color indexed="52"/>
      <name val="Arial"/>
      <family val="2"/>
    </font>
    <font>
      <sz val="9"/>
      <color indexed="10"/>
      <name val="Geneva"/>
    </font>
    <font>
      <b/>
      <sz val="10"/>
      <color indexed="9"/>
      <name val="Arial"/>
      <family val="2"/>
    </font>
    <font>
      <sz val="10"/>
      <color indexed="52"/>
      <name val="Arial"/>
      <family val="2"/>
    </font>
    <font>
      <sz val="11"/>
      <name val="Tms Rmn"/>
    </font>
    <font>
      <sz val="11"/>
      <color theme="1"/>
      <name val="Calibri"/>
      <family val="2"/>
      <scheme val="minor"/>
    </font>
    <font>
      <sz val="10"/>
      <name val="Times New Roman"/>
      <family val="1"/>
    </font>
    <font>
      <sz val="10"/>
      <name val="Garamond"/>
      <family val="1"/>
    </font>
    <font>
      <sz val="1"/>
      <color indexed="8"/>
      <name val="Courier"/>
      <family val="3"/>
    </font>
    <font>
      <sz val="12"/>
      <name val="Tms Rmn"/>
    </font>
    <font>
      <sz val="12"/>
      <color indexed="12"/>
      <name val="Times New Roman"/>
      <family val="1"/>
    </font>
    <font>
      <b/>
      <sz val="1"/>
      <color indexed="8"/>
      <name val="Courier"/>
      <family val="3"/>
    </font>
    <font>
      <b/>
      <sz val="11"/>
      <color indexed="56"/>
      <name val="Arial"/>
      <family val="2"/>
    </font>
    <font>
      <sz val="10"/>
      <color indexed="62"/>
      <name val="Arial"/>
      <family val="2"/>
    </font>
    <font>
      <sz val="10"/>
      <name val="MS Sans Serif"/>
      <family val="2"/>
    </font>
    <font>
      <sz val="10"/>
      <name val="Tahoma"/>
      <family val="2"/>
    </font>
    <font>
      <i/>
      <sz val="11"/>
      <color rgb="FF7F7F7F"/>
      <name val="Calibri"/>
      <family val="2"/>
      <scheme val="minor"/>
    </font>
    <font>
      <u/>
      <sz val="7.5"/>
      <color indexed="36"/>
      <name val="Arial"/>
      <family val="2"/>
    </font>
    <font>
      <sz val="8"/>
      <name val="Helv"/>
    </font>
    <font>
      <sz val="8"/>
      <name val="Palatino"/>
      <family val="1"/>
    </font>
    <font>
      <b/>
      <sz val="15"/>
      <color indexed="62"/>
      <name val="Calibri"/>
      <family val="2"/>
    </font>
    <font>
      <b/>
      <sz val="13"/>
      <color indexed="62"/>
      <name val="Calibri"/>
      <family val="2"/>
    </font>
    <font>
      <b/>
      <sz val="11"/>
      <color indexed="62"/>
      <name val="Calibri"/>
      <family val="2"/>
    </font>
    <font>
      <u/>
      <sz val="7.5"/>
      <color indexed="12"/>
      <name val="Arial"/>
      <family val="2"/>
    </font>
    <font>
      <u/>
      <sz val="8.4"/>
      <color indexed="12"/>
      <name val="Arial"/>
      <family val="2"/>
    </font>
    <font>
      <u/>
      <sz val="11"/>
      <color theme="10"/>
      <name val="Calibri"/>
      <family val="2"/>
      <scheme val="minor"/>
    </font>
    <font>
      <sz val="10"/>
      <color indexed="20"/>
      <name val="Arial"/>
      <family val="2"/>
    </font>
    <font>
      <sz val="10"/>
      <name val="Courier"/>
      <family val="3"/>
    </font>
    <font>
      <sz val="11"/>
      <color indexed="48"/>
      <name val="Calibri"/>
      <family val="2"/>
    </font>
    <font>
      <sz val="11"/>
      <color indexed="53"/>
      <name val="Calibri"/>
      <family val="2"/>
    </font>
    <font>
      <sz val="10"/>
      <color indexed="60"/>
      <name val="Arial"/>
      <family val="2"/>
    </font>
    <font>
      <b/>
      <i/>
      <sz val="16"/>
      <name val="Helv"/>
    </font>
    <font>
      <b/>
      <sz val="20"/>
      <name val="TimesNewRomanPS"/>
    </font>
    <font>
      <sz val="10"/>
      <name val="Arial MT"/>
    </font>
    <font>
      <sz val="12"/>
      <color theme="1"/>
      <name val="Calibri"/>
      <family val="2"/>
    </font>
    <font>
      <b/>
      <sz val="12"/>
      <color indexed="12"/>
      <name val="Poor Richard"/>
      <family val="1"/>
    </font>
    <font>
      <b/>
      <u/>
      <sz val="10"/>
      <name val="Arial"/>
      <family val="2"/>
    </font>
    <font>
      <sz val="8"/>
      <color indexed="10"/>
      <name val="Arial"/>
      <family val="2"/>
    </font>
    <font>
      <sz val="12"/>
      <name val="Arial"/>
      <family val="2"/>
    </font>
    <font>
      <b/>
      <sz val="10"/>
      <color indexed="63"/>
      <name val="Arial"/>
      <family val="2"/>
    </font>
    <font>
      <b/>
      <sz val="10"/>
      <color indexed="8"/>
      <name val="Arial"/>
      <family val="2"/>
    </font>
    <font>
      <b/>
      <sz val="10"/>
      <color indexed="39"/>
      <name val="Arial"/>
      <family val="2"/>
    </font>
    <font>
      <sz val="8"/>
      <color indexed="62"/>
      <name val="Arial"/>
      <family val="2"/>
    </font>
    <font>
      <b/>
      <sz val="12"/>
      <color indexed="8"/>
      <name val="Arial"/>
      <family val="2"/>
    </font>
    <font>
      <sz val="10"/>
      <color indexed="39"/>
      <name val="Arial"/>
      <family val="2"/>
    </font>
    <font>
      <sz val="12"/>
      <color indexed="48"/>
      <name val="Arial"/>
      <family val="2"/>
    </font>
    <font>
      <b/>
      <sz val="12"/>
      <color indexed="18"/>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b/>
      <i/>
      <sz val="10"/>
      <color indexed="8"/>
      <name val="Arial"/>
      <family val="2"/>
    </font>
    <font>
      <b/>
      <i/>
      <sz val="11"/>
      <color indexed="12"/>
      <name val="Arial"/>
      <family val="2"/>
    </font>
    <font>
      <b/>
      <i/>
      <sz val="14"/>
      <color indexed="8"/>
      <name val="Arial"/>
      <family val="2"/>
    </font>
    <font>
      <sz val="12"/>
      <color indexed="8"/>
      <name val="Times New Roman"/>
      <family val="1"/>
    </font>
    <font>
      <b/>
      <i/>
      <sz val="12"/>
      <color indexed="8"/>
      <name val="Arial"/>
      <family val="2"/>
    </font>
    <font>
      <b/>
      <u/>
      <sz val="10"/>
      <color indexed="8"/>
      <name val="Arial"/>
      <family val="2"/>
    </font>
    <font>
      <b/>
      <sz val="10"/>
      <color indexed="10"/>
      <name val="Arial"/>
      <family val="2"/>
    </font>
    <font>
      <b/>
      <u/>
      <sz val="10"/>
      <color indexed="18"/>
      <name val="Arial"/>
      <family val="2"/>
    </font>
    <font>
      <i/>
      <sz val="10"/>
      <color indexed="23"/>
      <name val="Arial"/>
      <family val="2"/>
    </font>
    <font>
      <b/>
      <sz val="15"/>
      <color indexed="56"/>
      <name val="Arial"/>
      <family val="2"/>
    </font>
    <font>
      <b/>
      <sz val="13"/>
      <color indexed="56"/>
      <name val="Arial"/>
      <family val="2"/>
    </font>
    <font>
      <b/>
      <sz val="10"/>
      <color indexed="12"/>
      <name val="Arial"/>
      <family val="2"/>
    </font>
    <font>
      <sz val="12"/>
      <name val="TIMES"/>
    </font>
    <font>
      <sz val="11"/>
      <color indexed="14"/>
      <name val="Calibri"/>
      <family val="2"/>
    </font>
    <font>
      <b/>
      <sz val="18"/>
      <color theme="1"/>
      <name val="Calibri"/>
      <family val="2"/>
      <scheme val="minor"/>
    </font>
    <font>
      <sz val="9"/>
      <color indexed="81"/>
      <name val="Tahoma"/>
      <family val="2"/>
    </font>
    <font>
      <b/>
      <sz val="9"/>
      <color indexed="81"/>
      <name val="Tahoma"/>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u/>
      <sz val="10"/>
      <color theme="10"/>
      <name val="Times New Roman"/>
      <family val="1"/>
    </font>
    <font>
      <sz val="10"/>
      <name val="Arial"/>
      <family val="2"/>
    </font>
    <font>
      <b/>
      <sz val="8"/>
      <color theme="1"/>
      <name val="Arial"/>
      <family val="2"/>
    </font>
    <font>
      <b/>
      <sz val="8"/>
      <color theme="0"/>
      <name val="Arial"/>
      <family val="2"/>
    </font>
    <font>
      <sz val="8"/>
      <color theme="0" tint="-0.34998626667073579"/>
      <name val="Calibri"/>
      <family val="2"/>
      <scheme val="minor"/>
    </font>
    <font>
      <sz val="8"/>
      <color theme="1"/>
      <name val="Arial"/>
      <family val="2"/>
    </font>
    <font>
      <b/>
      <sz val="9"/>
      <color theme="1"/>
      <name val="Calibri"/>
      <family val="2"/>
      <scheme val="minor"/>
    </font>
    <font>
      <sz val="9"/>
      <color theme="1"/>
      <name val="Calibri"/>
      <family val="2"/>
      <scheme val="minor"/>
    </font>
    <font>
      <b/>
      <sz val="11"/>
      <color rgb="FF0000FF"/>
      <name val="Calibri"/>
      <family val="2"/>
      <scheme val="minor"/>
    </font>
    <font>
      <b/>
      <sz val="8"/>
      <color rgb="FF0000FF"/>
      <name val="Calibri"/>
      <family val="2"/>
      <scheme val="minor"/>
    </font>
    <font>
      <sz val="8"/>
      <color theme="0" tint="-0.499984740745262"/>
      <name val="Calibri"/>
      <family val="2"/>
      <scheme val="minor"/>
    </font>
    <font>
      <b/>
      <sz val="8"/>
      <color rgb="FF002060"/>
      <name val="Calibri"/>
      <family val="2"/>
      <scheme val="minor"/>
    </font>
    <font>
      <b/>
      <sz val="10"/>
      <color theme="1"/>
      <name val="Calibri"/>
      <family val="2"/>
      <scheme val="minor"/>
    </font>
    <font>
      <b/>
      <sz val="14"/>
      <color theme="1"/>
      <name val="Calibri"/>
      <family val="2"/>
      <scheme val="minor"/>
    </font>
  </fonts>
  <fills count="12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theme="6" tint="0.79998168889431442"/>
        <bgColor indexed="64"/>
      </patternFill>
    </fill>
    <fill>
      <patternFill patternType="solid">
        <fgColor rgb="FFFFFFCC"/>
      </patternFill>
    </fill>
    <fill>
      <patternFill patternType="solid">
        <fgColor indexed="43"/>
        <bgColor indexed="64"/>
      </patternFill>
    </fill>
    <fill>
      <patternFill patternType="solid">
        <fgColor theme="5" tint="0.59999389629810485"/>
        <bgColor indexed="64"/>
      </patternFill>
    </fill>
    <fill>
      <patternFill patternType="solid">
        <fgColor theme="1"/>
        <bgColor indexed="64"/>
      </patternFill>
    </fill>
    <fill>
      <patternFill patternType="solid">
        <fgColor indexed="22"/>
        <bgColor indexed="64"/>
      </patternFill>
    </fill>
    <fill>
      <patternFill patternType="solid">
        <fgColor theme="6" tint="0.59999389629810485"/>
        <bgColor indexed="64"/>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bgColor indexed="53"/>
      </patternFill>
    </fill>
    <fill>
      <patternFill patternType="solid">
        <fgColor indexed="49"/>
        <bgColor indexed="64"/>
      </patternFill>
    </fill>
    <fill>
      <patternFill patternType="solid">
        <fgColor indexed="9"/>
        <bgColor indexed="9"/>
      </patternFill>
    </fill>
    <fill>
      <patternFill patternType="solid">
        <fgColor indexed="35"/>
        <bgColor indexed="35"/>
      </patternFill>
    </fill>
    <fill>
      <patternFill patternType="solid">
        <fgColor indexed="26"/>
        <bgColor indexed="64"/>
      </patternFill>
    </fill>
    <fill>
      <patternFill patternType="solid">
        <fgColor indexed="9"/>
        <bgColor indexed="64"/>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0"/>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0"/>
        <bgColor indexed="64"/>
      </patternFill>
    </fill>
    <fill>
      <patternFill patternType="solid">
        <fgColor indexed="23"/>
      </patternFill>
    </fill>
    <fill>
      <patternFill patternType="solid">
        <fgColor indexed="9"/>
      </patternFill>
    </fill>
    <fill>
      <patternFill patternType="solid">
        <fgColor indexed="15"/>
      </patternFill>
    </fill>
    <fill>
      <patternFill patternType="solid">
        <fgColor indexed="20"/>
      </patternFill>
    </fill>
    <fill>
      <patternFill patternType="solid">
        <fgColor indexed="50"/>
        <bgColor indexed="64"/>
      </patternFill>
    </fill>
    <fill>
      <patternFill patternType="solid">
        <fgColor indexed="41"/>
        <bgColor indexed="64"/>
      </patternFill>
    </fill>
    <fill>
      <patternFill patternType="solid">
        <fgColor indexed="45"/>
        <bgColor indexed="64"/>
      </patternFill>
    </fill>
    <fill>
      <patternFill patternType="solid">
        <fgColor rgb="FF00FFFF"/>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002060"/>
        <bgColor indexed="64"/>
      </patternFill>
    </fill>
    <fill>
      <patternFill patternType="solid">
        <fgColor rgb="FF00B050"/>
        <bgColor indexed="64"/>
      </patternFill>
    </fill>
    <fill>
      <patternFill patternType="solid">
        <fgColor rgb="FF92D050"/>
        <bgColor indexed="64"/>
      </patternFill>
    </fill>
    <fill>
      <patternFill patternType="solid">
        <fgColor theme="4" tint="0.59999389629810485"/>
        <bgColor indexed="64"/>
      </patternFill>
    </fill>
    <fill>
      <patternFill patternType="solid">
        <fgColor rgb="FF00FF0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5" tint="0.39997558519241921"/>
        <bgColor indexed="64"/>
      </patternFill>
    </fill>
  </fills>
  <borders count="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18"/>
      </left>
      <right style="thin">
        <color indexed="18"/>
      </right>
      <top style="thin">
        <color indexed="18"/>
      </top>
      <bottom style="thin">
        <color indexed="18"/>
      </bottom>
      <diagonal/>
    </border>
    <border>
      <left/>
      <right/>
      <top/>
      <bottom style="thick">
        <color indexed="48"/>
      </bottom>
      <diagonal/>
    </border>
    <border>
      <left/>
      <right/>
      <top/>
      <bottom style="thick">
        <color indexed="58"/>
      </bottom>
      <diagonal/>
    </border>
    <border>
      <left/>
      <right/>
      <top/>
      <bottom style="medium">
        <color indexed="24"/>
      </bottom>
      <diagonal/>
    </border>
    <border>
      <left/>
      <right/>
      <top/>
      <bottom style="medium">
        <color indexed="58"/>
      </bottom>
      <diagonal/>
    </border>
    <border>
      <left/>
      <right/>
      <top/>
      <bottom style="double">
        <color indexed="17"/>
      </bottom>
      <diagonal/>
    </border>
    <border>
      <left/>
      <right/>
      <top/>
      <bottom style="double">
        <color indexed="53"/>
      </bottom>
      <diagonal/>
    </border>
    <border>
      <left style="thin">
        <color indexed="8"/>
      </left>
      <right style="thin">
        <color indexed="8"/>
      </right>
      <top style="thin">
        <color indexed="8"/>
      </top>
      <bottom style="thin">
        <color indexed="8"/>
      </bottom>
      <diagonal/>
    </border>
    <border>
      <left/>
      <right style="medium">
        <color indexed="12"/>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bottom style="hair">
        <color indexed="64"/>
      </bottom>
      <diagonal/>
    </border>
    <border>
      <left/>
      <right/>
      <top style="medium">
        <color indexed="64"/>
      </top>
      <bottom style="double">
        <color indexed="64"/>
      </bottom>
      <diagonal/>
    </border>
    <border>
      <left/>
      <right/>
      <top style="thin">
        <color indexed="64"/>
      </top>
      <bottom style="double">
        <color indexed="64"/>
      </bottom>
      <diagonal/>
    </border>
    <border>
      <left/>
      <right/>
      <top style="thin">
        <color indexed="48"/>
      </top>
      <bottom style="double">
        <color indexed="48"/>
      </bottom>
      <diagonal/>
    </border>
    <border>
      <left/>
      <right/>
      <top style="double">
        <color indexed="8"/>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style="thin">
        <color theme="0" tint="-0.34998626667073579"/>
      </right>
      <top/>
      <bottom/>
      <diagonal/>
    </border>
    <border>
      <left/>
      <right style="thin">
        <color theme="0" tint="-0.34998626667073579"/>
      </right>
      <top style="thin">
        <color indexed="64"/>
      </top>
      <bottom/>
      <diagonal/>
    </border>
    <border>
      <left style="thin">
        <color theme="0" tint="-0.34998626667073579"/>
      </left>
      <right/>
      <top style="thin">
        <color indexed="64"/>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indexed="64"/>
      </left>
      <right/>
      <top style="thin">
        <color indexed="64"/>
      </top>
      <bottom style="thin">
        <color theme="0" tint="-0.34998626667073579"/>
      </bottom>
      <diagonal/>
    </border>
    <border>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indexed="64"/>
      </left>
      <right style="thin">
        <color theme="0" tint="-0.34998626667073579"/>
      </right>
      <top style="thin">
        <color indexed="64"/>
      </top>
      <bottom style="thin">
        <color indexed="64"/>
      </bottom>
      <diagonal/>
    </border>
    <border>
      <left style="thin">
        <color indexed="64"/>
      </left>
      <right style="thin">
        <color theme="0" tint="-0.34998626667073579"/>
      </right>
      <top/>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indexed="64"/>
      </top>
      <bottom style="thin">
        <color indexed="64"/>
      </bottom>
      <diagonal/>
    </border>
  </borders>
  <cellStyleXfs count="4623">
    <xf numFmtId="0" fontId="0" fillId="0" borderId="0"/>
    <xf numFmtId="0" fontId="4"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168" fontId="4" fillId="0" borderId="0" applyFon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19"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167" fontId="25" fillId="0" borderId="0" applyFon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180" fontId="19" fillId="0" borderId="0"/>
    <xf numFmtId="0" fontId="19" fillId="0" borderId="0"/>
    <xf numFmtId="0" fontId="19" fillId="0" borderId="0"/>
    <xf numFmtId="0" fontId="35"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5" fillId="0" borderId="0"/>
    <xf numFmtId="0" fontId="19" fillId="0" borderId="0"/>
    <xf numFmtId="0" fontId="19" fillId="0" borderId="0"/>
    <xf numFmtId="0" fontId="19" fillId="0" borderId="0"/>
    <xf numFmtId="0" fontId="19" fillId="0" borderId="0"/>
    <xf numFmtId="0" fontId="35" fillId="0" borderId="0"/>
    <xf numFmtId="0" fontId="19" fillId="0" borderId="0"/>
    <xf numFmtId="0" fontId="35"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3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3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3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3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3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3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3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3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3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3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3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3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3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3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3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3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3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3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3"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5"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39" borderId="0" applyNumberFormat="0" applyBorder="0" applyAlignment="0" applyProtection="0"/>
    <xf numFmtId="0" fontId="6" fillId="39"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7" fillId="43" borderId="0" applyNumberFormat="0" applyBorder="0" applyAlignment="0" applyProtection="0"/>
    <xf numFmtId="0" fontId="7" fillId="41" borderId="0" applyNumberFormat="0" applyBorder="0" applyAlignment="0" applyProtection="0"/>
    <xf numFmtId="0" fontId="7" fillId="41" borderId="0" applyNumberFormat="0" applyBorder="0" applyAlignment="0" applyProtection="0"/>
    <xf numFmtId="0" fontId="7" fillId="4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46"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42"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7" fillId="35" borderId="0" applyNumberFormat="0" applyBorder="0" applyAlignment="0" applyProtection="0"/>
    <xf numFmtId="0" fontId="7" fillId="48" borderId="0" applyNumberFormat="0" applyBorder="0" applyAlignment="0" applyProtection="0"/>
    <xf numFmtId="0" fontId="7" fillId="48" borderId="0" applyNumberFormat="0" applyBorder="0" applyAlignment="0" applyProtection="0"/>
    <xf numFmtId="0" fontId="7" fillId="35"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43" borderId="0" applyNumberFormat="0" applyBorder="0" applyAlignment="0" applyProtection="0"/>
    <xf numFmtId="0" fontId="7" fillId="49" borderId="0" applyNumberFormat="0" applyBorder="0" applyAlignment="0" applyProtection="0"/>
    <xf numFmtId="0" fontId="7" fillId="43"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49" borderId="0" applyNumberFormat="0" applyBorder="0" applyAlignment="0" applyProtection="0"/>
    <xf numFmtId="0" fontId="7" fillId="49" borderId="0" applyNumberFormat="0" applyBorder="0" applyAlignment="0" applyProtection="0"/>
    <xf numFmtId="0" fontId="7" fillId="18" borderId="0" applyNumberFormat="0" applyBorder="0" applyAlignment="0" applyProtection="0"/>
    <xf numFmtId="0" fontId="7" fillId="49"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6" fillId="42" borderId="0" applyNumberFormat="0" applyBorder="0" applyAlignment="0" applyProtection="0"/>
    <xf numFmtId="0" fontId="6" fillId="40" borderId="0" applyNumberFormat="0" applyBorder="0" applyAlignment="0" applyProtection="0"/>
    <xf numFmtId="0" fontId="6" fillId="40" borderId="0" applyNumberFormat="0" applyBorder="0" applyAlignment="0" applyProtection="0"/>
    <xf numFmtId="0" fontId="6" fillId="42" borderId="0" applyNumberFormat="0" applyBorder="0" applyAlignment="0" applyProtection="0"/>
    <xf numFmtId="0" fontId="6" fillId="42" borderId="0" applyNumberFormat="0" applyBorder="0" applyAlignment="0" applyProtection="0"/>
    <xf numFmtId="0" fontId="6" fillId="35" borderId="0" applyNumberFormat="0" applyBorder="0" applyAlignment="0" applyProtection="0"/>
    <xf numFmtId="0" fontId="6" fillId="43" borderId="0" applyNumberFormat="0" applyBorder="0" applyAlignment="0" applyProtection="0"/>
    <xf numFmtId="0" fontId="6" fillId="43" borderId="0" applyNumberFormat="0" applyBorder="0" applyAlignment="0" applyProtection="0"/>
    <xf numFmtId="0" fontId="6" fillId="35" borderId="0" applyNumberFormat="0" applyBorder="0" applyAlignment="0" applyProtection="0"/>
    <xf numFmtId="0" fontId="6" fillId="35" borderId="0" applyNumberFormat="0" applyBorder="0" applyAlignment="0" applyProtection="0"/>
    <xf numFmtId="0" fontId="7" fillId="35" borderId="0" applyNumberFormat="0" applyBorder="0" applyAlignment="0" applyProtection="0"/>
    <xf numFmtId="0" fontId="7" fillId="42" borderId="0" applyNumberFormat="0" applyBorder="0" applyAlignment="0" applyProtection="0"/>
    <xf numFmtId="0" fontId="7" fillId="42" borderId="0" applyNumberFormat="0" applyBorder="0" applyAlignment="0" applyProtection="0"/>
    <xf numFmtId="0" fontId="7" fillId="35"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0"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1" borderId="0" applyNumberFormat="0" applyBorder="0" applyAlignment="0" applyProtection="0"/>
    <xf numFmtId="0" fontId="7" fillId="51" borderId="0" applyNumberFormat="0" applyBorder="0" applyAlignment="0" applyProtection="0"/>
    <xf numFmtId="0" fontId="7" fillId="13" borderId="0" applyNumberFormat="0" applyBorder="0" applyAlignment="0" applyProtection="0"/>
    <xf numFmtId="0" fontId="7" fillId="51"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6" fillId="32" borderId="0" applyNumberFormat="0" applyBorder="0" applyAlignment="0" applyProtection="0"/>
    <xf numFmtId="0" fontId="6" fillId="45" borderId="0" applyNumberFormat="0" applyBorder="0" applyAlignment="0" applyProtection="0"/>
    <xf numFmtId="0" fontId="6" fillId="45" borderId="0" applyNumberFormat="0" applyBorder="0" applyAlignment="0" applyProtection="0"/>
    <xf numFmtId="0" fontId="6" fillId="32" borderId="0" applyNumberFormat="0" applyBorder="0" applyAlignment="0" applyProtection="0"/>
    <xf numFmtId="0" fontId="6" fillId="32"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6" fillId="34" borderId="0" applyNumberFormat="0" applyBorder="0" applyAlignment="0" applyProtection="0"/>
    <xf numFmtId="0" fontId="7" fillId="34"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52" borderId="0" applyNumberFormat="0" applyBorder="0" applyAlignment="0" applyProtection="0"/>
    <xf numFmtId="0" fontId="7" fillId="37" borderId="0" applyNumberFormat="0" applyBorder="0" applyAlignment="0" applyProtection="0"/>
    <xf numFmtId="0" fontId="7" fillId="52"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37" borderId="0" applyNumberFormat="0" applyBorder="0" applyAlignment="0" applyProtection="0"/>
    <xf numFmtId="0" fontId="7" fillId="37" borderId="0" applyNumberFormat="0" applyBorder="0" applyAlignment="0" applyProtection="0"/>
    <xf numFmtId="0" fontId="7" fillId="14" borderId="0" applyNumberFormat="0" applyBorder="0" applyAlignment="0" applyProtection="0"/>
    <xf numFmtId="0" fontId="7" fillId="37"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53" borderId="0" applyNumberFormat="0" applyBorder="0" applyAlignment="0" applyProtection="0"/>
    <xf numFmtId="0" fontId="6" fillId="41" borderId="0" applyNumberFormat="0" applyBorder="0" applyAlignment="0" applyProtection="0"/>
    <xf numFmtId="0" fontId="6" fillId="54" borderId="0" applyNumberFormat="0" applyBorder="0" applyAlignment="0" applyProtection="0"/>
    <xf numFmtId="0" fontId="6" fillId="54" borderId="0" applyNumberFormat="0" applyBorder="0" applyAlignment="0" applyProtection="0"/>
    <xf numFmtId="0" fontId="6" fillId="41" borderId="0" applyNumberFormat="0" applyBorder="0" applyAlignment="0" applyProtection="0"/>
    <xf numFmtId="0" fontId="6" fillId="4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5" borderId="0" applyNumberFormat="0" applyBorder="0" applyAlignment="0" applyProtection="0"/>
    <xf numFmtId="0" fontId="7" fillId="5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56" borderId="0" applyNumberFormat="0" applyBorder="0" applyAlignment="0" applyProtection="0"/>
    <xf numFmtId="0" fontId="7" fillId="57" borderId="0" applyNumberFormat="0" applyBorder="0" applyAlignment="0" applyProtection="0"/>
    <xf numFmtId="0" fontId="7" fillId="56"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57" borderId="0" applyNumberFormat="0" applyBorder="0" applyAlignment="0" applyProtection="0"/>
    <xf numFmtId="0" fontId="7" fillId="57" borderId="0" applyNumberFormat="0" applyBorder="0" applyAlignment="0" applyProtection="0"/>
    <xf numFmtId="0" fontId="7" fillId="19" borderId="0" applyNumberFormat="0" applyBorder="0" applyAlignment="0" applyProtection="0"/>
    <xf numFmtId="0" fontId="7" fillId="57"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2" fontId="38" fillId="0" borderId="0">
      <alignment vertical="center"/>
    </xf>
    <xf numFmtId="0" fontId="39" fillId="41"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39" fillId="41" borderId="0" applyNumberFormat="0" applyBorder="0" applyAlignment="0" applyProtection="0"/>
    <xf numFmtId="0" fontId="40" fillId="53" borderId="0" applyNumberFormat="0" applyBorder="0" applyAlignment="0" applyProtection="0"/>
    <xf numFmtId="0" fontId="39" fillId="41" borderId="0" applyNumberFormat="0" applyBorder="0" applyAlignment="0" applyProtection="0"/>
    <xf numFmtId="0" fontId="8" fillId="3" borderId="0" applyNumberFormat="0" applyBorder="0" applyAlignment="0" applyProtection="0"/>
    <xf numFmtId="0" fontId="39" fillId="41" borderId="0" applyNumberFormat="0" applyBorder="0" applyAlignment="0" applyProtection="0"/>
    <xf numFmtId="0" fontId="8" fillId="3" borderId="0" applyNumberFormat="0" applyBorder="0" applyAlignment="0" applyProtection="0"/>
    <xf numFmtId="0" fontId="40" fillId="53" borderId="0" applyNumberFormat="0" applyBorder="0" applyAlignment="0" applyProtection="0"/>
    <xf numFmtId="0" fontId="40" fillId="53" borderId="0" applyNumberFormat="0" applyBorder="0" applyAlignment="0" applyProtection="0"/>
    <xf numFmtId="0" fontId="8" fillId="3" borderId="0" applyNumberFormat="0" applyBorder="0" applyAlignment="0" applyProtection="0"/>
    <xf numFmtId="0" fontId="40" fillId="53" borderId="0" applyNumberFormat="0" applyBorder="0" applyAlignment="0" applyProtection="0"/>
    <xf numFmtId="0" fontId="39" fillId="41" borderId="0" applyNumberFormat="0" applyBorder="0" applyAlignment="0" applyProtection="0"/>
    <xf numFmtId="0" fontId="8" fillId="3" borderId="0" applyNumberFormat="0" applyBorder="0" applyAlignment="0" applyProtection="0"/>
    <xf numFmtId="0" fontId="12" fillId="4" borderId="0" applyNumberFormat="0" applyBorder="0" applyAlignment="0" applyProtection="0"/>
    <xf numFmtId="0" fontId="19"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41"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37" fontId="28" fillId="58" borderId="24">
      <protection locked="0"/>
    </xf>
    <xf numFmtId="37" fontId="28" fillId="58" borderId="24">
      <protection locked="0"/>
    </xf>
    <xf numFmtId="37" fontId="28" fillId="58" borderId="24">
      <protection locked="0"/>
    </xf>
    <xf numFmtId="37" fontId="28" fillId="58" borderId="24">
      <protection locked="0"/>
    </xf>
    <xf numFmtId="37" fontId="28" fillId="58" borderId="24">
      <protection locked="0"/>
    </xf>
    <xf numFmtId="0" fontId="42" fillId="59" borderId="1" applyNumberFormat="0" applyAlignment="0" applyProtection="0"/>
    <xf numFmtId="0" fontId="43" fillId="60" borderId="26" applyNumberFormat="0" applyAlignment="0" applyProtection="0"/>
    <xf numFmtId="0" fontId="43" fillId="60" borderId="26" applyNumberFormat="0" applyAlignment="0" applyProtection="0"/>
    <xf numFmtId="0" fontId="43" fillId="60" borderId="26" applyNumberFormat="0" applyAlignment="0" applyProtection="0"/>
    <xf numFmtId="0" fontId="42" fillId="59" borderId="1" applyNumberFormat="0" applyAlignment="0" applyProtection="0"/>
    <xf numFmtId="0" fontId="43" fillId="60" borderId="26" applyNumberFormat="0" applyAlignment="0" applyProtection="0"/>
    <xf numFmtId="0" fontId="42" fillId="59" borderId="1" applyNumberFormat="0" applyAlignment="0" applyProtection="0"/>
    <xf numFmtId="0" fontId="9" fillId="20" borderId="1" applyNumberFormat="0" applyAlignment="0" applyProtection="0"/>
    <xf numFmtId="0" fontId="42" fillId="59" borderId="1" applyNumberFormat="0" applyAlignment="0" applyProtection="0"/>
    <xf numFmtId="0" fontId="9" fillId="20" borderId="1" applyNumberFormat="0" applyAlignment="0" applyProtection="0"/>
    <xf numFmtId="0" fontId="43" fillId="60" borderId="26" applyNumberFormat="0" applyAlignment="0" applyProtection="0"/>
    <xf numFmtId="0" fontId="43" fillId="60" borderId="26" applyNumberFormat="0" applyAlignment="0" applyProtection="0"/>
    <xf numFmtId="0" fontId="9" fillId="20" borderId="1" applyNumberFormat="0" applyAlignment="0" applyProtection="0"/>
    <xf numFmtId="0" fontId="43" fillId="60" borderId="26" applyNumberFormat="0" applyAlignment="0" applyProtection="0"/>
    <xf numFmtId="0" fontId="42" fillId="59"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44"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45" fillId="0" borderId="0"/>
    <xf numFmtId="0" fontId="45" fillId="0" borderId="0"/>
    <xf numFmtId="0" fontId="19"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46"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9"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4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0" fillId="21" borderId="2" applyNumberFormat="0" applyAlignment="0" applyProtection="0"/>
    <xf numFmtId="0" fontId="17" fillId="0" borderId="6" applyNumberFormat="0" applyFill="0" applyAlignment="0" applyProtection="0"/>
    <xf numFmtId="0" fontId="19" fillId="21" borderId="2" applyNumberFormat="0" applyAlignment="0" applyProtection="0"/>
    <xf numFmtId="0" fontId="10" fillId="21" borderId="2" applyNumberFormat="0" applyAlignment="0" applyProtection="0"/>
    <xf numFmtId="0" fontId="10" fillId="51" borderId="2" applyNumberFormat="0" applyAlignment="0" applyProtection="0"/>
    <xf numFmtId="0" fontId="10" fillId="51" borderId="2" applyNumberFormat="0" applyAlignment="0" applyProtection="0"/>
    <xf numFmtId="0" fontId="10" fillId="43" borderId="2" applyNumberFormat="0" applyAlignment="0" applyProtection="0"/>
    <xf numFmtId="0" fontId="19" fillId="21" borderId="2" applyNumberFormat="0" applyAlignment="0" applyProtection="0"/>
    <xf numFmtId="0" fontId="10" fillId="51" borderId="2" applyNumberFormat="0" applyAlignment="0" applyProtection="0"/>
    <xf numFmtId="0" fontId="10" fillId="43" borderId="2" applyNumberFormat="0" applyAlignment="0" applyProtection="0"/>
    <xf numFmtId="0" fontId="10" fillId="51" borderId="2" applyNumberFormat="0" applyAlignment="0" applyProtection="0"/>
    <xf numFmtId="0" fontId="10" fillId="43" borderId="2" applyNumberFormat="0" applyAlignment="0" applyProtection="0"/>
    <xf numFmtId="0" fontId="10" fillId="43" borderId="2" applyNumberFormat="0" applyAlignment="0" applyProtection="0"/>
    <xf numFmtId="0" fontId="10" fillId="21" borderId="2" applyNumberFormat="0" applyAlignment="0" applyProtection="0"/>
    <xf numFmtId="0" fontId="10" fillId="43" borderId="2" applyNumberFormat="0" applyAlignment="0" applyProtection="0"/>
    <xf numFmtId="0" fontId="10" fillId="21" borderId="2" applyNumberFormat="0" applyAlignment="0" applyProtection="0"/>
    <xf numFmtId="0" fontId="10" fillId="51" borderId="2" applyNumberFormat="0" applyAlignment="0" applyProtection="0"/>
    <xf numFmtId="0" fontId="10" fillId="51" borderId="2" applyNumberFormat="0" applyAlignment="0" applyProtection="0"/>
    <xf numFmtId="0" fontId="10" fillId="21" borderId="2" applyNumberFormat="0" applyAlignment="0" applyProtection="0"/>
    <xf numFmtId="0" fontId="10" fillId="51" borderId="2" applyNumberFormat="0" applyAlignment="0" applyProtection="0"/>
    <xf numFmtId="0" fontId="10" fillId="43" borderId="2" applyNumberFormat="0" applyAlignment="0" applyProtection="0"/>
    <xf numFmtId="0" fontId="10" fillId="21" borderId="2" applyNumberFormat="0" applyAlignment="0" applyProtection="0"/>
    <xf numFmtId="0" fontId="10" fillId="21" borderId="2" applyNumberFormat="0" applyAlignment="0" applyProtection="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0" fontId="19" fillId="0" borderId="0"/>
    <xf numFmtId="181" fontId="48" fillId="0" borderId="0"/>
    <xf numFmtId="0" fontId="19" fillId="0" borderId="0"/>
    <xf numFmtId="182" fontId="19" fillId="0" borderId="0" applyFont="0" applyFill="0" applyBorder="0" applyAlignment="0" applyProtection="0"/>
    <xf numFmtId="182"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25" fillId="0" borderId="0" applyFont="0" applyFill="0" applyBorder="0" applyAlignment="0" applyProtection="0"/>
    <xf numFmtId="167" fontId="49" fillId="0" borderId="0" applyFont="0" applyFill="0" applyBorder="0" applyAlignment="0" applyProtection="0"/>
    <xf numFmtId="167" fontId="25" fillId="0" borderId="0" applyFont="0" applyFill="0" applyBorder="0" applyAlignment="0" applyProtection="0"/>
    <xf numFmtId="167" fontId="49" fillId="0" borderId="0" applyFont="0" applyFill="0" applyBorder="0" applyAlignment="0" applyProtection="0"/>
    <xf numFmtId="167" fontId="25"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0"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83"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50" fillId="0" borderId="0" applyFont="0" applyFill="0" applyBorder="0" applyAlignment="0" applyProtection="0"/>
    <xf numFmtId="167" fontId="50" fillId="0" borderId="0" applyFont="0" applyFill="0" applyBorder="0" applyAlignment="0" applyProtection="0"/>
    <xf numFmtId="184" fontId="19" fillId="0" borderId="0" applyFont="0" applyFill="0" applyBorder="0" applyAlignment="0" applyProtection="0"/>
    <xf numFmtId="181" fontId="19" fillId="0" borderId="0" applyFont="0" applyFill="0" applyBorder="0" applyAlignment="0" applyProtection="0"/>
    <xf numFmtId="0" fontId="19" fillId="0" borderId="0" applyFont="0" applyFill="0" applyBorder="0" applyAlignment="0" applyProtection="0"/>
    <xf numFmtId="168" fontId="4" fillId="0" borderId="0" applyFont="0" applyFill="0" applyBorder="0" applyAlignment="0" applyProtection="0"/>
    <xf numFmtId="167" fontId="50" fillId="0" borderId="0" applyFont="0" applyFill="0" applyBorder="0" applyAlignment="0" applyProtection="0"/>
    <xf numFmtId="168" fontId="4" fillId="0" borderId="0" applyFont="0" applyFill="0" applyBorder="0" applyAlignment="0" applyProtection="0"/>
    <xf numFmtId="168" fontId="19" fillId="0" borderId="0" applyFont="0" applyFill="0" applyBorder="0" applyAlignment="0" applyProtection="0"/>
    <xf numFmtId="181"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84"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50"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51" fillId="0" borderId="0" applyFont="0" applyFill="0" applyBorder="0" applyAlignment="0" applyProtection="0"/>
    <xf numFmtId="167" fontId="51" fillId="0" borderId="0" applyFont="0" applyFill="0" applyBorder="0" applyAlignment="0" applyProtection="0"/>
    <xf numFmtId="167" fontId="6"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85" fontId="19" fillId="0" borderId="0">
      <protection locked="0"/>
    </xf>
    <xf numFmtId="186" fontId="19" fillId="0" borderId="0">
      <protection locked="0"/>
    </xf>
    <xf numFmtId="186" fontId="19" fillId="0" borderId="0">
      <protection locked="0"/>
    </xf>
    <xf numFmtId="186" fontId="19" fillId="0" borderId="0">
      <protection locked="0"/>
    </xf>
    <xf numFmtId="186" fontId="19" fillId="0" borderId="0">
      <protection locked="0"/>
    </xf>
    <xf numFmtId="186"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5" fontId="19" fillId="0" borderId="0">
      <protection locked="0"/>
    </xf>
    <xf numFmtId="187" fontId="19" fillId="0" borderId="0" applyFont="0" applyFill="0" applyBorder="0" applyAlignment="0" applyProtection="0"/>
    <xf numFmtId="187" fontId="19" fillId="0" borderId="0" applyFont="0" applyFill="0" applyBorder="0" applyAlignment="0" applyProtection="0"/>
    <xf numFmtId="168" fontId="19" fillId="0" borderId="0" applyFont="0" applyFill="0" applyBorder="0" applyAlignment="0" applyProtection="0"/>
    <xf numFmtId="188" fontId="19" fillId="0" borderId="0" applyFont="0" applyFill="0" applyBorder="0" applyAlignment="0" applyProtection="0"/>
    <xf numFmtId="188" fontId="19" fillId="0" borderId="0" applyFont="0" applyFill="0" applyBorder="0" applyAlignment="0" applyProtection="0"/>
    <xf numFmtId="189" fontId="52" fillId="0" borderId="0">
      <protection locked="0"/>
    </xf>
    <xf numFmtId="190" fontId="4" fillId="61" borderId="0" applyFont="0" applyFill="0" applyBorder="0" applyAlignment="0" applyProtection="0"/>
    <xf numFmtId="191" fontId="5" fillId="0" borderId="16"/>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89" fontId="52" fillId="0" borderId="0">
      <protection locked="0"/>
    </xf>
    <xf numFmtId="192" fontId="4" fillId="0" borderId="0" applyFill="0" applyBorder="0">
      <alignment horizontal="right"/>
    </xf>
    <xf numFmtId="2" fontId="53" fillId="0" borderId="20"/>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3" fontId="54" fillId="62" borderId="0" applyFont="0" applyFill="0" applyBorder="0" applyAlignment="0" applyProtection="0">
      <alignment horizontal="right" vertical="center"/>
    </xf>
    <xf numFmtId="2" fontId="19" fillId="0" borderId="0"/>
    <xf numFmtId="2" fontId="19" fillId="0" borderId="0"/>
    <xf numFmtId="2" fontId="19" fillId="0" borderId="0"/>
    <xf numFmtId="0" fontId="22" fillId="63" borderId="0" applyNumberFormat="0" applyBorder="0" applyAlignment="0" applyProtection="0"/>
    <xf numFmtId="0" fontId="22" fillId="64" borderId="0" applyNumberFormat="0" applyBorder="0" applyAlignment="0" applyProtection="0"/>
    <xf numFmtId="0" fontId="22" fillId="64" borderId="0" applyNumberFormat="0" applyBorder="0" applyAlignment="0" applyProtection="0"/>
    <xf numFmtId="0" fontId="22" fillId="63" borderId="0" applyNumberFormat="0" applyBorder="0" applyAlignment="0" applyProtection="0"/>
    <xf numFmtId="0" fontId="22" fillId="63" borderId="0" applyNumberFormat="0" applyBorder="0" applyAlignment="0" applyProtection="0"/>
    <xf numFmtId="0" fontId="22" fillId="65" borderId="0" applyNumberFormat="0" applyBorder="0" applyAlignment="0" applyProtection="0"/>
    <xf numFmtId="0" fontId="22" fillId="66" borderId="0" applyNumberFormat="0" applyBorder="0" applyAlignment="0" applyProtection="0"/>
    <xf numFmtId="0" fontId="22" fillId="66" borderId="0" applyNumberFormat="0" applyBorder="0" applyAlignment="0" applyProtection="0"/>
    <xf numFmtId="0" fontId="22" fillId="65" borderId="0" applyNumberFormat="0" applyBorder="0" applyAlignment="0" applyProtection="0"/>
    <xf numFmtId="0" fontId="22" fillId="65"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22" fillId="67" borderId="0" applyNumberFormat="0" applyBorder="0" applyAlignment="0" applyProtection="0"/>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55" fillId="0" borderId="0">
      <protection locked="0"/>
    </xf>
    <xf numFmtId="0" fontId="19"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56"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3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3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3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3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3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3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19"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57"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9" fillId="0" borderId="0"/>
    <xf numFmtId="0" fontId="58" fillId="0" borderId="0"/>
    <xf numFmtId="0" fontId="19" fillId="0" borderId="0"/>
    <xf numFmtId="0" fontId="58" fillId="0" borderId="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5" fontId="19" fillId="0" borderId="0" applyFont="0" applyFill="0" applyBorder="0" applyAlignment="0" applyProtection="0"/>
    <xf numFmtId="195" fontId="59" fillId="0" borderId="0" applyFont="0" applyFill="0" applyBorder="0" applyAlignment="0" applyProtection="0"/>
    <xf numFmtId="194" fontId="19" fillId="0" borderId="0" applyFont="0" applyFill="0" applyBorder="0" applyAlignment="0" applyProtection="0"/>
    <xf numFmtId="195" fontId="59" fillId="0" borderId="0" applyFont="0" applyFill="0" applyBorder="0" applyAlignment="0" applyProtection="0"/>
    <xf numFmtId="195" fontId="5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6" fontId="19" fillId="0" borderId="0" applyFont="0" applyFill="0" applyBorder="0" applyAlignment="0" applyProtection="0"/>
    <xf numFmtId="196" fontId="19" fillId="0" borderId="0" applyFont="0" applyFill="0" applyBorder="0" applyAlignment="0" applyProtection="0"/>
    <xf numFmtId="194" fontId="19" fillId="0" borderId="0" applyFont="0" applyFill="0" applyBorder="0" applyAlignment="0" applyProtection="0"/>
    <xf numFmtId="196" fontId="19" fillId="0" borderId="0" applyFont="0" applyFill="0" applyBorder="0" applyAlignment="0" applyProtection="0"/>
    <xf numFmtId="0" fontId="19" fillId="0" borderId="0" applyFont="0" applyFill="0" applyBorder="0" applyAlignment="0" applyProtection="0"/>
    <xf numFmtId="196" fontId="19" fillId="0" borderId="0" applyFont="0" applyFill="0" applyBorder="0" applyAlignment="0" applyProtection="0"/>
    <xf numFmtId="0"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5" fontId="19" fillId="0" borderId="0" applyFont="0" applyFill="0" applyBorder="0" applyAlignment="0" applyProtection="0"/>
    <xf numFmtId="194" fontId="19" fillId="0" borderId="0" applyFont="0" applyFill="0" applyBorder="0" applyAlignment="0" applyProtection="0"/>
    <xf numFmtId="195"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6" fontId="19" fillId="0" borderId="0" applyFont="0" applyFill="0" applyBorder="0" applyAlignment="0" applyProtection="0"/>
    <xf numFmtId="196"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194" fontId="19" fillId="0" borderId="0" applyFon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0" fontId="19" fillId="0" borderId="0">
      <protection locked="0"/>
    </xf>
    <xf numFmtId="197" fontId="52" fillId="0" borderId="0">
      <protection locked="0"/>
    </xf>
    <xf numFmtId="0" fontId="19"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0" fontId="52" fillId="0" borderId="0">
      <protection locked="0"/>
    </xf>
    <xf numFmtId="0" fontId="52" fillId="0" borderId="0">
      <protection locked="0"/>
    </xf>
    <xf numFmtId="0" fontId="52" fillId="0" borderId="0">
      <protection locked="0"/>
    </xf>
    <xf numFmtId="0" fontId="52" fillId="0" borderId="0">
      <protection locked="0"/>
    </xf>
    <xf numFmtId="197" fontId="52" fillId="0" borderId="0">
      <protection locked="0"/>
    </xf>
    <xf numFmtId="197" fontId="52" fillId="0" borderId="0">
      <protection locked="0"/>
    </xf>
    <xf numFmtId="197" fontId="52" fillId="0" borderId="0">
      <protection locked="0"/>
    </xf>
    <xf numFmtId="197" fontId="52" fillId="0" borderId="0">
      <protection locked="0"/>
    </xf>
    <xf numFmtId="0" fontId="52" fillId="0" borderId="0">
      <protection locked="0"/>
    </xf>
    <xf numFmtId="198" fontId="52" fillId="0" borderId="0">
      <protection locked="0"/>
    </xf>
    <xf numFmtId="198" fontId="52" fillId="0" borderId="0">
      <protection locked="0"/>
    </xf>
    <xf numFmtId="198" fontId="52" fillId="0" borderId="0">
      <protection locked="0"/>
    </xf>
    <xf numFmtId="198" fontId="52" fillId="0" borderId="0">
      <protection locked="0"/>
    </xf>
    <xf numFmtId="198" fontId="52" fillId="0" borderId="0">
      <protection locked="0"/>
    </xf>
    <xf numFmtId="198" fontId="52" fillId="0" borderId="0">
      <protection locked="0"/>
    </xf>
    <xf numFmtId="199" fontId="52" fillId="0" borderId="0">
      <protection locked="0"/>
    </xf>
    <xf numFmtId="199" fontId="52" fillId="0" borderId="0">
      <protection locked="0"/>
    </xf>
    <xf numFmtId="199" fontId="52" fillId="0" borderId="0">
      <protection locked="0"/>
    </xf>
    <xf numFmtId="199" fontId="52" fillId="0" borderId="0">
      <protection locked="0"/>
    </xf>
    <xf numFmtId="199" fontId="52" fillId="0" borderId="0">
      <protection locked="0"/>
    </xf>
    <xf numFmtId="199"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200" fontId="52" fillId="0" borderId="0">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19" fillId="0" borderId="0"/>
    <xf numFmtId="0" fontId="62" fillId="0" borderId="0"/>
    <xf numFmtId="0" fontId="19" fillId="4" borderId="0" applyNumberFormat="0" applyBorder="0" applyAlignment="0" applyProtection="0"/>
    <xf numFmtId="0" fontId="12" fillId="4"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19" fillId="4"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12" fillId="4" borderId="0" applyNumberFormat="0" applyBorder="0" applyAlignment="0" applyProtection="0"/>
    <xf numFmtId="0" fontId="12" fillId="68" borderId="0" applyNumberFormat="0" applyBorder="0" applyAlignment="0" applyProtection="0"/>
    <xf numFmtId="0" fontId="12" fillId="4" borderId="0" applyNumberFormat="0" applyBorder="0" applyAlignment="0" applyProtection="0"/>
    <xf numFmtId="0" fontId="6" fillId="47" borderId="0" applyNumberFormat="0" applyBorder="0" applyAlignment="0" applyProtection="0"/>
    <xf numFmtId="0" fontId="6" fillId="47" borderId="0" applyNumberFormat="0" applyBorder="0" applyAlignment="0" applyProtection="0"/>
    <xf numFmtId="0" fontId="12" fillId="4" borderId="0" applyNumberFormat="0" applyBorder="0" applyAlignment="0" applyProtection="0"/>
    <xf numFmtId="0" fontId="6" fillId="47" borderId="0" applyNumberFormat="0" applyBorder="0" applyAlignment="0" applyProtection="0"/>
    <xf numFmtId="0" fontId="12" fillId="68" borderId="0" applyNumberFormat="0" applyBorder="0" applyAlignment="0" applyProtection="0"/>
    <xf numFmtId="0" fontId="12" fillId="4" borderId="0" applyNumberFormat="0" applyBorder="0" applyAlignment="0" applyProtection="0"/>
    <xf numFmtId="0" fontId="19" fillId="0" borderId="0" applyFont="0" applyFill="0" applyBorder="0" applyAlignment="0" applyProtection="0">
      <alignment horizontal="right"/>
    </xf>
    <xf numFmtId="201" fontId="63" fillId="0" borderId="0" applyFont="0" applyFill="0" applyBorder="0" applyAlignment="0" applyProtection="0">
      <alignment horizontal="right"/>
    </xf>
    <xf numFmtId="0" fontId="64" fillId="0" borderId="27" applyNumberFormat="0" applyFill="0" applyAlignment="0" applyProtection="0"/>
    <xf numFmtId="0" fontId="13" fillId="0" borderId="3" applyNumberFormat="0" applyFill="0" applyAlignment="0" applyProtection="0"/>
    <xf numFmtId="0" fontId="64" fillId="0" borderId="27"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64" fillId="0" borderId="27" applyNumberFormat="0" applyFill="0" applyAlignment="0" applyProtection="0"/>
    <xf numFmtId="0" fontId="13" fillId="0" borderId="3" applyNumberFormat="0" applyFill="0" applyAlignment="0" applyProtection="0"/>
    <xf numFmtId="0" fontId="65" fillId="0" borderId="4" applyNumberFormat="0" applyFill="0" applyAlignment="0" applyProtection="0"/>
    <xf numFmtId="0" fontId="65" fillId="0" borderId="28" applyNumberFormat="0" applyFill="0" applyAlignment="0" applyProtection="0"/>
    <xf numFmtId="0" fontId="65" fillId="0" borderId="28" applyNumberFormat="0" applyFill="0" applyAlignment="0" applyProtection="0"/>
    <xf numFmtId="0" fontId="65" fillId="0" borderId="28" applyNumberFormat="0" applyFill="0" applyAlignment="0" applyProtection="0"/>
    <xf numFmtId="0" fontId="65" fillId="0" borderId="4" applyNumberFormat="0" applyFill="0" applyAlignment="0" applyProtection="0"/>
    <xf numFmtId="0" fontId="65" fillId="0" borderId="28" applyNumberFormat="0" applyFill="0" applyAlignment="0" applyProtection="0"/>
    <xf numFmtId="0" fontId="65" fillId="0" borderId="4" applyNumberFormat="0" applyFill="0" applyAlignment="0" applyProtection="0"/>
    <xf numFmtId="0" fontId="14" fillId="0" borderId="4" applyNumberFormat="0" applyFill="0" applyAlignment="0" applyProtection="0"/>
    <xf numFmtId="0" fontId="65" fillId="0" borderId="4" applyNumberFormat="0" applyFill="0" applyAlignment="0" applyProtection="0"/>
    <xf numFmtId="0" fontId="14" fillId="0" borderId="4" applyNumberFormat="0" applyFill="0" applyAlignment="0" applyProtection="0"/>
    <xf numFmtId="0" fontId="65" fillId="0" borderId="28" applyNumberFormat="0" applyFill="0" applyAlignment="0" applyProtection="0"/>
    <xf numFmtId="0" fontId="65" fillId="0" borderId="28" applyNumberFormat="0" applyFill="0" applyAlignment="0" applyProtection="0"/>
    <xf numFmtId="0" fontId="14" fillId="0" borderId="4" applyNumberFormat="0" applyFill="0" applyAlignment="0" applyProtection="0"/>
    <xf numFmtId="0" fontId="65" fillId="0" borderId="28" applyNumberFormat="0" applyFill="0" applyAlignment="0" applyProtection="0"/>
    <xf numFmtId="0" fontId="65" fillId="0" borderId="4" applyNumberFormat="0" applyFill="0" applyAlignment="0" applyProtection="0"/>
    <xf numFmtId="0" fontId="14" fillId="0" borderId="4" applyNumberFormat="0" applyFill="0" applyAlignment="0" applyProtection="0"/>
    <xf numFmtId="0" fontId="66" fillId="0" borderId="29" applyNumberFormat="0" applyFill="0" applyAlignment="0" applyProtection="0"/>
    <xf numFmtId="0" fontId="66" fillId="0" borderId="30" applyNumberFormat="0" applyFill="0" applyAlignment="0" applyProtection="0"/>
    <xf numFmtId="0" fontId="66" fillId="0" borderId="30" applyNumberFormat="0" applyFill="0" applyAlignment="0" applyProtection="0"/>
    <xf numFmtId="0" fontId="66" fillId="0" borderId="30" applyNumberFormat="0" applyFill="0" applyAlignment="0" applyProtection="0"/>
    <xf numFmtId="0" fontId="66" fillId="0" borderId="29" applyNumberFormat="0" applyFill="0" applyAlignment="0" applyProtection="0"/>
    <xf numFmtId="0" fontId="66" fillId="0" borderId="30" applyNumberFormat="0" applyFill="0" applyAlignment="0" applyProtection="0"/>
    <xf numFmtId="0" fontId="66" fillId="0" borderId="29" applyNumberFormat="0" applyFill="0" applyAlignment="0" applyProtection="0"/>
    <xf numFmtId="0" fontId="15" fillId="0" borderId="5" applyNumberFormat="0" applyFill="0" applyAlignment="0" applyProtection="0"/>
    <xf numFmtId="0" fontId="66" fillId="0" borderId="29" applyNumberFormat="0" applyFill="0" applyAlignment="0" applyProtection="0"/>
    <xf numFmtId="0" fontId="15" fillId="0" borderId="5" applyNumberFormat="0" applyFill="0" applyAlignment="0" applyProtection="0"/>
    <xf numFmtId="0" fontId="66" fillId="0" borderId="30" applyNumberFormat="0" applyFill="0" applyAlignment="0" applyProtection="0"/>
    <xf numFmtId="0" fontId="66" fillId="0" borderId="30" applyNumberFormat="0" applyFill="0" applyAlignment="0" applyProtection="0"/>
    <xf numFmtId="0" fontId="15" fillId="0" borderId="5" applyNumberFormat="0" applyFill="0" applyAlignment="0" applyProtection="0"/>
    <xf numFmtId="0" fontId="66" fillId="0" borderId="30" applyNumberFormat="0" applyFill="0" applyAlignment="0" applyProtection="0"/>
    <xf numFmtId="0" fontId="66" fillId="0" borderId="29" applyNumberFormat="0" applyFill="0" applyAlignment="0" applyProtection="0"/>
    <xf numFmtId="0" fontId="15" fillId="0" borderId="5" applyNumberFormat="0" applyFill="0" applyAlignment="0" applyProtection="0"/>
    <xf numFmtId="0" fontId="19" fillId="0" borderId="0" applyNumberFormat="0" applyFill="0" applyBorder="0" applyAlignment="0" applyProtection="0"/>
    <xf numFmtId="0" fontId="15" fillId="0" borderId="0" applyNumberFormat="0" applyFill="0" applyBorder="0" applyAlignment="0" applyProtection="0"/>
    <xf numFmtId="0" fontId="66" fillId="0" borderId="0" applyNumberFormat="0" applyFill="0" applyBorder="0" applyAlignment="0" applyProtection="0"/>
    <xf numFmtId="0" fontId="19" fillId="0" borderId="0" applyNumberFormat="0" applyFill="0" applyBorder="0" applyAlignment="0" applyProtection="0"/>
    <xf numFmtId="0" fontId="15" fillId="0" borderId="0" applyNumberFormat="0" applyFill="0" applyBorder="0" applyAlignment="0" applyProtection="0"/>
    <xf numFmtId="0" fontId="66"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66" fillId="0" borderId="0" applyNumberFormat="0" applyFill="0" applyBorder="0" applyAlignment="0" applyProtection="0"/>
    <xf numFmtId="0" fontId="15" fillId="0" borderId="0" applyNumberFormat="0" applyFill="0" applyBorder="0" applyAlignment="0" applyProtection="0"/>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202" fontId="55" fillId="0" borderId="0">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9" fillId="0" borderId="0" applyNumberFormat="0" applyFill="0" applyBorder="0" applyAlignment="0" applyProtection="0"/>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67"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0"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19" fillId="7" borderId="1" applyNumberFormat="0" applyAlignment="0" applyProtection="0"/>
    <xf numFmtId="0" fontId="16" fillId="7" borderId="1" applyNumberFormat="0" applyAlignment="0" applyProtection="0"/>
    <xf numFmtId="0" fontId="72" fillId="54" borderId="26" applyNumberFormat="0" applyAlignment="0" applyProtection="0"/>
    <xf numFmtId="0" fontId="72" fillId="54" borderId="26" applyNumberFormat="0" applyAlignment="0" applyProtection="0"/>
    <xf numFmtId="0" fontId="72" fillId="54" borderId="1" applyNumberFormat="0" applyAlignment="0" applyProtection="0"/>
    <xf numFmtId="0" fontId="19" fillId="7" borderId="1" applyNumberFormat="0" applyAlignment="0" applyProtection="0"/>
    <xf numFmtId="0" fontId="72" fillId="54" borderId="26" applyNumberFormat="0" applyAlignment="0" applyProtection="0"/>
    <xf numFmtId="0" fontId="72" fillId="54" borderId="1" applyNumberFormat="0" applyAlignment="0" applyProtection="0"/>
    <xf numFmtId="0" fontId="72" fillId="54" borderId="26" applyNumberFormat="0" applyAlignment="0" applyProtection="0"/>
    <xf numFmtId="0" fontId="72" fillId="54" borderId="1" applyNumberFormat="0" applyAlignment="0" applyProtection="0"/>
    <xf numFmtId="0" fontId="16" fillId="7" borderId="1" applyNumberFormat="0" applyAlignment="0" applyProtection="0"/>
    <xf numFmtId="0" fontId="72" fillId="54" borderId="1" applyNumberFormat="0" applyAlignment="0" applyProtection="0"/>
    <xf numFmtId="0" fontId="16" fillId="7" borderId="1" applyNumberFormat="0" applyAlignment="0" applyProtection="0"/>
    <xf numFmtId="0" fontId="72" fillId="54" borderId="26" applyNumberFormat="0" applyAlignment="0" applyProtection="0"/>
    <xf numFmtId="0" fontId="72" fillId="54" borderId="26" applyNumberFormat="0" applyAlignment="0" applyProtection="0"/>
    <xf numFmtId="0" fontId="16" fillId="7" borderId="1" applyNumberFormat="0" applyAlignment="0" applyProtection="0"/>
    <xf numFmtId="0" fontId="72" fillId="54" borderId="26" applyNumberFormat="0" applyAlignment="0" applyProtection="0"/>
    <xf numFmtId="0" fontId="72" fillId="54" borderId="1" applyNumberFormat="0" applyAlignment="0" applyProtection="0"/>
    <xf numFmtId="0" fontId="16" fillId="7" borderId="1" applyNumberFormat="0" applyAlignment="0" applyProtection="0"/>
    <xf numFmtId="0" fontId="19" fillId="0" borderId="6" applyNumberFormat="0" applyFill="0" applyAlignment="0" applyProtection="0"/>
    <xf numFmtId="0" fontId="17" fillId="0" borderId="6" applyNumberFormat="0" applyFill="0" applyAlignment="0" applyProtection="0"/>
    <xf numFmtId="0" fontId="12" fillId="0" borderId="31"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9" fillId="0" borderId="6"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7" fillId="0" borderId="6" applyNumberFormat="0" applyFill="0" applyAlignment="0" applyProtection="0"/>
    <xf numFmtId="0" fontId="73" fillId="0" borderId="32" applyNumberFormat="0" applyFill="0" applyAlignment="0" applyProtection="0"/>
    <xf numFmtId="0" fontId="17" fillId="0" borderId="6" applyNumberFormat="0" applyFill="0" applyAlignment="0" applyProtection="0"/>
    <xf numFmtId="0" fontId="12" fillId="0" borderId="31" applyNumberFormat="0" applyFill="0" applyAlignment="0" applyProtection="0"/>
    <xf numFmtId="0" fontId="12" fillId="0" borderId="31" applyNumberFormat="0" applyFill="0" applyAlignment="0" applyProtection="0"/>
    <xf numFmtId="0" fontId="17" fillId="0" borderId="6" applyNumberFormat="0" applyFill="0" applyAlignment="0" applyProtection="0"/>
    <xf numFmtId="0" fontId="12" fillId="0" borderId="31" applyNumberFormat="0" applyFill="0" applyAlignment="0" applyProtection="0"/>
    <xf numFmtId="0" fontId="73" fillId="0" borderId="32" applyNumberFormat="0" applyFill="0" applyAlignment="0" applyProtection="0"/>
    <xf numFmtId="0" fontId="17" fillId="0" borderId="6" applyNumberFormat="0" applyFill="0" applyAlignment="0" applyProtection="0"/>
    <xf numFmtId="203" fontId="19" fillId="0" borderId="0" applyFont="0" applyFill="0" applyBorder="0" applyAlignment="0" applyProtection="0"/>
    <xf numFmtId="20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70" fontId="19"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204"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98" fontId="19" fillId="0" borderId="0" applyFont="0" applyFill="0" applyBorder="0" applyAlignment="0" applyProtection="0"/>
    <xf numFmtId="205" fontId="19" fillId="0" borderId="0" applyFont="0" applyFill="0" applyBorder="0" applyAlignment="0" applyProtection="0"/>
    <xf numFmtId="204" fontId="19" fillId="0" borderId="0" applyFont="0" applyFill="0" applyBorder="0" applyAlignment="0" applyProtection="0"/>
    <xf numFmtId="168" fontId="19" fillId="0" borderId="0" applyFont="0" applyFill="0" applyBorder="0" applyAlignment="0" applyProtection="0"/>
    <xf numFmtId="206" fontId="19" fillId="0" borderId="0" applyFont="0" applyFill="0" applyBorder="0" applyAlignment="0" applyProtection="0"/>
    <xf numFmtId="168" fontId="19" fillId="0" borderId="0" applyFont="0" applyFill="0" applyBorder="0" applyAlignment="0" applyProtection="0"/>
    <xf numFmtId="204"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207" fontId="49" fillId="0" borderId="0" applyFont="0" applyFill="0" applyBorder="0" applyAlignment="0" applyProtection="0"/>
    <xf numFmtId="167" fontId="50"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209" fontId="19" fillId="0" borderId="0" applyFont="0" applyFill="0" applyBorder="0" applyAlignment="0" applyProtection="0"/>
    <xf numFmtId="209"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76"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50" fillId="0" borderId="0" applyFont="0" applyFill="0" applyBorder="0" applyAlignment="0" applyProtection="0"/>
    <xf numFmtId="167"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7" fontId="19" fillId="0" borderId="0" applyFont="0" applyFill="0" applyBorder="0" applyAlignment="0" applyProtection="0"/>
    <xf numFmtId="167" fontId="49" fillId="0" borderId="0" applyFont="0" applyFill="0" applyBorder="0" applyAlignment="0" applyProtection="0"/>
    <xf numFmtId="167" fontId="19" fillId="0" borderId="0" applyFont="0" applyFill="0" applyBorder="0" applyAlignment="0" applyProtection="0"/>
    <xf numFmtId="167" fontId="6"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50" fillId="0" borderId="0" applyFont="0" applyFill="0" applyBorder="0" applyAlignment="0" applyProtection="0"/>
    <xf numFmtId="210" fontId="1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167" fontId="50"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167" fontId="19" fillId="0" borderId="0" applyFont="0" applyFill="0" applyBorder="0" applyAlignment="0" applyProtection="0"/>
    <xf numFmtId="208"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99"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98"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211" fontId="19" fillId="0" borderId="0" applyFont="0" applyFill="0" applyBorder="0" applyAlignment="0" applyProtection="0"/>
    <xf numFmtId="167" fontId="19" fillId="0" borderId="0" applyFont="0" applyFill="0" applyBorder="0" applyAlignment="0" applyProtection="0"/>
    <xf numFmtId="211"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6"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167" fontId="4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208"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12" fontId="19" fillId="0" borderId="0" applyFont="0" applyFill="0" applyBorder="0" applyAlignment="0" applyProtection="0"/>
    <xf numFmtId="168" fontId="19" fillId="0" borderId="0" applyFont="0" applyFill="0" applyBorder="0" applyAlignment="0" applyProtection="0"/>
    <xf numFmtId="209" fontId="19" fillId="0" borderId="0" applyFont="0" applyFill="0" applyBorder="0" applyAlignment="0" applyProtection="0"/>
    <xf numFmtId="168" fontId="19" fillId="0" borderId="0" applyFont="0" applyFill="0" applyBorder="0" applyAlignment="0" applyProtection="0"/>
    <xf numFmtId="167" fontId="6" fillId="0" borderId="0" applyFont="0" applyFill="0" applyBorder="0" applyAlignment="0" applyProtection="0"/>
    <xf numFmtId="208" fontId="19" fillId="0" borderId="0" applyFont="0" applyFill="0" applyBorder="0" applyAlignment="0" applyProtection="0"/>
    <xf numFmtId="167" fontId="49" fillId="0" borderId="0" applyFont="0" applyFill="0" applyBorder="0" applyAlignment="0" applyProtection="0"/>
    <xf numFmtId="208" fontId="19" fillId="0" borderId="0" applyFont="0" applyFill="0" applyBorder="0" applyAlignment="0" applyProtection="0"/>
    <xf numFmtId="167" fontId="6"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43" fontId="19" fillId="0" borderId="0" applyFont="0" applyFill="0" applyBorder="0" applyAlignment="0" applyProtection="0"/>
    <xf numFmtId="208" fontId="19" fillId="0" borderId="0" applyFont="0" applyFill="0" applyBorder="0" applyAlignment="0" applyProtection="0"/>
    <xf numFmtId="168" fontId="19" fillId="0" borderId="0" applyFont="0" applyFill="0" applyBorder="0" applyAlignment="0" applyProtection="0"/>
    <xf numFmtId="168" fontId="19" fillId="0" borderId="0" applyFont="0" applyFill="0" applyBorder="0" applyAlignment="0" applyProtection="0"/>
    <xf numFmtId="167" fontId="49" fillId="0" borderId="0" applyFont="0" applyFill="0" applyBorder="0" applyAlignment="0" applyProtection="0"/>
    <xf numFmtId="168" fontId="19" fillId="0" borderId="0" applyFont="0" applyFill="0" applyBorder="0" applyAlignment="0" applyProtection="0"/>
    <xf numFmtId="208" fontId="19" fillId="0" borderId="0" applyFont="0" applyFill="0" applyBorder="0" applyAlignment="0" applyProtection="0"/>
    <xf numFmtId="213"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167" fontId="6"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208" fontId="19" fillId="0" borderId="0" applyFont="0" applyFill="0" applyBorder="0" applyAlignment="0" applyProtection="0"/>
    <xf numFmtId="207" fontId="19" fillId="0" borderId="0" applyFont="0" applyFill="0" applyBorder="0" applyAlignment="0" applyProtection="0"/>
    <xf numFmtId="167" fontId="19"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168" fontId="19" fillId="0" borderId="0" applyFont="0" applyFill="0" applyBorder="0" applyAlignment="0" applyProtection="0"/>
    <xf numFmtId="170" fontId="19" fillId="0" borderId="0" applyFont="0" applyFill="0" applyBorder="0" applyAlignment="0" applyProtection="0"/>
    <xf numFmtId="167" fontId="19" fillId="0" borderId="0" applyFont="0" applyFill="0" applyBorder="0" applyAlignment="0" applyProtection="0"/>
    <xf numFmtId="165" fontId="35" fillId="0" borderId="0" applyFont="0" applyFill="0" applyBorder="0" applyAlignment="0" applyProtection="0"/>
    <xf numFmtId="167" fontId="35" fillId="0" borderId="0" applyFont="0" applyFill="0" applyBorder="0" applyAlignment="0" applyProtection="0"/>
    <xf numFmtId="214" fontId="19" fillId="0" borderId="0" applyFont="0" applyFill="0" applyBorder="0" applyAlignment="0" applyProtection="0"/>
    <xf numFmtId="215" fontId="19" fillId="0" borderId="0" applyFont="0" applyFill="0" applyBorder="0" applyAlignment="0" applyProtection="0"/>
    <xf numFmtId="174" fontId="19" fillId="0" borderId="0" applyFont="0" applyFill="0" applyBorder="0" applyAlignment="0" applyProtection="0"/>
    <xf numFmtId="164" fontId="35" fillId="0" borderId="0" applyFont="0" applyFill="0" applyBorder="0" applyAlignment="0" applyProtection="0"/>
    <xf numFmtId="166" fontId="35" fillId="0" borderId="0" applyFont="0" applyFill="0" applyBorder="0" applyAlignment="0" applyProtection="0"/>
    <xf numFmtId="211" fontId="52" fillId="0" borderId="0">
      <protection locked="0"/>
    </xf>
    <xf numFmtId="211" fontId="52" fillId="0" borderId="0">
      <protection locked="0"/>
    </xf>
    <xf numFmtId="211" fontId="52" fillId="0" borderId="0">
      <protection locked="0"/>
    </xf>
    <xf numFmtId="211" fontId="52" fillId="0" borderId="0">
      <protection locked="0"/>
    </xf>
    <xf numFmtId="211" fontId="52" fillId="0" borderId="0">
      <protection locked="0"/>
    </xf>
    <xf numFmtId="211" fontId="52" fillId="0" borderId="0">
      <protection locked="0"/>
    </xf>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9" fillId="22" borderId="0" applyNumberFormat="0" applyBorder="0" applyAlignment="0" applyProtection="0"/>
    <xf numFmtId="0" fontId="18" fillId="22"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8" fillId="54" borderId="0" applyNumberFormat="0" applyBorder="0" applyAlignment="0" applyProtection="0"/>
    <xf numFmtId="0" fontId="18" fillId="54" borderId="0" applyNumberFormat="0" applyBorder="0" applyAlignment="0" applyProtection="0"/>
    <xf numFmtId="0" fontId="12" fillId="54" borderId="0" applyNumberFormat="0" applyBorder="0" applyAlignment="0" applyProtection="0"/>
    <xf numFmtId="0" fontId="18" fillId="54" borderId="0" applyNumberFormat="0" applyBorder="0" applyAlignment="0" applyProtection="0"/>
    <xf numFmtId="0" fontId="12" fillId="54"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2" fillId="54" borderId="0" applyNumberFormat="0" applyBorder="0" applyAlignment="0" applyProtection="0"/>
    <xf numFmtId="0" fontId="18" fillId="54" borderId="0" applyNumberFormat="0" applyBorder="0" applyAlignment="0" applyProtection="0"/>
    <xf numFmtId="0" fontId="18" fillId="22" borderId="0" applyNumberFormat="0" applyBorder="0" applyAlignment="0" applyProtection="0"/>
    <xf numFmtId="0" fontId="18" fillId="54" borderId="0" applyNumberFormat="0" applyBorder="0" applyAlignment="0" applyProtection="0"/>
    <xf numFmtId="0" fontId="18" fillId="22" borderId="0" applyNumberFormat="0" applyBorder="0" applyAlignment="0" applyProtection="0"/>
    <xf numFmtId="0" fontId="18" fillId="54" borderId="0" applyNumberFormat="0" applyBorder="0" applyAlignment="0" applyProtection="0"/>
    <xf numFmtId="0" fontId="18" fillId="22" borderId="0" applyNumberFormat="0" applyBorder="0" applyAlignment="0" applyProtection="0"/>
    <xf numFmtId="0" fontId="74"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19" fillId="0" borderId="0"/>
    <xf numFmtId="0" fontId="75" fillId="0" borderId="0"/>
    <xf numFmtId="0" fontId="76" fillId="0" borderId="0"/>
    <xf numFmtId="0" fontId="19" fillId="0" borderId="0"/>
    <xf numFmtId="0" fontId="75" fillId="0" borderId="0"/>
    <xf numFmtId="0" fontId="76" fillId="0" borderId="0"/>
    <xf numFmtId="0" fontId="19" fillId="0" borderId="33"/>
    <xf numFmtId="0" fontId="77" fillId="0" borderId="33"/>
    <xf numFmtId="0" fontId="19" fillId="0" borderId="33"/>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78" fillId="0" borderId="0"/>
    <xf numFmtId="0" fontId="78" fillId="0" borderId="0"/>
    <xf numFmtId="0" fontId="19" fillId="0" borderId="0"/>
    <xf numFmtId="0" fontId="19" fillId="0" borderId="0"/>
    <xf numFmtId="0" fontId="19" fillId="0" borderId="0" applyNumberFormat="0" applyFont="0" applyFill="0" applyBorder="0" applyAlignment="0" applyProtection="0">
      <alignment vertical="top"/>
    </xf>
    <xf numFmtId="0" fontId="25"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6" fillId="0" borderId="0"/>
    <xf numFmtId="0" fontId="49" fillId="0" borderId="0"/>
    <xf numFmtId="0" fontId="6" fillId="0" borderId="0"/>
    <xf numFmtId="0" fontId="6" fillId="0" borderId="0"/>
    <xf numFmtId="0" fontId="6" fillId="0" borderId="0"/>
    <xf numFmtId="0" fontId="6" fillId="0" borderId="0"/>
    <xf numFmtId="0" fontId="6" fillId="0" borderId="0"/>
    <xf numFmtId="0" fontId="6"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9" fillId="0" borderId="0"/>
    <xf numFmtId="0" fontId="49" fillId="0" borderId="0"/>
    <xf numFmtId="0" fontId="4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49" fillId="0" borderId="0"/>
    <xf numFmtId="0" fontId="49" fillId="0" borderId="0"/>
    <xf numFmtId="0" fontId="49" fillId="0" borderId="0"/>
    <xf numFmtId="0" fontId="49" fillId="0" borderId="0"/>
    <xf numFmtId="0" fontId="49" fillId="0" borderId="0"/>
    <xf numFmtId="0" fontId="19" fillId="0" borderId="0"/>
    <xf numFmtId="0" fontId="19" fillId="0" borderId="0"/>
    <xf numFmtId="0" fontId="19" fillId="0" borderId="0"/>
    <xf numFmtId="0" fontId="25"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25" fillId="0" borderId="0"/>
    <xf numFmtId="0" fontId="25" fillId="0" borderId="0"/>
    <xf numFmtId="0" fontId="49" fillId="0" borderId="0"/>
    <xf numFmtId="0" fontId="49" fillId="0" borderId="0"/>
    <xf numFmtId="0" fontId="49" fillId="0" borderId="0"/>
    <xf numFmtId="0" fontId="49" fillId="0" borderId="0"/>
    <xf numFmtId="0" fontId="19" fillId="0" borderId="0"/>
    <xf numFmtId="0" fontId="25" fillId="0" borderId="0"/>
    <xf numFmtId="0" fontId="19" fillId="0" borderId="0"/>
    <xf numFmtId="0" fontId="19" fillId="0" borderId="0"/>
    <xf numFmtId="0" fontId="19" fillId="0" borderId="0"/>
    <xf numFmtId="0" fontId="25"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50" fillId="0" borderId="0"/>
    <xf numFmtId="0" fontId="25" fillId="0" borderId="0"/>
    <xf numFmtId="0" fontId="19" fillId="0" borderId="0"/>
    <xf numFmtId="0" fontId="19" fillId="0" borderId="0"/>
    <xf numFmtId="0" fontId="50" fillId="0" borderId="0"/>
    <xf numFmtId="0" fontId="19" fillId="0" borderId="0"/>
    <xf numFmtId="0" fontId="25" fillId="0" borderId="0"/>
    <xf numFmtId="0" fontId="19" fillId="0" borderId="0"/>
    <xf numFmtId="0" fontId="19" fillId="0" borderId="0"/>
    <xf numFmtId="0" fontId="49" fillId="0" borderId="0"/>
    <xf numFmtId="0" fontId="19" fillId="0" borderId="0"/>
    <xf numFmtId="0" fontId="6"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50" fillId="0" borderId="0"/>
    <xf numFmtId="0" fontId="19" fillId="0" borderId="0"/>
    <xf numFmtId="0" fontId="19" fillId="0" borderId="0"/>
    <xf numFmtId="0" fontId="4" fillId="0" borderId="0"/>
    <xf numFmtId="0" fontId="4" fillId="0" borderId="0"/>
    <xf numFmtId="0" fontId="4" fillId="0" borderId="0"/>
    <xf numFmtId="0" fontId="6" fillId="0" borderId="0"/>
    <xf numFmtId="0" fontId="19" fillId="0" borderId="0"/>
    <xf numFmtId="0" fontId="6" fillId="0" borderId="0"/>
    <xf numFmtId="0" fontId="4" fillId="0" borderId="0"/>
    <xf numFmtId="0" fontId="19" fillId="0" borderId="0"/>
    <xf numFmtId="0" fontId="4" fillId="0" borderId="0"/>
    <xf numFmtId="0" fontId="19" fillId="0" borderId="0"/>
    <xf numFmtId="0" fontId="19" fillId="0" borderId="0"/>
    <xf numFmtId="0" fontId="4" fillId="0" borderId="0"/>
    <xf numFmtId="0" fontId="19" fillId="0" borderId="0"/>
    <xf numFmtId="0" fontId="19" fillId="0" borderId="0"/>
    <xf numFmtId="0" fontId="50" fillId="0" borderId="0"/>
    <xf numFmtId="0" fontId="4" fillId="0" borderId="0"/>
    <xf numFmtId="0" fontId="19" fillId="0" borderId="0"/>
    <xf numFmtId="0" fontId="19" fillId="0" borderId="0"/>
    <xf numFmtId="0" fontId="49" fillId="0" borderId="0"/>
    <xf numFmtId="0" fontId="19" fillId="0" borderId="0"/>
    <xf numFmtId="0" fontId="49" fillId="0" borderId="0"/>
    <xf numFmtId="0" fontId="4" fillId="0" borderId="0"/>
    <xf numFmtId="0" fontId="19" fillId="0" borderId="0"/>
    <xf numFmtId="0" fontId="19" fillId="0" borderId="0"/>
    <xf numFmtId="0" fontId="19" fillId="0" borderId="0"/>
    <xf numFmtId="0" fontId="49" fillId="0" borderId="0"/>
    <xf numFmtId="0" fontId="19" fillId="0" borderId="0"/>
    <xf numFmtId="0" fontId="49" fillId="0" borderId="0"/>
    <xf numFmtId="0" fontId="19" fillId="0" borderId="0"/>
    <xf numFmtId="0" fontId="4" fillId="0" borderId="0"/>
    <xf numFmtId="0" fontId="19" fillId="0" borderId="0"/>
    <xf numFmtId="0" fontId="6" fillId="0" borderId="0"/>
    <xf numFmtId="0" fontId="4" fillId="0" borderId="0"/>
    <xf numFmtId="195" fontId="49" fillId="0" borderId="0"/>
    <xf numFmtId="0" fontId="19" fillId="0" borderId="0"/>
    <xf numFmtId="0" fontId="19" fillId="0" borderId="0"/>
    <xf numFmtId="0" fontId="19" fillId="0" borderId="0"/>
    <xf numFmtId="0" fontId="49" fillId="0" borderId="0"/>
    <xf numFmtId="0" fontId="19" fillId="0" borderId="0"/>
    <xf numFmtId="0" fontId="4" fillId="0" borderId="0"/>
    <xf numFmtId="0" fontId="19" fillId="0" borderId="0"/>
    <xf numFmtId="0" fontId="50"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xf numFmtId="0" fontId="1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25"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25" fillId="0" borderId="0"/>
    <xf numFmtId="0" fontId="19" fillId="0" borderId="0"/>
    <xf numFmtId="0" fontId="19" fillId="0" borderId="0"/>
    <xf numFmtId="0" fontId="19" fillId="0" borderId="0"/>
    <xf numFmtId="0" fontId="19" fillId="0" borderId="0"/>
    <xf numFmtId="0" fontId="19" fillId="0" borderId="0"/>
    <xf numFmtId="0" fontId="19" fillId="0" borderId="0"/>
    <xf numFmtId="0" fontId="25" fillId="0" borderId="0"/>
    <xf numFmtId="0" fontId="19" fillId="0" borderId="0"/>
    <xf numFmtId="0" fontId="19" fillId="0" borderId="0"/>
    <xf numFmtId="0" fontId="25" fillId="0" borderId="0"/>
    <xf numFmtId="0" fontId="19" fillId="0" borderId="0"/>
    <xf numFmtId="0" fontId="19" fillId="0" borderId="0"/>
    <xf numFmtId="0" fontId="19" fillId="0" borderId="0"/>
    <xf numFmtId="0" fontId="25" fillId="0" borderId="0"/>
    <xf numFmtId="0" fontId="19" fillId="0" borderId="0"/>
    <xf numFmtId="0" fontId="19" fillId="0" borderId="0"/>
    <xf numFmtId="0" fontId="25" fillId="0" borderId="0"/>
    <xf numFmtId="0" fontId="19" fillId="0" borderId="0"/>
    <xf numFmtId="0" fontId="19" fillId="0" borderId="0"/>
    <xf numFmtId="0" fontId="19" fillId="0" borderId="0"/>
    <xf numFmtId="0" fontId="25" fillId="0" borderId="0"/>
    <xf numFmtId="0" fontId="19" fillId="0" borderId="0"/>
    <xf numFmtId="0" fontId="19" fillId="0" borderId="0"/>
    <xf numFmtId="0" fontId="25" fillId="0" borderId="0"/>
    <xf numFmtId="0" fontId="19" fillId="0" borderId="0"/>
    <xf numFmtId="0" fontId="25" fillId="0" borderId="0"/>
    <xf numFmtId="0" fontId="19" fillId="0" borderId="0"/>
    <xf numFmtId="0" fontId="25" fillId="0" borderId="0"/>
    <xf numFmtId="0" fontId="19" fillId="0" borderId="0"/>
    <xf numFmtId="0" fontId="25"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 fillId="0" borderId="0"/>
    <xf numFmtId="0" fontId="49" fillId="0" borderId="0"/>
    <xf numFmtId="0" fontId="19" fillId="0" borderId="0"/>
    <xf numFmtId="0" fontId="49" fillId="0" borderId="0"/>
    <xf numFmtId="0" fontId="19" fillId="0" borderId="0"/>
    <xf numFmtId="0" fontId="19" fillId="0" borderId="0"/>
    <xf numFmtId="0" fontId="19" fillId="0" borderId="0"/>
    <xf numFmtId="0" fontId="49" fillId="0" borderId="0"/>
    <xf numFmtId="0" fontId="49" fillId="0" borderId="0"/>
    <xf numFmtId="0" fontId="19" fillId="0" borderId="0" applyNumberFormat="0" applyFont="0" applyFill="0" applyBorder="0" applyAlignment="0" applyProtection="0">
      <alignment vertical="top"/>
    </xf>
    <xf numFmtId="0" fontId="19" fillId="0" borderId="0"/>
    <xf numFmtId="0" fontId="4" fillId="0" borderId="0"/>
    <xf numFmtId="0" fontId="19" fillId="0" borderId="0" applyNumberFormat="0" applyFont="0" applyFill="0" applyBorder="0" applyAlignment="0" applyProtection="0">
      <alignment vertical="top"/>
    </xf>
    <xf numFmtId="0" fontId="4" fillId="0" borderId="0"/>
    <xf numFmtId="0" fontId="19" fillId="0" borderId="0"/>
    <xf numFmtId="0" fontId="51" fillId="0" borderId="0"/>
    <xf numFmtId="0" fontId="4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 fillId="0" borderId="0"/>
    <xf numFmtId="0" fontId="4" fillId="0" borderId="0"/>
    <xf numFmtId="0" fontId="19" fillId="0" borderId="0"/>
    <xf numFmtId="0" fontId="4" fillId="0" borderId="0"/>
    <xf numFmtId="0" fontId="19" fillId="0" borderId="0"/>
    <xf numFmtId="0" fontId="49" fillId="0" borderId="0"/>
    <xf numFmtId="0" fontId="4" fillId="0" borderId="0"/>
    <xf numFmtId="0" fontId="19" fillId="0" borderId="0"/>
    <xf numFmtId="0" fontId="4" fillId="0" borderId="0"/>
    <xf numFmtId="0" fontId="49" fillId="0" borderId="0"/>
    <xf numFmtId="0" fontId="19"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4" fillId="0" borderId="0"/>
    <xf numFmtId="0" fontId="19" fillId="0" borderId="0"/>
    <xf numFmtId="0" fontId="4" fillId="0" borderId="0"/>
    <xf numFmtId="0" fontId="19" fillId="0" borderId="0"/>
    <xf numFmtId="0" fontId="4"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4" fillId="0" borderId="0"/>
    <xf numFmtId="0" fontId="4" fillId="0" borderId="0"/>
    <xf numFmtId="0" fontId="4" fillId="0" borderId="0"/>
    <xf numFmtId="0" fontId="19" fillId="0" borderId="0"/>
    <xf numFmtId="0" fontId="19" fillId="0" borderId="0" applyNumberFormat="0" applyFont="0" applyFill="0" applyBorder="0" applyAlignment="0" applyProtection="0">
      <alignment vertical="top"/>
    </xf>
    <xf numFmtId="0" fontId="4" fillId="0" borderId="0"/>
    <xf numFmtId="0" fontId="19" fillId="0" borderId="0"/>
    <xf numFmtId="0" fontId="4" fillId="0" borderId="0"/>
    <xf numFmtId="0" fontId="19" fillId="0" borderId="0" applyNumberFormat="0" applyFont="0" applyFill="0" applyBorder="0" applyAlignment="0" applyProtection="0">
      <alignment vertical="top"/>
    </xf>
    <xf numFmtId="0" fontId="4" fillId="0" borderId="0"/>
    <xf numFmtId="0" fontId="19"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6"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50"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49" fillId="0" borderId="0"/>
    <xf numFmtId="0" fontId="19" fillId="0" borderId="0"/>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49" fillId="0" borderId="0"/>
    <xf numFmtId="0" fontId="19" fillId="0" borderId="0" applyNumberFormat="0" applyFont="0" applyFill="0" applyBorder="0" applyAlignment="0" applyProtection="0">
      <alignment vertical="top"/>
    </xf>
    <xf numFmtId="0" fontId="19"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92" fontId="4" fillId="0" borderId="0"/>
    <xf numFmtId="216" fontId="4" fillId="0" borderId="0" applyFont="0" applyFill="0" applyBorder="0" applyAlignment="0" applyProtection="0"/>
    <xf numFmtId="0" fontId="6"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49" fillId="26" borderId="21"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23" borderId="7" applyNumberFormat="0" applyFont="0" applyAlignment="0" applyProtection="0"/>
    <xf numFmtId="0" fontId="19" fillId="53" borderId="7" applyNumberFormat="0" applyFont="0" applyAlignment="0" applyProtection="0"/>
    <xf numFmtId="0" fontId="4" fillId="53" borderId="26" applyNumberFormat="0" applyFont="0" applyAlignment="0" applyProtection="0"/>
    <xf numFmtId="0" fontId="4" fillId="53" borderId="26" applyNumberFormat="0" applyFont="0" applyAlignment="0" applyProtection="0"/>
    <xf numFmtId="0" fontId="19" fillId="53" borderId="7" applyNumberFormat="0" applyFont="0" applyAlignment="0" applyProtection="0"/>
    <xf numFmtId="0" fontId="4" fillId="53" borderId="26" applyNumberFormat="0" applyFont="0" applyAlignment="0" applyProtection="0"/>
    <xf numFmtId="0" fontId="19" fillId="53" borderId="7" applyNumberFormat="0" applyFont="0" applyAlignment="0" applyProtection="0"/>
    <xf numFmtId="0" fontId="4" fillId="53" borderId="26" applyNumberFormat="0" applyFont="0" applyAlignment="0" applyProtection="0"/>
    <xf numFmtId="0" fontId="19" fillId="23" borderId="7" applyNumberFormat="0" applyFont="0" applyAlignment="0" applyProtection="0"/>
    <xf numFmtId="0" fontId="19" fillId="53" borderId="7" applyNumberFormat="0" applyFont="0" applyAlignment="0" applyProtection="0"/>
    <xf numFmtId="0" fontId="19" fillId="53" borderId="7" applyNumberFormat="0" applyFont="0" applyAlignment="0" applyProtection="0"/>
    <xf numFmtId="0" fontId="19" fillId="23" borderId="7" applyNumberFormat="0" applyFont="0" applyAlignment="0" applyProtection="0"/>
    <xf numFmtId="0" fontId="4" fillId="53" borderId="26" applyNumberFormat="0" applyFont="0" applyAlignment="0" applyProtection="0"/>
    <xf numFmtId="0" fontId="4" fillId="53" borderId="26" applyNumberFormat="0" applyFont="0" applyAlignment="0" applyProtection="0"/>
    <xf numFmtId="0" fontId="19" fillId="23" borderId="7" applyNumberFormat="0" applyFont="0" applyAlignment="0" applyProtection="0"/>
    <xf numFmtId="0" fontId="4" fillId="53" borderId="26" applyNumberFormat="0" applyFont="0" applyAlignment="0" applyProtection="0"/>
    <xf numFmtId="0" fontId="19" fillId="53" borderId="7" applyNumberFormat="0" applyFont="0" applyAlignment="0" applyProtection="0"/>
    <xf numFmtId="0" fontId="19" fillId="23" borderId="7" applyNumberFormat="0" applyFont="0" applyAlignment="0" applyProtection="0"/>
    <xf numFmtId="0" fontId="6" fillId="23" borderId="7" applyNumberFormat="0" applyFont="0" applyAlignment="0" applyProtection="0"/>
    <xf numFmtId="2" fontId="19" fillId="24" borderId="24" applyFont="0" applyFill="0" applyBorder="0" applyProtection="0">
      <alignment horizontal="center" vertical="center"/>
    </xf>
    <xf numFmtId="2" fontId="19" fillId="24" borderId="24" applyFont="0" applyFill="0" applyBorder="0" applyProtection="0">
      <alignment horizontal="center" vertical="center"/>
    </xf>
    <xf numFmtId="0" fontId="20" fillId="59" borderId="8" applyNumberFormat="0" applyAlignment="0" applyProtection="0"/>
    <xf numFmtId="0" fontId="20" fillId="60" borderId="8" applyNumberFormat="0" applyAlignment="0" applyProtection="0"/>
    <xf numFmtId="0" fontId="20" fillId="60" borderId="8" applyNumberFormat="0" applyAlignment="0" applyProtection="0"/>
    <xf numFmtId="0" fontId="20" fillId="60" borderId="8" applyNumberFormat="0" applyAlignment="0" applyProtection="0"/>
    <xf numFmtId="0" fontId="20" fillId="59" borderId="8" applyNumberFormat="0" applyAlignment="0" applyProtection="0"/>
    <xf numFmtId="0" fontId="20" fillId="60" borderId="8" applyNumberFormat="0" applyAlignment="0" applyProtection="0"/>
    <xf numFmtId="0" fontId="20" fillId="59" borderId="8" applyNumberFormat="0" applyAlignment="0" applyProtection="0"/>
    <xf numFmtId="0" fontId="20" fillId="20" borderId="8" applyNumberFormat="0" applyAlignment="0" applyProtection="0"/>
    <xf numFmtId="0" fontId="20" fillId="59" borderId="8" applyNumberFormat="0" applyAlignment="0" applyProtection="0"/>
    <xf numFmtId="0" fontId="20" fillId="20" borderId="8" applyNumberFormat="0" applyAlignment="0" applyProtection="0"/>
    <xf numFmtId="0" fontId="20" fillId="60" borderId="8" applyNumberFormat="0" applyAlignment="0" applyProtection="0"/>
    <xf numFmtId="0" fontId="20" fillId="60" borderId="8" applyNumberFormat="0" applyAlignment="0" applyProtection="0"/>
    <xf numFmtId="0" fontId="20" fillId="20" borderId="8" applyNumberFormat="0" applyAlignment="0" applyProtection="0"/>
    <xf numFmtId="0" fontId="20" fillId="60" borderId="8" applyNumberFormat="0" applyAlignment="0" applyProtection="0"/>
    <xf numFmtId="0" fontId="20" fillId="59" borderId="8" applyNumberFormat="0" applyAlignment="0" applyProtection="0"/>
    <xf numFmtId="0" fontId="20" fillId="20" borderId="8" applyNumberFormat="0" applyAlignment="0" applyProtection="0"/>
    <xf numFmtId="49" fontId="19" fillId="0" borderId="0" applyNumberFormat="0" applyFont="0" applyFill="0" applyBorder="0" applyAlignment="0">
      <alignment horizontal="centerContinuous"/>
    </xf>
    <xf numFmtId="49" fontId="79" fillId="0" borderId="0" applyNumberFormat="0" applyFont="0" applyFill="0" applyBorder="0" applyAlignment="0">
      <alignment horizontal="centerContinuous"/>
    </xf>
    <xf numFmtId="38" fontId="19" fillId="0" borderId="34" applyNumberFormat="0" applyFont="0" applyFill="0" applyBorder="0" applyAlignment="0">
      <alignment horizontal="center"/>
    </xf>
    <xf numFmtId="38" fontId="79" fillId="0" borderId="34" applyNumberFormat="0" applyFont="0" applyFill="0" applyBorder="0" applyAlignment="0">
      <alignment horizontal="center"/>
    </xf>
    <xf numFmtId="9" fontId="1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9" fillId="0" borderId="0" applyFont="0" applyFill="0" applyBorder="0" applyAlignment="0" applyProtection="0"/>
    <xf numFmtId="9" fontId="49" fillId="0" borderId="0" applyFont="0" applyFill="0" applyBorder="0" applyAlignment="0" applyProtection="0"/>
    <xf numFmtId="9" fontId="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50" fillId="0" borderId="0" applyFont="0" applyFill="0" applyBorder="0" applyAlignment="0" applyProtection="0"/>
    <xf numFmtId="9" fontId="6" fillId="0" borderId="0" applyFont="0" applyFill="0" applyBorder="0" applyAlignment="0" applyProtection="0"/>
    <xf numFmtId="0" fontId="19" fillId="0" borderId="0">
      <protection locked="0"/>
    </xf>
    <xf numFmtId="0" fontId="19" fillId="0" borderId="0">
      <protection locked="0"/>
    </xf>
    <xf numFmtId="0" fontId="19" fillId="0" borderId="0">
      <protection locked="0"/>
    </xf>
    <xf numFmtId="0" fontId="19" fillId="0" borderId="0">
      <protection locked="0"/>
    </xf>
    <xf numFmtId="0" fontId="19" fillId="0" borderId="0">
      <protection locked="0"/>
    </xf>
    <xf numFmtId="0" fontId="80" fillId="0" borderId="0">
      <protection locked="0"/>
    </xf>
    <xf numFmtId="0" fontId="80" fillId="0" borderId="0">
      <protection locked="0"/>
    </xf>
    <xf numFmtId="0" fontId="19" fillId="0" borderId="0">
      <protection locked="0"/>
    </xf>
    <xf numFmtId="0" fontId="19" fillId="0" borderId="0">
      <protection locked="0"/>
    </xf>
    <xf numFmtId="0" fontId="19" fillId="0" borderId="0">
      <protection locked="0"/>
    </xf>
    <xf numFmtId="0" fontId="19" fillId="0" borderId="0">
      <protection locked="0"/>
    </xf>
    <xf numFmtId="0" fontId="19" fillId="0" borderId="0">
      <protection locked="0"/>
    </xf>
    <xf numFmtId="0" fontId="28" fillId="0" borderId="0">
      <protection locked="0"/>
    </xf>
    <xf numFmtId="0" fontId="28" fillId="0" borderId="0">
      <protection locked="0"/>
    </xf>
    <xf numFmtId="217" fontId="52" fillId="0" borderId="0">
      <protection locked="0"/>
    </xf>
    <xf numFmtId="9" fontId="50" fillId="0" borderId="0" applyFont="0" applyFill="0" applyBorder="0" applyAlignment="0" applyProtection="0"/>
    <xf numFmtId="9" fontId="19" fillId="0" borderId="0" applyFont="0" applyFill="0" applyBorder="0" applyAlignment="0" applyProtection="0"/>
    <xf numFmtId="217" fontId="52" fillId="0" borderId="0">
      <protection locked="0"/>
    </xf>
    <xf numFmtId="9" fontId="50" fillId="0" borderId="0" applyFont="0" applyFill="0" applyBorder="0" applyAlignment="0" applyProtection="0"/>
    <xf numFmtId="9" fontId="19" fillId="0" borderId="0" applyFont="0" applyFill="0" applyBorder="0" applyAlignment="0" applyProtection="0"/>
    <xf numFmtId="217" fontId="52" fillId="0" borderId="0">
      <protection locked="0"/>
    </xf>
    <xf numFmtId="9" fontId="19" fillId="0" borderId="0" applyFont="0" applyFill="0" applyBorder="0" applyAlignment="0" applyProtection="0"/>
    <xf numFmtId="217" fontId="52" fillId="0" borderId="0">
      <protection locked="0"/>
    </xf>
    <xf numFmtId="9" fontId="19" fillId="0" borderId="0" applyFont="0" applyFill="0" applyBorder="0" applyAlignment="0" applyProtection="0"/>
    <xf numFmtId="217" fontId="52" fillId="0" borderId="0">
      <protection locked="0"/>
    </xf>
    <xf numFmtId="217" fontId="52" fillId="0" borderId="0">
      <protection locked="0"/>
    </xf>
    <xf numFmtId="9" fontId="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4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6"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6" fillId="0" borderId="0" applyFont="0" applyFill="0" applyBorder="0" applyAlignment="0" applyProtection="0"/>
    <xf numFmtId="218" fontId="19" fillId="0" borderId="0" applyFont="0" applyFill="0" applyBorder="0" applyProtection="0">
      <alignment horizontal="right"/>
    </xf>
    <xf numFmtId="218" fontId="19" fillId="0" borderId="0" applyFont="0" applyFill="0" applyBorder="0" applyProtection="0">
      <alignment horizontal="right"/>
    </xf>
    <xf numFmtId="192" fontId="81" fillId="0" borderId="0" applyNumberFormat="0" applyFill="0" applyBorder="0" applyAlignment="0" applyProtection="0"/>
    <xf numFmtId="0" fontId="82" fillId="0" borderId="0" applyProtection="0">
      <alignment horizontal="center" vertical="center" wrapText="1"/>
    </xf>
    <xf numFmtId="0" fontId="82" fillId="0" borderId="0" applyProtection="0">
      <alignment horizontal="center" vertical="center" wrapText="1"/>
    </xf>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83"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20" fillId="20" borderId="8" applyNumberFormat="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22" borderId="35" applyNumberFormat="0" applyProtection="0">
      <alignment vertical="center"/>
    </xf>
    <xf numFmtId="4" fontId="4" fillId="22" borderId="26"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5" fillId="22" borderId="35" applyNumberFormat="0" applyProtection="0">
      <alignment vertical="center"/>
    </xf>
    <xf numFmtId="4" fontId="86" fillId="27" borderId="26"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22" borderId="35" applyNumberFormat="0" applyProtection="0">
      <alignment horizontal="left" vertical="center" indent="1"/>
    </xf>
    <xf numFmtId="4" fontId="4" fillId="27" borderId="26"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84" fillId="22" borderId="35" applyNumberFormat="0" applyProtection="0">
      <alignment horizontal="left" vertical="top" indent="1"/>
    </xf>
    <xf numFmtId="0" fontId="24" fillId="22" borderId="35" applyNumberFormat="0" applyProtection="0">
      <alignment horizontal="left" vertical="top" indent="1"/>
    </xf>
    <xf numFmtId="0" fontId="84" fillId="22"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69" borderId="0" applyNumberFormat="0" applyProtection="0">
      <alignment horizontal="left" vertical="center" indent="1"/>
    </xf>
    <xf numFmtId="4" fontId="4" fillId="14" borderId="26"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3" borderId="35" applyNumberFormat="0" applyProtection="0">
      <alignment horizontal="right" vertical="center"/>
    </xf>
    <xf numFmtId="4" fontId="36" fillId="3"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3" borderId="35" applyNumberFormat="0" applyProtection="0">
      <alignment horizontal="right" vertical="center"/>
    </xf>
    <xf numFmtId="4" fontId="4" fillId="3"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9" borderId="35" applyNumberFormat="0" applyProtection="0">
      <alignment horizontal="right" vertical="center"/>
    </xf>
    <xf numFmtId="4" fontId="36" fillId="9"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9" borderId="35" applyNumberFormat="0" applyProtection="0">
      <alignment horizontal="right" vertical="center"/>
    </xf>
    <xf numFmtId="4" fontId="4" fillId="70"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7" borderId="35" applyNumberFormat="0" applyProtection="0">
      <alignment horizontal="right" vertical="center"/>
    </xf>
    <xf numFmtId="4" fontId="36" fillId="17"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7" borderId="35" applyNumberFormat="0" applyProtection="0">
      <alignment horizontal="right" vertical="center"/>
    </xf>
    <xf numFmtId="4" fontId="4" fillId="17" borderId="33"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1" borderId="35" applyNumberFormat="0" applyProtection="0">
      <alignment horizontal="right" vertical="center"/>
    </xf>
    <xf numFmtId="4" fontId="36" fillId="11"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1" borderId="35" applyNumberFormat="0" applyProtection="0">
      <alignment horizontal="right" vertical="center"/>
    </xf>
    <xf numFmtId="4" fontId="4" fillId="11"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5" borderId="35" applyNumberFormat="0" applyProtection="0">
      <alignment horizontal="right" vertical="center"/>
    </xf>
    <xf numFmtId="4" fontId="36" fillId="15"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5" borderId="35" applyNumberFormat="0" applyProtection="0">
      <alignment horizontal="right" vertical="center"/>
    </xf>
    <xf numFmtId="4" fontId="4" fillId="15"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9" borderId="35" applyNumberFormat="0" applyProtection="0">
      <alignment horizontal="right" vertical="center"/>
    </xf>
    <xf numFmtId="4" fontId="36" fillId="19"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9" borderId="35" applyNumberFormat="0" applyProtection="0">
      <alignment horizontal="right" vertical="center"/>
    </xf>
    <xf numFmtId="4" fontId="4" fillId="19"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8" borderId="35" applyNumberFormat="0" applyProtection="0">
      <alignment horizontal="right" vertical="center"/>
    </xf>
    <xf numFmtId="4" fontId="36" fillId="18"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8" borderId="35" applyNumberFormat="0" applyProtection="0">
      <alignment horizontal="right" vertical="center"/>
    </xf>
    <xf numFmtId="4" fontId="4" fillId="18"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71" borderId="35" applyNumberFormat="0" applyProtection="0">
      <alignment horizontal="right" vertical="center"/>
    </xf>
    <xf numFmtId="4" fontId="36" fillId="71"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71" borderId="35" applyNumberFormat="0" applyProtection="0">
      <alignment horizontal="right" vertical="center"/>
    </xf>
    <xf numFmtId="4" fontId="4" fillId="71"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10" borderId="35" applyNumberFormat="0" applyProtection="0">
      <alignment horizontal="right" vertical="center"/>
    </xf>
    <xf numFmtId="4" fontId="36" fillId="10"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10" borderId="35" applyNumberFormat="0" applyProtection="0">
      <alignment horizontal="right" vertical="center"/>
    </xf>
    <xf numFmtId="4" fontId="4" fillId="10"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4" fillId="72" borderId="36" applyNumberFormat="0" applyProtection="0">
      <alignment horizontal="left" vertical="center" indent="1"/>
    </xf>
    <xf numFmtId="4" fontId="4" fillId="72"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73" borderId="0" applyNumberFormat="0" applyProtection="0">
      <alignment horizontal="left" vertical="center" indent="1"/>
    </xf>
    <xf numFmtId="4" fontId="36" fillId="73" borderId="0"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36" fillId="73" borderId="0" applyNumberFormat="0" applyProtection="0">
      <alignment horizontal="left" vertical="center" indent="1"/>
    </xf>
    <xf numFmtId="4" fontId="19" fillId="74"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7" fillId="74" borderId="0" applyNumberFormat="0" applyProtection="0">
      <alignment horizontal="left" vertical="center" indent="1"/>
    </xf>
    <xf numFmtId="4" fontId="19" fillId="74"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69" borderId="35" applyNumberFormat="0" applyProtection="0">
      <alignment horizontal="right" vertical="center"/>
    </xf>
    <xf numFmtId="4" fontId="36" fillId="69" borderId="35"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69" borderId="35" applyNumberFormat="0" applyProtection="0">
      <alignment horizontal="right" vertical="center"/>
    </xf>
    <xf numFmtId="4" fontId="4" fillId="69"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73" borderId="0" applyNumberFormat="0" applyProtection="0">
      <alignment horizontal="left" vertical="center" indent="1"/>
    </xf>
    <xf numFmtId="4" fontId="4" fillId="73" borderId="33" applyNumberFormat="0" applyProtection="0">
      <alignment horizontal="left" vertical="center" indent="1"/>
    </xf>
    <xf numFmtId="4" fontId="36" fillId="73" borderId="0" applyNumberFormat="0" applyProtection="0">
      <alignment horizontal="left" vertical="center" indent="1"/>
    </xf>
    <xf numFmtId="4" fontId="36" fillId="73" borderId="0" applyNumberFormat="0" applyProtection="0">
      <alignment horizontal="left" vertical="center" indent="1"/>
    </xf>
    <xf numFmtId="4" fontId="36" fillId="73" borderId="0" applyNumberFormat="0" applyProtection="0">
      <alignment horizontal="left" vertical="center" indent="1"/>
    </xf>
    <xf numFmtId="4" fontId="36" fillId="73" borderId="0" applyNumberFormat="0" applyProtection="0">
      <alignment horizontal="left" vertical="center" indent="1"/>
    </xf>
    <xf numFmtId="0" fontId="19" fillId="0" borderId="0"/>
    <xf numFmtId="0" fontId="19" fillId="0" borderId="0"/>
    <xf numFmtId="0" fontId="19" fillId="0" borderId="0"/>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36" fillId="69" borderId="0" applyNumberFormat="0" applyProtection="0">
      <alignment horizontal="left" vertical="center" indent="1"/>
    </xf>
    <xf numFmtId="4" fontId="4" fillId="69" borderId="33"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4" fontId="36" fillId="75" borderId="0"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4" borderId="35" applyNumberFormat="0" applyProtection="0">
      <alignment horizontal="left" vertical="center" indent="1"/>
    </xf>
    <xf numFmtId="0" fontId="4" fillId="20" borderId="26" applyNumberFormat="0" applyProtection="0">
      <alignment horizontal="left" vertical="center" indent="1"/>
    </xf>
    <xf numFmtId="0" fontId="19" fillId="74"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4" borderId="35" applyNumberFormat="0" applyProtection="0">
      <alignment horizontal="left" vertical="top" indent="1"/>
    </xf>
    <xf numFmtId="0" fontId="4" fillId="74" borderId="35" applyNumberFormat="0" applyProtection="0">
      <alignment horizontal="left" vertical="top" indent="1"/>
    </xf>
    <xf numFmtId="0" fontId="19" fillId="74"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69" borderId="35" applyNumberFormat="0" applyProtection="0">
      <alignment horizontal="left" vertical="center" indent="1"/>
    </xf>
    <xf numFmtId="0" fontId="4" fillId="76" borderId="26" applyNumberFormat="0" applyProtection="0">
      <alignment horizontal="left" vertical="center" indent="1"/>
    </xf>
    <xf numFmtId="0" fontId="19" fillId="69"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69" borderId="35" applyNumberFormat="0" applyProtection="0">
      <alignment horizontal="left" vertical="top" indent="1"/>
    </xf>
    <xf numFmtId="0" fontId="4" fillId="69" borderId="35" applyNumberFormat="0" applyProtection="0">
      <alignment horizontal="left" vertical="top" indent="1"/>
    </xf>
    <xf numFmtId="0" fontId="19" fillId="69"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 borderId="35" applyNumberFormat="0" applyProtection="0">
      <alignment horizontal="left" vertical="center" indent="1"/>
    </xf>
    <xf numFmtId="0" fontId="4" fillId="8" borderId="26" applyNumberFormat="0" applyProtection="0">
      <alignment horizontal="left" vertical="center" indent="1"/>
    </xf>
    <xf numFmtId="0" fontId="19" fillId="8"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8" borderId="35" applyNumberFormat="0" applyProtection="0">
      <alignment horizontal="left" vertical="top" indent="1"/>
    </xf>
    <xf numFmtId="0" fontId="4" fillId="8" borderId="35" applyNumberFormat="0" applyProtection="0">
      <alignment horizontal="left" vertical="top" indent="1"/>
    </xf>
    <xf numFmtId="0" fontId="19" fillId="8"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3" borderId="35" applyNumberFormat="0" applyProtection="0">
      <alignment horizontal="left" vertical="center" indent="1"/>
    </xf>
    <xf numFmtId="0" fontId="4" fillId="73" borderId="26" applyNumberFormat="0" applyProtection="0">
      <alignment horizontal="left" vertical="center" indent="1"/>
    </xf>
    <xf numFmtId="0" fontId="19" fillId="73"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3" borderId="35" applyNumberFormat="0" applyProtection="0">
      <alignment horizontal="left" vertical="top" indent="1"/>
    </xf>
    <xf numFmtId="0" fontId="4" fillId="73" borderId="35" applyNumberFormat="0" applyProtection="0">
      <alignment horizontal="left" vertical="top" indent="1"/>
    </xf>
    <xf numFmtId="0" fontId="19" fillId="73"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77" borderId="24" applyNumberFormat="0">
      <protection locked="0"/>
    </xf>
    <xf numFmtId="0" fontId="4" fillId="77" borderId="37" applyNumberFormat="0">
      <protection locked="0"/>
    </xf>
    <xf numFmtId="0" fontId="19" fillId="77" borderId="24" applyNumberFormat="0">
      <protection locked="0"/>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5" fillId="74" borderId="38" applyBorder="0"/>
    <xf numFmtId="0" fontId="19" fillId="0" borderId="0"/>
    <xf numFmtId="0" fontId="19" fillId="0" borderId="0"/>
    <xf numFmtId="0" fontId="19" fillId="0" borderId="0"/>
    <xf numFmtId="4" fontId="36" fillId="23" borderId="35" applyNumberFormat="0" applyProtection="0">
      <alignment vertical="center"/>
    </xf>
    <xf numFmtId="4" fontId="36" fillId="23" borderId="35"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4" fontId="36" fillId="23" borderId="35" applyNumberFormat="0" applyProtection="0">
      <alignment vertical="center"/>
    </xf>
    <xf numFmtId="4" fontId="30" fillId="23" borderId="35"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8" fillId="23" borderId="35" applyNumberFormat="0" applyProtection="0">
      <alignment vertical="center"/>
    </xf>
    <xf numFmtId="4" fontId="86" fillId="61" borderId="24" applyNumberFormat="0" applyProtection="0">
      <alignmen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36" fillId="23" borderId="35" applyNumberFormat="0" applyProtection="0">
      <alignment horizontal="left" vertical="center" indent="1"/>
    </xf>
    <xf numFmtId="4" fontId="36" fillId="23"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36" fillId="23" borderId="35" applyNumberFormat="0" applyProtection="0">
      <alignment horizontal="left" vertical="center" indent="1"/>
    </xf>
    <xf numFmtId="4" fontId="30" fillId="20" borderId="35"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36" fillId="23" borderId="35" applyNumberFormat="0" applyProtection="0">
      <alignment horizontal="left" vertical="top" indent="1"/>
    </xf>
    <xf numFmtId="0" fontId="36" fillId="23"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36" fillId="23" borderId="35" applyNumberFormat="0" applyProtection="0">
      <alignment horizontal="left" vertical="top" indent="1"/>
    </xf>
    <xf numFmtId="0" fontId="30" fillId="23" borderId="35" applyNumberFormat="0" applyProtection="0">
      <alignment horizontal="left" vertical="top" indent="1"/>
    </xf>
    <xf numFmtId="0" fontId="36" fillId="23"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89" fillId="0" borderId="0" applyNumberFormat="0" applyProtection="0">
      <alignment horizontal="right" vertical="center"/>
    </xf>
    <xf numFmtId="0" fontId="19" fillId="0" borderId="0"/>
    <xf numFmtId="0" fontId="19" fillId="0" borderId="0"/>
    <xf numFmtId="4" fontId="36" fillId="73" borderId="35" applyNumberFormat="0" applyProtection="0">
      <alignment horizontal="right" vertical="center"/>
    </xf>
    <xf numFmtId="4" fontId="36" fillId="73" borderId="35" applyNumberFormat="0" applyProtection="0">
      <alignment horizontal="right" vertical="center"/>
    </xf>
    <xf numFmtId="4" fontId="36" fillId="73" borderId="35" applyNumberFormat="0" applyProtection="0">
      <alignment horizontal="right" vertical="center"/>
    </xf>
    <xf numFmtId="4" fontId="4" fillId="0" borderId="26" applyNumberFormat="0" applyProtection="0">
      <alignment horizontal="right" vertical="center"/>
    </xf>
    <xf numFmtId="4" fontId="4" fillId="0"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89" fillId="0" borderId="0" applyNumberFormat="0" applyProtection="0">
      <alignment horizontal="right" vertical="center"/>
    </xf>
    <xf numFmtId="4" fontId="90" fillId="0" borderId="0" applyNumberFormat="0" applyProtection="0">
      <alignment horizontal="right" vertical="center"/>
    </xf>
    <xf numFmtId="0" fontId="19" fillId="0" borderId="0"/>
    <xf numFmtId="0" fontId="19" fillId="0" borderId="0"/>
    <xf numFmtId="4" fontId="88" fillId="73" borderId="35" applyNumberFormat="0" applyProtection="0">
      <alignment horizontal="right" vertical="center"/>
    </xf>
    <xf numFmtId="4" fontId="86" fillId="62" borderId="26" applyNumberFormat="0" applyProtection="0">
      <alignment horizontal="right" vertical="center"/>
    </xf>
    <xf numFmtId="4" fontId="86" fillId="62"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4" fontId="90" fillId="0" borderId="0" applyNumberFormat="0" applyProtection="0">
      <alignment horizontal="right" vertical="center"/>
    </xf>
    <xf numFmtId="4" fontId="90" fillId="0" borderId="0" applyNumberFormat="0" applyProtection="0">
      <alignment horizontal="left" vertical="center" indent="1"/>
    </xf>
    <xf numFmtId="0" fontId="19" fillId="0" borderId="0"/>
    <xf numFmtId="0" fontId="19" fillId="0" borderId="0"/>
    <xf numFmtId="4" fontId="36" fillId="69" borderId="35" applyNumberFormat="0" applyProtection="0">
      <alignment horizontal="left" vertical="center" indent="1"/>
    </xf>
    <xf numFmtId="4" fontId="36" fillId="69" borderId="35" applyNumberFormat="0" applyProtection="0">
      <alignment horizontal="left" vertical="center" indent="1"/>
    </xf>
    <xf numFmtId="4" fontId="36" fillId="69" borderId="35" applyNumberFormat="0" applyProtection="0">
      <alignment horizontal="left" vertical="center" indent="1"/>
    </xf>
    <xf numFmtId="4" fontId="4" fillId="14" borderId="26" applyNumberFormat="0" applyProtection="0">
      <alignment horizontal="left" vertical="center" indent="1"/>
    </xf>
    <xf numFmtId="4" fontId="4" fillId="14" borderId="26"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4" fontId="90" fillId="0" borderId="0" applyNumberFormat="0" applyProtection="0">
      <alignment horizontal="left" vertical="center" indent="1"/>
    </xf>
    <xf numFmtId="0" fontId="19" fillId="0" borderId="0"/>
    <xf numFmtId="0" fontId="19" fillId="0" borderId="0"/>
    <xf numFmtId="0" fontId="19" fillId="0" borderId="0"/>
    <xf numFmtId="0" fontId="36" fillId="69" borderId="35" applyNumberFormat="0" applyProtection="0">
      <alignment horizontal="left" vertical="top" indent="1"/>
    </xf>
    <xf numFmtId="0" fontId="36" fillId="69"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36" fillId="69" borderId="35" applyNumberFormat="0" applyProtection="0">
      <alignment horizontal="left" vertical="top" indent="1"/>
    </xf>
    <xf numFmtId="0" fontId="30" fillId="69" borderId="35" applyNumberFormat="0" applyProtection="0">
      <alignment horizontal="left" vertical="top" indent="1"/>
    </xf>
    <xf numFmtId="0" fontId="36" fillId="69" borderId="35" applyNumberFormat="0" applyProtection="0">
      <alignment horizontal="left" vertical="top"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91" fillId="78" borderId="0" applyNumberFormat="0" applyProtection="0">
      <alignment horizontal="left" vertical="center" indent="1"/>
    </xf>
    <xf numFmtId="4" fontId="92" fillId="78" borderId="33" applyNumberFormat="0" applyProtection="0">
      <alignment horizontal="left" vertical="center" indent="1"/>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4" fillId="79" borderId="24"/>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4" fontId="93" fillId="73" borderId="35" applyNumberFormat="0" applyProtection="0">
      <alignment horizontal="right" vertical="center"/>
    </xf>
    <xf numFmtId="4" fontId="94" fillId="77" borderId="26" applyNumberFormat="0" applyProtection="0">
      <alignment horizontal="right" vertical="center"/>
    </xf>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167" fontId="19" fillId="0" borderId="0" applyFont="0" applyFill="0" applyBorder="0" applyAlignment="0" applyProtection="0"/>
    <xf numFmtId="168" fontId="19" fillId="0" borderId="0" applyFon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19" fillId="0" borderId="39"/>
    <xf numFmtId="0" fontId="62" fillId="0" borderId="39"/>
    <xf numFmtId="0" fontId="19" fillId="0" borderId="0"/>
    <xf numFmtId="0" fontId="19" fillId="0" borderId="0"/>
    <xf numFmtId="0" fontId="19" fillId="0" borderId="0"/>
    <xf numFmtId="0" fontId="19" fillId="0" borderId="0"/>
    <xf numFmtId="0" fontId="19" fillId="0" borderId="0"/>
    <xf numFmtId="0" fontId="36" fillId="0" borderId="0" applyNumberFormat="0" applyBorder="0" applyAlignment="0"/>
    <xf numFmtId="0" fontId="36" fillId="0" borderId="0" applyNumberFormat="0" applyBorder="0" applyAlignment="0"/>
    <xf numFmtId="0" fontId="84" fillId="0" borderId="0" applyNumberFormat="0" applyBorder="0" applyAlignment="0"/>
    <xf numFmtId="0" fontId="84" fillId="0" borderId="0" applyNumberFormat="0" applyBorder="0" applyAlignment="0"/>
    <xf numFmtId="0" fontId="96" fillId="20" borderId="0" applyNumberFormat="0" applyBorder="0" applyAlignment="0"/>
    <xf numFmtId="0" fontId="96" fillId="20" borderId="0" applyNumberFormat="0" applyBorder="0" applyAlignment="0"/>
    <xf numFmtId="0" fontId="97" fillId="20" borderId="0" applyNumberFormat="0" applyBorder="0" applyAlignment="0"/>
    <xf numFmtId="0" fontId="97" fillId="20" borderId="0" applyNumberFormat="0" applyBorder="0" applyAlignment="0"/>
    <xf numFmtId="0" fontId="98" fillId="0" borderId="0" applyNumberFormat="0" applyBorder="0" applyAlignment="0"/>
    <xf numFmtId="0" fontId="98" fillId="0" borderId="0" applyNumberFormat="0" applyBorder="0" applyAlignment="0"/>
    <xf numFmtId="0" fontId="99" fillId="0" borderId="0" applyNumberFormat="0" applyBorder="0" applyAlignment="0"/>
    <xf numFmtId="0" fontId="99" fillId="0" borderId="0" applyNumberFormat="0" applyBorder="0" applyAlignment="0"/>
    <xf numFmtId="0" fontId="87" fillId="20" borderId="0" applyNumberFormat="0" applyBorder="0" applyAlignment="0"/>
    <xf numFmtId="0" fontId="87" fillId="20" borderId="0" applyNumberFormat="0" applyBorder="0" applyAlignment="0"/>
    <xf numFmtId="0" fontId="100" fillId="0" borderId="0" applyNumberFormat="0" applyBorder="0" applyAlignment="0"/>
    <xf numFmtId="0" fontId="100" fillId="0" borderId="0" applyNumberFormat="0" applyBorder="0" applyAlignment="0"/>
    <xf numFmtId="0" fontId="101" fillId="0" borderId="0" applyNumberFormat="0" applyBorder="0" applyAlignment="0"/>
    <xf numFmtId="0" fontId="101" fillId="0" borderId="0" applyNumberFormat="0" applyBorder="0" applyAlignment="0"/>
    <xf numFmtId="0" fontId="96" fillId="0" borderId="0" applyNumberFormat="0" applyBorder="0" applyAlignment="0"/>
    <xf numFmtId="0" fontId="96" fillId="0" borderId="0" applyNumberFormat="0" applyBorder="0" applyAlignment="0"/>
    <xf numFmtId="0" fontId="102" fillId="0" borderId="0" applyNumberFormat="0" applyBorder="0" applyAlignment="0"/>
    <xf numFmtId="0" fontId="102" fillId="0" borderId="0" applyNumberFormat="0" applyBorder="0" applyAlignment="0"/>
    <xf numFmtId="0" fontId="103" fillId="0" borderId="0" applyNumberFormat="0" applyBorder="0" applyAlignment="0"/>
    <xf numFmtId="0" fontId="103" fillId="0" borderId="0" applyNumberFormat="0" applyBorder="0" applyAlignment="0"/>
    <xf numFmtId="38" fontId="28" fillId="24" borderId="40"/>
    <xf numFmtId="37" fontId="28" fillId="80" borderId="24"/>
    <xf numFmtId="37" fontId="28" fillId="80" borderId="24"/>
    <xf numFmtId="37" fontId="28" fillId="80" borderId="24"/>
    <xf numFmtId="37" fontId="28" fillId="80" borderId="24"/>
    <xf numFmtId="37" fontId="28" fillId="80" borderId="24"/>
    <xf numFmtId="1" fontId="29"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9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04"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05"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06"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56"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2" fillId="0" borderId="9" applyNumberFormat="0" applyFill="0" applyAlignment="0" applyProtection="0"/>
    <xf numFmtId="3" fontId="28" fillId="81" borderId="23">
      <alignment horizontal="center"/>
    </xf>
    <xf numFmtId="0" fontId="22" fillId="0" borderId="9" applyNumberFormat="0" applyFill="0" applyAlignment="0" applyProtection="0"/>
    <xf numFmtId="3" fontId="28" fillId="81" borderId="23">
      <alignment horizontal="center"/>
    </xf>
    <xf numFmtId="0" fontId="22" fillId="0" borderId="9" applyNumberFormat="0" applyFill="0" applyAlignment="0" applyProtection="0"/>
    <xf numFmtId="3" fontId="28" fillId="81" borderId="23">
      <alignment horizontal="center"/>
    </xf>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8" fontId="19" fillId="27" borderId="41"/>
    <xf numFmtId="0" fontId="22" fillId="0" borderId="9" applyNumberFormat="0" applyFill="0" applyAlignment="0" applyProtection="0"/>
    <xf numFmtId="0" fontId="22" fillId="0" borderId="42" applyNumberFormat="0" applyFill="0" applyAlignment="0" applyProtection="0"/>
    <xf numFmtId="3" fontId="28" fillId="81" borderId="23">
      <alignment horizontal="center"/>
    </xf>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42" applyNumberFormat="0" applyFill="0" applyAlignment="0" applyProtection="0"/>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8" fontId="107" fillId="27" borderId="41"/>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0" fontId="22" fillId="0" borderId="9" applyNumberFormat="0" applyFill="0" applyAlignment="0" applyProtection="0"/>
    <xf numFmtId="0" fontId="22" fillId="0" borderId="9" applyNumberFormat="0" applyFill="0" applyAlignment="0" applyProtection="0"/>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3" fontId="28" fillId="81" borderId="23">
      <alignment horizontal="center"/>
    </xf>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22" fillId="0" borderId="9" applyNumberFormat="0" applyFill="0" applyAlignment="0" applyProtection="0"/>
    <xf numFmtId="0" fontId="108" fillId="0" borderId="43"/>
    <xf numFmtId="0" fontId="108" fillId="0" borderId="43"/>
    <xf numFmtId="37" fontId="28" fillId="82" borderId="24">
      <protection locked="0"/>
    </xf>
    <xf numFmtId="37" fontId="28" fillId="82" borderId="24">
      <protection locked="0"/>
    </xf>
    <xf numFmtId="37" fontId="28" fillId="82" borderId="24">
      <protection locked="0"/>
    </xf>
    <xf numFmtId="37" fontId="28" fillId="82" borderId="24">
      <protection locked="0"/>
    </xf>
    <xf numFmtId="37" fontId="28" fillId="82" borderId="24">
      <protection locked="0"/>
    </xf>
    <xf numFmtId="0" fontId="1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9"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10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 fillId="0" borderId="0"/>
    <xf numFmtId="0" fontId="4" fillId="0" borderId="0"/>
    <xf numFmtId="0" fontId="4" fillId="0" borderId="0"/>
    <xf numFmtId="0" fontId="2" fillId="90" borderId="0" applyNumberFormat="0" applyBorder="0" applyAlignment="0" applyProtection="0"/>
    <xf numFmtId="0" fontId="6" fillId="2" borderId="0" applyNumberFormat="0" applyBorder="0" applyAlignment="0" applyProtection="0"/>
    <xf numFmtId="0" fontId="2" fillId="90" borderId="0" applyNumberFormat="0" applyBorder="0" applyAlignment="0" applyProtection="0"/>
    <xf numFmtId="0" fontId="2" fillId="94" borderId="0" applyNumberFormat="0" applyBorder="0" applyAlignment="0" applyProtection="0"/>
    <xf numFmtId="0" fontId="6" fillId="3" borderId="0" applyNumberFormat="0" applyBorder="0" applyAlignment="0" applyProtection="0"/>
    <xf numFmtId="0" fontId="2" fillId="94" borderId="0" applyNumberFormat="0" applyBorder="0" applyAlignment="0" applyProtection="0"/>
    <xf numFmtId="0" fontId="2" fillId="98" borderId="0" applyNumberFormat="0" applyBorder="0" applyAlignment="0" applyProtection="0"/>
    <xf numFmtId="0" fontId="6" fillId="4" borderId="0" applyNumberFormat="0" applyBorder="0" applyAlignment="0" applyProtection="0"/>
    <xf numFmtId="0" fontId="2" fillId="98" borderId="0" applyNumberFormat="0" applyBorder="0" applyAlignment="0" applyProtection="0"/>
    <xf numFmtId="0" fontId="2" fillId="102" borderId="0" applyNumberFormat="0" applyBorder="0" applyAlignment="0" applyProtection="0"/>
    <xf numFmtId="0" fontId="6" fillId="5" borderId="0" applyNumberFormat="0" applyBorder="0" applyAlignment="0" applyProtection="0"/>
    <xf numFmtId="0" fontId="2" fillId="102" borderId="0" applyNumberFormat="0" applyBorder="0" applyAlignment="0" applyProtection="0"/>
    <xf numFmtId="0" fontId="2" fillId="106" borderId="0" applyNumberFormat="0" applyBorder="0" applyAlignment="0" applyProtection="0"/>
    <xf numFmtId="0" fontId="6" fillId="6" borderId="0" applyNumberFormat="0" applyBorder="0" applyAlignment="0" applyProtection="0"/>
    <xf numFmtId="0" fontId="2" fillId="106" borderId="0" applyNumberFormat="0" applyBorder="0" applyAlignment="0" applyProtection="0"/>
    <xf numFmtId="0" fontId="2" fillId="110" borderId="0" applyNumberFormat="0" applyBorder="0" applyAlignment="0" applyProtection="0"/>
    <xf numFmtId="0" fontId="6" fillId="7" borderId="0" applyNumberFormat="0" applyBorder="0" applyAlignment="0" applyProtection="0"/>
    <xf numFmtId="0" fontId="2" fillId="110" borderId="0" applyNumberFormat="0" applyBorder="0" applyAlignment="0" applyProtection="0"/>
    <xf numFmtId="0" fontId="2" fillId="91" borderId="0" applyNumberFormat="0" applyBorder="0" applyAlignment="0" applyProtection="0"/>
    <xf numFmtId="0" fontId="6" fillId="8" borderId="0" applyNumberFormat="0" applyBorder="0" applyAlignment="0" applyProtection="0"/>
    <xf numFmtId="0" fontId="2" fillId="91" borderId="0" applyNumberFormat="0" applyBorder="0" applyAlignment="0" applyProtection="0"/>
    <xf numFmtId="0" fontId="2" fillId="95" borderId="0" applyNumberFormat="0" applyBorder="0" applyAlignment="0" applyProtection="0"/>
    <xf numFmtId="0" fontId="6" fillId="9" borderId="0" applyNumberFormat="0" applyBorder="0" applyAlignment="0" applyProtection="0"/>
    <xf numFmtId="0" fontId="2" fillId="95" borderId="0" applyNumberFormat="0" applyBorder="0" applyAlignment="0" applyProtection="0"/>
    <xf numFmtId="0" fontId="2" fillId="99" borderId="0" applyNumberFormat="0" applyBorder="0" applyAlignment="0" applyProtection="0"/>
    <xf numFmtId="0" fontId="6" fillId="10" borderId="0" applyNumberFormat="0" applyBorder="0" applyAlignment="0" applyProtection="0"/>
    <xf numFmtId="0" fontId="2" fillId="99" borderId="0" applyNumberFormat="0" applyBorder="0" applyAlignment="0" applyProtection="0"/>
    <xf numFmtId="0" fontId="2" fillId="103" borderId="0" applyNumberFormat="0" applyBorder="0" applyAlignment="0" applyProtection="0"/>
    <xf numFmtId="0" fontId="6" fillId="5" borderId="0" applyNumberFormat="0" applyBorder="0" applyAlignment="0" applyProtection="0"/>
    <xf numFmtId="0" fontId="2" fillId="103" borderId="0" applyNumberFormat="0" applyBorder="0" applyAlignment="0" applyProtection="0"/>
    <xf numFmtId="0" fontId="2" fillId="107" borderId="0" applyNumberFormat="0" applyBorder="0" applyAlignment="0" applyProtection="0"/>
    <xf numFmtId="0" fontId="6" fillId="8" borderId="0" applyNumberFormat="0" applyBorder="0" applyAlignment="0" applyProtection="0"/>
    <xf numFmtId="0" fontId="2" fillId="107" borderId="0" applyNumberFormat="0" applyBorder="0" applyAlignment="0" applyProtection="0"/>
    <xf numFmtId="0" fontId="2" fillId="111" borderId="0" applyNumberFormat="0" applyBorder="0" applyAlignment="0" applyProtection="0"/>
    <xf numFmtId="0" fontId="6" fillId="11" borderId="0" applyNumberFormat="0" applyBorder="0" applyAlignment="0" applyProtection="0"/>
    <xf numFmtId="0" fontId="2" fillId="111" borderId="0" applyNumberFormat="0" applyBorder="0" applyAlignment="0" applyProtection="0"/>
    <xf numFmtId="0" fontId="7" fillId="12" borderId="0" applyNumberFormat="0" applyBorder="0" applyAlignment="0" applyProtection="0"/>
    <xf numFmtId="0" fontId="126" fillId="9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126" fillId="96"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126" fillId="10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126" fillId="104"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126" fillId="108"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126" fillId="112"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38" borderId="0" applyNumberFormat="0" applyBorder="0" applyAlignment="0" applyProtection="0"/>
    <xf numFmtId="0" fontId="126" fillId="89"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44" borderId="0" applyNumberFormat="0" applyBorder="0" applyAlignment="0" applyProtection="0"/>
    <xf numFmtId="0" fontId="126" fillId="9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43" borderId="0" applyNumberFormat="0" applyBorder="0" applyAlignment="0" applyProtection="0"/>
    <xf numFmtId="0" fontId="126" fillId="9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50" borderId="0" applyNumberFormat="0" applyBorder="0" applyAlignment="0" applyProtection="0"/>
    <xf numFmtId="0" fontId="126" fillId="101"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52" borderId="0" applyNumberFormat="0" applyBorder="0" applyAlignment="0" applyProtection="0"/>
    <xf numFmtId="0" fontId="126" fillId="105"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56" borderId="0" applyNumberFormat="0" applyBorder="0" applyAlignment="0" applyProtection="0"/>
    <xf numFmtId="0" fontId="126" fillId="10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39" fillId="41" borderId="0" applyNumberFormat="0" applyBorder="0" applyAlignment="0" applyProtection="0"/>
    <xf numFmtId="0" fontId="118" fillId="85" borderId="0" applyNumberFormat="0" applyBorder="0" applyAlignment="0" applyProtection="0"/>
    <xf numFmtId="0" fontId="8" fillId="3" borderId="0" applyNumberFormat="0" applyBorder="0" applyAlignment="0" applyProtection="0"/>
    <xf numFmtId="0" fontId="117" fillId="84" borderId="0" applyNumberFormat="0" applyBorder="0" applyAlignment="0" applyProtection="0"/>
    <xf numFmtId="0" fontId="9" fillId="20" borderId="1" applyNumberFormat="0" applyAlignment="0" applyProtection="0"/>
    <xf numFmtId="0" fontId="42" fillId="59" borderId="1" applyNumberFormat="0" applyAlignment="0" applyProtection="0"/>
    <xf numFmtId="0" fontId="121" fillId="87" borderId="47" applyNumberFormat="0" applyAlignment="0" applyProtection="0"/>
    <xf numFmtId="0" fontId="9" fillId="20" borderId="1" applyNumberFormat="0" applyAlignment="0" applyProtection="0"/>
    <xf numFmtId="0" fontId="123" fillId="88" borderId="50" applyNumberFormat="0" applyAlignment="0" applyProtection="0"/>
    <xf numFmtId="0" fontId="122" fillId="0" borderId="49" applyNumberFormat="0" applyFill="0" applyAlignment="0" applyProtection="0"/>
    <xf numFmtId="0" fontId="10" fillId="21" borderId="2" applyNumberFormat="0" applyAlignment="0" applyProtection="0"/>
    <xf numFmtId="0" fontId="19" fillId="21" borderId="2" applyNumberFormat="0" applyAlignment="0" applyProtection="0"/>
    <xf numFmtId="183" fontId="19" fillId="0" borderId="0" applyFont="0" applyFill="0" applyBorder="0" applyAlignment="0" applyProtection="0"/>
    <xf numFmtId="168" fontId="4"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50"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84" fontId="19" fillId="0" borderId="0" applyFont="0" applyFill="0" applyBorder="0" applyAlignment="0" applyProtection="0"/>
    <xf numFmtId="167" fontId="2" fillId="0" borderId="0" applyFont="0" applyFill="0" applyBorder="0" applyAlignment="0" applyProtection="0"/>
    <xf numFmtId="181" fontId="19" fillId="0" borderId="0" applyFont="0" applyFill="0" applyBorder="0" applyAlignment="0" applyProtection="0"/>
    <xf numFmtId="167" fontId="2" fillId="0" borderId="0" applyFont="0" applyFill="0" applyBorder="0" applyAlignment="0" applyProtection="0"/>
    <xf numFmtId="181" fontId="19"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8" fontId="4" fillId="0" borderId="0" applyFont="0" applyFill="0" applyBorder="0" applyAlignment="0" applyProtection="0"/>
    <xf numFmtId="167" fontId="2" fillId="0" borderId="0" applyFont="0" applyFill="0" applyBorder="0" applyAlignment="0" applyProtection="0"/>
    <xf numFmtId="167" fontId="50" fillId="0" borderId="0" applyFont="0" applyFill="0" applyBorder="0" applyAlignment="0" applyProtection="0"/>
    <xf numFmtId="167" fontId="2" fillId="0" borderId="0" applyFont="0" applyFill="0" applyBorder="0" applyAlignment="0" applyProtection="0"/>
    <xf numFmtId="167" fontId="50" fillId="0" borderId="0" applyFont="0" applyFill="0" applyBorder="0" applyAlignment="0" applyProtection="0"/>
    <xf numFmtId="167" fontId="2" fillId="0" borderId="0" applyFont="0" applyFill="0" applyBorder="0" applyAlignment="0" applyProtection="0"/>
    <xf numFmtId="168" fontId="19" fillId="0" borderId="0" applyFont="0" applyFill="0" applyBorder="0" applyAlignment="0" applyProtection="0"/>
    <xf numFmtId="167" fontId="2" fillId="0" borderId="0" applyFont="0" applyFill="0" applyBorder="0" applyAlignment="0" applyProtection="0"/>
    <xf numFmtId="168" fontId="19" fillId="0" borderId="0" applyFont="0" applyFill="0" applyBorder="0" applyAlignment="0" applyProtection="0"/>
    <xf numFmtId="167" fontId="2" fillId="0" borderId="0" applyFont="0" applyFill="0" applyBorder="0" applyAlignment="0" applyProtection="0"/>
    <xf numFmtId="181" fontId="19" fillId="0" borderId="0" applyFont="0" applyFill="0" applyBorder="0" applyAlignment="0" applyProtection="0"/>
    <xf numFmtId="167" fontId="2" fillId="0" borderId="0" applyFont="0" applyFill="0" applyBorder="0" applyAlignment="0" applyProtection="0"/>
    <xf numFmtId="168" fontId="4"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168" fontId="19" fillId="0" borderId="0" applyFont="0" applyFill="0" applyBorder="0" applyAlignment="0" applyProtection="0"/>
    <xf numFmtId="167" fontId="25" fillId="0" borderId="0" applyFont="0" applyFill="0" applyBorder="0" applyAlignment="0" applyProtection="0"/>
    <xf numFmtId="168"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19"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5" fillId="0" borderId="0" applyFont="0" applyFill="0" applyBorder="0" applyAlignment="0" applyProtection="0"/>
    <xf numFmtId="167" fontId="2" fillId="0" borderId="0" applyFont="0" applyFill="0" applyBorder="0" applyAlignment="0" applyProtection="0"/>
    <xf numFmtId="0" fontId="116" fillId="0" borderId="0" applyNumberFormat="0" applyFill="0" applyBorder="0" applyAlignment="0" applyProtection="0"/>
    <xf numFmtId="0" fontId="119" fillId="86" borderId="47" applyNumberFormat="0" applyAlignment="0" applyProtection="0"/>
    <xf numFmtId="195" fontId="59" fillId="0" borderId="0" applyFont="0" applyFill="0" applyBorder="0" applyAlignment="0" applyProtection="0"/>
    <xf numFmtId="0" fontId="19" fillId="0" borderId="0" applyFon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9" fillId="4" borderId="0" applyNumberFormat="0" applyBorder="0" applyAlignment="0" applyProtection="0"/>
    <xf numFmtId="0" fontId="13" fillId="0" borderId="3" applyNumberFormat="0" applyFill="0" applyAlignment="0" applyProtection="0"/>
    <xf numFmtId="0" fontId="64" fillId="0" borderId="27" applyNumberFormat="0" applyFill="0" applyAlignment="0" applyProtection="0"/>
    <xf numFmtId="0" fontId="114" fillId="0" borderId="44"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65" fillId="0" borderId="4" applyNumberFormat="0" applyFill="0" applyAlignment="0" applyProtection="0"/>
    <xf numFmtId="0" fontId="115" fillId="0" borderId="45"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66" fillId="0" borderId="29" applyNumberFormat="0" applyFill="0" applyAlignment="0" applyProtection="0"/>
    <xf numFmtId="0" fontId="116" fillId="0" borderId="46"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9" fillId="0" borderId="0" applyNumberFormat="0" applyFill="0" applyBorder="0" applyAlignment="0" applyProtection="0"/>
    <xf numFmtId="0" fontId="127" fillId="0" borderId="0" applyNumberFormat="0" applyFill="0" applyBorder="0" applyAlignment="0" applyProtection="0"/>
    <xf numFmtId="0" fontId="16" fillId="7" borderId="1" applyNumberFormat="0" applyAlignment="0" applyProtection="0"/>
    <xf numFmtId="0" fontId="19" fillId="7" borderId="1" applyNumberFormat="0" applyAlignment="0" applyProtection="0"/>
    <xf numFmtId="0" fontId="17" fillId="0" borderId="6" applyNumberFormat="0" applyFill="0" applyAlignment="0" applyProtection="0"/>
    <xf numFmtId="0" fontId="19" fillId="0" borderId="6" applyNumberFormat="0" applyFill="0" applyAlignment="0" applyProtection="0"/>
    <xf numFmtId="0" fontId="18" fillId="22" borderId="0" applyNumberFormat="0" applyBorder="0" applyAlignment="0" applyProtection="0"/>
    <xf numFmtId="0" fontId="18" fillId="54" borderId="0" applyNumberFormat="0" applyBorder="0" applyAlignment="0" applyProtection="0"/>
    <xf numFmtId="0" fontId="25" fillId="0" borderId="0"/>
    <xf numFmtId="0" fontId="4" fillId="0" borderId="0"/>
    <xf numFmtId="0" fontId="25" fillId="0" borderId="0"/>
    <xf numFmtId="0" fontId="4" fillId="0" borderId="0"/>
    <xf numFmtId="0" fontId="2" fillId="0" borderId="0"/>
    <xf numFmtId="0" fontId="4" fillId="0" borderId="0"/>
    <xf numFmtId="0" fontId="2" fillId="0" borderId="0"/>
    <xf numFmtId="0" fontId="4" fillId="0" borderId="0"/>
    <xf numFmtId="0" fontId="25" fillId="0" borderId="0"/>
    <xf numFmtId="0" fontId="4" fillId="0" borderId="0"/>
    <xf numFmtId="0" fontId="25" fillId="0" borderId="0"/>
    <xf numFmtId="0" fontId="4" fillId="0" borderId="0"/>
    <xf numFmtId="0" fontId="25" fillId="0" borderId="0"/>
    <xf numFmtId="0" fontId="4" fillId="0" borderId="0"/>
    <xf numFmtId="0" fontId="4" fillId="0" borderId="0"/>
    <xf numFmtId="0" fontId="50" fillId="0" borderId="0"/>
    <xf numFmtId="0" fontId="50" fillId="0" borderId="0"/>
    <xf numFmtId="0" fontId="4" fillId="0" borderId="0"/>
    <xf numFmtId="0" fontId="25" fillId="0" borderId="0"/>
    <xf numFmtId="0" fontId="50" fillId="0" borderId="0"/>
    <xf numFmtId="0" fontId="50" fillId="0" borderId="0"/>
    <xf numFmtId="0" fontId="50" fillId="0" borderId="0"/>
    <xf numFmtId="0" fontId="19" fillId="0" borderId="0"/>
    <xf numFmtId="0" fontId="19" fillId="0" borderId="0"/>
    <xf numFmtId="0" fontId="19" fillId="0" borderId="0"/>
    <xf numFmtId="0" fontId="19" fillId="0" borderId="0"/>
    <xf numFmtId="0" fontId="50" fillId="0" borderId="0"/>
    <xf numFmtId="0" fontId="19" fillId="0" borderId="0"/>
    <xf numFmtId="0" fontId="25" fillId="0" borderId="0"/>
    <xf numFmtId="0" fontId="19" fillId="0" borderId="0"/>
    <xf numFmtId="0" fontId="25" fillId="0" borderId="0"/>
    <xf numFmtId="0" fontId="19" fillId="0" borderId="0"/>
    <xf numFmtId="0" fontId="2" fillId="0" borderId="0"/>
    <xf numFmtId="0" fontId="25" fillId="0" borderId="0"/>
    <xf numFmtId="0" fontId="19" fillId="0" borderId="0"/>
    <xf numFmtId="0" fontId="19" fillId="0" borderId="0"/>
    <xf numFmtId="0" fontId="2" fillId="0" borderId="0"/>
    <xf numFmtId="0" fontId="2" fillId="0" borderId="0"/>
    <xf numFmtId="0" fontId="4" fillId="0" borderId="0"/>
    <xf numFmtId="0" fontId="2" fillId="0" borderId="0"/>
    <xf numFmtId="0" fontId="2" fillId="0" borderId="0"/>
    <xf numFmtId="0" fontId="2" fillId="0" borderId="0"/>
    <xf numFmtId="0" fontId="2" fillId="0" borderId="0"/>
    <xf numFmtId="0" fontId="2" fillId="0" borderId="0"/>
    <xf numFmtId="0" fontId="25" fillId="0" borderId="0"/>
    <xf numFmtId="0" fontId="19" fillId="0" borderId="0"/>
    <xf numFmtId="0" fontId="19" fillId="0" borderId="0"/>
    <xf numFmtId="0" fontId="25" fillId="0" borderId="0"/>
    <xf numFmtId="0" fontId="50" fillId="0" borderId="0"/>
    <xf numFmtId="0" fontId="25" fillId="0" borderId="0"/>
    <xf numFmtId="0" fontId="25" fillId="0" borderId="0"/>
    <xf numFmtId="0" fontId="25" fillId="0" borderId="0"/>
    <xf numFmtId="0" fontId="19" fillId="0" borderId="0"/>
    <xf numFmtId="0" fontId="25" fillId="0" borderId="0"/>
    <xf numFmtId="0" fontId="19" fillId="0" borderId="0"/>
    <xf numFmtId="0" fontId="25" fillId="0" borderId="0"/>
    <xf numFmtId="0" fontId="19" fillId="0" borderId="0"/>
    <xf numFmtId="0" fontId="58" fillId="0" borderId="0"/>
    <xf numFmtId="0" fontId="58" fillId="0" borderId="0"/>
    <xf numFmtId="0" fontId="58" fillId="0" borderId="0"/>
    <xf numFmtId="0" fontId="58" fillId="0" borderId="0"/>
    <xf numFmtId="0" fontId="2" fillId="0" borderId="0"/>
    <xf numFmtId="0" fontId="19" fillId="0" borderId="0"/>
    <xf numFmtId="0" fontId="19" fillId="0" borderId="0"/>
    <xf numFmtId="0" fontId="19" fillId="0" borderId="0"/>
    <xf numFmtId="0" fontId="2" fillId="0" borderId="0"/>
    <xf numFmtId="0" fontId="2" fillId="0" borderId="0"/>
    <xf numFmtId="0" fontId="19" fillId="0" borderId="0"/>
    <xf numFmtId="0" fontId="2" fillId="0" borderId="0"/>
    <xf numFmtId="0" fontId="19" fillId="0" borderId="0"/>
    <xf numFmtId="0" fontId="2" fillId="0" borderId="0"/>
    <xf numFmtId="0" fontId="19" fillId="0" borderId="0"/>
    <xf numFmtId="0" fontId="2" fillId="0" borderId="0"/>
    <xf numFmtId="0" fontId="19" fillId="0" borderId="0"/>
    <xf numFmtId="0" fontId="19" fillId="0" borderId="0">
      <alignment wrapText="1"/>
    </xf>
    <xf numFmtId="0" fontId="2" fillId="0" borderId="0"/>
    <xf numFmtId="0" fontId="2" fillId="0" borderId="0"/>
    <xf numFmtId="0" fontId="2" fillId="0" borderId="0"/>
    <xf numFmtId="0" fontId="19" fillId="0" borderId="0"/>
    <xf numFmtId="0" fontId="2" fillId="0" borderId="0"/>
    <xf numFmtId="0" fontId="6" fillId="0" borderId="0"/>
    <xf numFmtId="0" fontId="2" fillId="0" borderId="0"/>
    <xf numFmtId="0" fontId="4" fillId="0" borderId="0"/>
    <xf numFmtId="0" fontId="2" fillId="0" borderId="0"/>
    <xf numFmtId="195" fontId="2" fillId="0" borderId="0"/>
    <xf numFmtId="0" fontId="2" fillId="0" borderId="0"/>
    <xf numFmtId="0" fontId="19" fillId="0" borderId="0"/>
    <xf numFmtId="0" fontId="2" fillId="0" borderId="0"/>
    <xf numFmtId="0" fontId="19" fillId="0" borderId="0"/>
    <xf numFmtId="0" fontId="25" fillId="0" borderId="0"/>
    <xf numFmtId="0" fontId="19" fillId="0" borderId="0"/>
    <xf numFmtId="0" fontId="19" fillId="0" borderId="0"/>
    <xf numFmtId="0" fontId="25" fillId="0" borderId="0"/>
    <xf numFmtId="0" fontId="19" fillId="0" borderId="0" applyNumberFormat="0" applyFont="0" applyFill="0" applyBorder="0" applyAlignment="0" applyProtection="0">
      <alignment vertical="top"/>
    </xf>
    <xf numFmtId="0" fontId="25" fillId="0" borderId="0"/>
    <xf numFmtId="0" fontId="19" fillId="0" borderId="0"/>
    <xf numFmtId="0" fontId="25"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25" fillId="0" borderId="0"/>
    <xf numFmtId="0" fontId="19" fillId="0" borderId="0"/>
    <xf numFmtId="0" fontId="19" fillId="0" borderId="0"/>
    <xf numFmtId="0" fontId="25" fillId="0" borderId="0"/>
    <xf numFmtId="0" fontId="19" fillId="0" borderId="0" applyNumberFormat="0" applyFont="0" applyFill="0" applyBorder="0" applyAlignment="0" applyProtection="0">
      <alignment vertical="top"/>
    </xf>
    <xf numFmtId="0" fontId="25" fillId="0" borderId="0"/>
    <xf numFmtId="0" fontId="19" fillId="0" borderId="0"/>
    <xf numFmtId="0" fontId="25" fillId="0" borderId="0"/>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19" fillId="0" borderId="0" applyNumberFormat="0" applyFont="0" applyFill="0" applyBorder="0" applyAlignment="0" applyProtection="0">
      <alignment vertical="top"/>
    </xf>
    <xf numFmtId="0" fontId="4" fillId="0" borderId="0"/>
    <xf numFmtId="0" fontId="4" fillId="0" borderId="0"/>
    <xf numFmtId="0" fontId="25" fillId="0" borderId="0"/>
    <xf numFmtId="0" fontId="25" fillId="0" borderId="0"/>
    <xf numFmtId="0" fontId="4" fillId="0" borderId="0"/>
    <xf numFmtId="0" fontId="25" fillId="0" borderId="0"/>
    <xf numFmtId="0" fontId="4" fillId="0" borderId="0"/>
    <xf numFmtId="0" fontId="25" fillId="0" borderId="0"/>
    <xf numFmtId="0" fontId="4" fillId="0" borderId="0"/>
    <xf numFmtId="0" fontId="25" fillId="0" borderId="0"/>
    <xf numFmtId="0" fontId="25" fillId="0" borderId="0"/>
    <xf numFmtId="0" fontId="19" fillId="0" borderId="0"/>
    <xf numFmtId="0" fontId="19" fillId="0" borderId="0"/>
    <xf numFmtId="0" fontId="19" fillId="0" borderId="0"/>
    <xf numFmtId="0" fontId="4" fillId="0" borderId="0"/>
    <xf numFmtId="0" fontId="4" fillId="0" borderId="0"/>
    <xf numFmtId="0" fontId="19" fillId="0" borderId="0"/>
    <xf numFmtId="0" fontId="19" fillId="0" borderId="0"/>
    <xf numFmtId="0" fontId="4" fillId="0" borderId="0"/>
    <xf numFmtId="0" fontId="19" fillId="0" borderId="0"/>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19" fillId="0" borderId="0" applyNumberFormat="0" applyFont="0" applyFill="0" applyBorder="0" applyAlignment="0" applyProtection="0">
      <alignment vertical="top"/>
    </xf>
    <xf numFmtId="0" fontId="4" fillId="0" borderId="0"/>
    <xf numFmtId="0" fontId="2" fillId="0" borderId="0"/>
    <xf numFmtId="0" fontId="19" fillId="0" borderId="0" applyNumberFormat="0" applyFont="0" applyFill="0" applyBorder="0" applyAlignment="0" applyProtection="0">
      <alignment vertical="top"/>
    </xf>
    <xf numFmtId="0" fontId="19" fillId="23" borderId="7" applyNumberFormat="0" applyFont="0" applyAlignment="0" applyProtection="0"/>
    <xf numFmtId="0" fontId="19" fillId="53" borderId="7" applyNumberFormat="0" applyFont="0" applyAlignment="0" applyProtection="0"/>
    <xf numFmtId="0" fontId="2" fillId="26" borderId="21" applyNumberFormat="0" applyFont="0" applyAlignment="0" applyProtection="0"/>
    <xf numFmtId="0" fontId="2" fillId="26" borderId="21" applyNumberFormat="0" applyFont="0" applyAlignment="0" applyProtection="0"/>
    <xf numFmtId="0" fontId="2" fillId="26" borderId="21" applyNumberFormat="0" applyFont="0" applyAlignment="0" applyProtection="0"/>
    <xf numFmtId="0" fontId="20" fillId="20" borderId="8" applyNumberFormat="0" applyAlignment="0" applyProtection="0"/>
    <xf numFmtId="0" fontId="20" fillId="59" borderId="8" applyNumberFormat="0" applyAlignment="0" applyProtection="0"/>
    <xf numFmtId="0" fontId="120" fillId="87" borderId="48" applyNumberFormat="0" applyAlignment="0" applyProtection="0"/>
    <xf numFmtId="0" fontId="20" fillId="20" borderId="8" applyNumberFormat="0" applyAlignment="0" applyProtection="0"/>
    <xf numFmtId="0" fontId="124" fillId="0" borderId="0" applyNumberFormat="0" applyFill="0" applyBorder="0" applyAlignment="0" applyProtection="0"/>
    <xf numFmtId="0" fontId="21" fillId="0" borderId="0" applyNumberFormat="0" applyFill="0" applyBorder="0" applyAlignment="0" applyProtection="0"/>
    <xf numFmtId="0" fontId="113" fillId="0" borderId="0" applyNumberFormat="0" applyFill="0" applyBorder="0" applyAlignment="0" applyProtection="0"/>
    <xf numFmtId="0" fontId="21" fillId="0" borderId="0" applyNumberFormat="0" applyFill="0" applyBorder="0" applyAlignment="0" applyProtection="0"/>
    <xf numFmtId="0" fontId="22" fillId="0" borderId="9" applyNumberFormat="0" applyFill="0" applyAlignment="0" applyProtection="0"/>
    <xf numFmtId="0" fontId="22" fillId="0" borderId="42" applyNumberFormat="0" applyFill="0" applyAlignment="0" applyProtection="0"/>
    <xf numFmtId="0" fontId="125" fillId="0" borderId="51" applyNumberFormat="0" applyFill="0" applyAlignment="0" applyProtection="0"/>
    <xf numFmtId="0" fontId="19" fillId="0" borderId="0" applyNumberForma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20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26" borderId="2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0" fontId="128" fillId="0" borderId="0"/>
    <xf numFmtId="0" fontId="19" fillId="0" borderId="0"/>
    <xf numFmtId="9" fontId="25" fillId="0" borderId="0" applyFont="0" applyFill="0" applyBorder="0" applyAlignment="0" applyProtection="0"/>
  </cellStyleXfs>
  <cellXfs count="402">
    <xf numFmtId="0" fontId="0" fillId="0" borderId="0" xfId="0"/>
    <xf numFmtId="169" fontId="0" fillId="0" borderId="0" xfId="0" applyNumberFormat="1" applyFont="1"/>
    <xf numFmtId="172" fontId="0" fillId="0" borderId="0" xfId="0" applyNumberFormat="1" applyFont="1"/>
    <xf numFmtId="0" fontId="0" fillId="25" borderId="17" xfId="0" applyFill="1" applyBorder="1"/>
    <xf numFmtId="0" fontId="3" fillId="0" borderId="20" xfId="0" applyFont="1" applyBorder="1"/>
    <xf numFmtId="0" fontId="3" fillId="25" borderId="15" xfId="0" applyFont="1" applyFill="1" applyBorder="1"/>
    <xf numFmtId="0" fontId="3" fillId="25" borderId="13" xfId="0" applyFont="1" applyFill="1" applyBorder="1"/>
    <xf numFmtId="0" fontId="3" fillId="25" borderId="10" xfId="0" applyFont="1" applyFill="1" applyBorder="1"/>
    <xf numFmtId="169" fontId="0" fillId="25" borderId="16" xfId="0" applyNumberFormat="1" applyFont="1" applyFill="1" applyBorder="1"/>
    <xf numFmtId="0" fontId="0" fillId="25" borderId="14" xfId="0" applyFill="1" applyBorder="1"/>
    <xf numFmtId="169" fontId="0" fillId="25" borderId="0" xfId="0" applyNumberFormat="1" applyFont="1" applyFill="1" applyBorder="1"/>
    <xf numFmtId="0" fontId="0" fillId="25" borderId="12" xfId="0" applyFill="1" applyBorder="1"/>
    <xf numFmtId="0" fontId="0" fillId="25" borderId="11" xfId="0" applyFill="1" applyBorder="1"/>
    <xf numFmtId="0" fontId="0" fillId="0" borderId="0" xfId="0"/>
    <xf numFmtId="0" fontId="32" fillId="0" borderId="0" xfId="0" applyFont="1" applyBorder="1"/>
    <xf numFmtId="0" fontId="0" fillId="0" borderId="0" xfId="0" applyFill="1" applyBorder="1"/>
    <xf numFmtId="0" fontId="32" fillId="0" borderId="0" xfId="0" applyNumberFormat="1" applyFont="1" applyFill="1" applyBorder="1"/>
    <xf numFmtId="14" fontId="32" fillId="0" borderId="0" xfId="0" applyNumberFormat="1" applyFont="1" applyBorder="1"/>
    <xf numFmtId="0" fontId="32" fillId="0" borderId="0" xfId="0" applyFont="1" applyFill="1" applyBorder="1"/>
    <xf numFmtId="171" fontId="0" fillId="0" borderId="0" xfId="0" applyNumberFormat="1"/>
    <xf numFmtId="0" fontId="31" fillId="0" borderId="18" xfId="0" applyFont="1" applyFill="1" applyBorder="1"/>
    <xf numFmtId="0" fontId="0" fillId="0" borderId="19" xfId="0" applyBorder="1"/>
    <xf numFmtId="171" fontId="26" fillId="29" borderId="24" xfId="0" applyNumberFormat="1" applyFont="1" applyFill="1" applyBorder="1" applyAlignment="1">
      <alignment horizontal="center"/>
    </xf>
    <xf numFmtId="9" fontId="0" fillId="0" borderId="0" xfId="0" applyNumberFormat="1"/>
    <xf numFmtId="0" fontId="3" fillId="0" borderId="0" xfId="0" applyFont="1"/>
    <xf numFmtId="4" fontId="24" fillId="0" borderId="24" xfId="44" applyNumberFormat="1" applyFont="1" applyFill="1" applyBorder="1" applyAlignment="1" applyProtection="1">
      <alignment horizontal="right" indent="3"/>
    </xf>
    <xf numFmtId="0" fontId="3" fillId="0" borderId="18" xfId="0" applyFont="1" applyBorder="1"/>
    <xf numFmtId="171" fontId="0" fillId="0" borderId="20" xfId="0" applyNumberFormat="1" applyFont="1" applyBorder="1"/>
    <xf numFmtId="171" fontId="0" fillId="0" borderId="19" xfId="0" applyNumberFormat="1" applyFont="1" applyBorder="1"/>
    <xf numFmtId="0" fontId="3" fillId="0" borderId="18" xfId="0" applyFont="1" applyFill="1" applyBorder="1"/>
    <xf numFmtId="0" fontId="0" fillId="0" borderId="0" xfId="0" quotePrefix="1"/>
    <xf numFmtId="0" fontId="0" fillId="0" borderId="0" xfId="0"/>
    <xf numFmtId="0" fontId="3" fillId="0" borderId="0" xfId="0" applyFont="1"/>
    <xf numFmtId="0" fontId="0" fillId="0" borderId="14" xfId="0" applyBorder="1"/>
    <xf numFmtId="0" fontId="0" fillId="0" borderId="24" xfId="0" applyBorder="1"/>
    <xf numFmtId="4" fontId="0" fillId="0" borderId="0" xfId="0" applyNumberFormat="1"/>
    <xf numFmtId="0" fontId="0" fillId="0" borderId="12" xfId="0" applyBorder="1"/>
    <xf numFmtId="169" fontId="32" fillId="0" borderId="13" xfId="0" applyNumberFormat="1" applyFont="1" applyBorder="1" applyAlignment="1">
      <alignment horizontal="right"/>
    </xf>
    <xf numFmtId="169" fontId="32" fillId="0" borderId="0" xfId="0" applyNumberFormat="1" applyFont="1" applyBorder="1" applyAlignment="1">
      <alignment horizontal="right"/>
    </xf>
    <xf numFmtId="169" fontId="32" fillId="30" borderId="13" xfId="0" applyNumberFormat="1" applyFont="1" applyFill="1" applyBorder="1" applyAlignment="1">
      <alignment horizontal="right"/>
    </xf>
    <xf numFmtId="169" fontId="32" fillId="30" borderId="0" xfId="0" applyNumberFormat="1" applyFont="1" applyFill="1" applyBorder="1" applyAlignment="1">
      <alignment horizontal="right"/>
    </xf>
    <xf numFmtId="169" fontId="32" fillId="0" borderId="15" xfId="0" applyNumberFormat="1" applyFont="1" applyBorder="1" applyAlignment="1">
      <alignment horizontal="right"/>
    </xf>
    <xf numFmtId="169" fontId="32" fillId="0" borderId="16" xfId="0" applyNumberFormat="1" applyFont="1" applyBorder="1" applyAlignment="1">
      <alignment horizontal="right"/>
    </xf>
    <xf numFmtId="0" fontId="32" fillId="0" borderId="10" xfId="0" applyFont="1" applyBorder="1"/>
    <xf numFmtId="0" fontId="32" fillId="0" borderId="12" xfId="0" applyFont="1" applyBorder="1"/>
    <xf numFmtId="0" fontId="32" fillId="30" borderId="13" xfId="0" applyFont="1" applyFill="1" applyBorder="1"/>
    <xf numFmtId="0" fontId="32" fillId="30" borderId="14" xfId="0" applyFont="1" applyFill="1" applyBorder="1"/>
    <xf numFmtId="0" fontId="32" fillId="0" borderId="13" xfId="0" applyFont="1" applyBorder="1"/>
    <xf numFmtId="0" fontId="32" fillId="0" borderId="14" xfId="0" applyFont="1" applyBorder="1"/>
    <xf numFmtId="0" fontId="32" fillId="113" borderId="13" xfId="0" applyFont="1" applyFill="1" applyBorder="1"/>
    <xf numFmtId="0" fontId="32" fillId="113" borderId="14" xfId="0" applyFont="1" applyFill="1" applyBorder="1"/>
    <xf numFmtId="0" fontId="32" fillId="113" borderId="15" xfId="0" applyFont="1" applyFill="1" applyBorder="1"/>
    <xf numFmtId="0" fontId="32" fillId="113" borderId="17" xfId="0" applyFont="1" applyFill="1" applyBorder="1"/>
    <xf numFmtId="0" fontId="26" fillId="116" borderId="18" xfId="0" applyFont="1" applyFill="1" applyBorder="1"/>
    <xf numFmtId="0" fontId="26" fillId="116" borderId="19" xfId="0" applyFont="1" applyFill="1" applyBorder="1"/>
    <xf numFmtId="0" fontId="0" fillId="0" borderId="18" xfId="0" applyBorder="1" applyAlignment="1">
      <alignment horizontal="right"/>
    </xf>
    <xf numFmtId="0" fontId="0" fillId="0" borderId="20" xfId="0" applyBorder="1" applyAlignment="1">
      <alignment horizontal="right"/>
    </xf>
    <xf numFmtId="175" fontId="31" fillId="0" borderId="10" xfId="0" applyNumberFormat="1" applyFont="1" applyFill="1" applyBorder="1" applyAlignment="1">
      <alignment horizontal="right"/>
    </xf>
    <xf numFmtId="175" fontId="31" fillId="0" borderId="11" xfId="0" applyNumberFormat="1" applyFont="1" applyBorder="1" applyAlignment="1">
      <alignment horizontal="right"/>
    </xf>
    <xf numFmtId="175" fontId="31" fillId="0" borderId="11" xfId="0" applyNumberFormat="1" applyFont="1" applyFill="1" applyBorder="1" applyAlignment="1">
      <alignment horizontal="right"/>
    </xf>
    <xf numFmtId="1" fontId="131" fillId="0" borderId="13" xfId="0" applyNumberFormat="1" applyFont="1" applyBorder="1" applyAlignment="1">
      <alignment horizontal="right"/>
    </xf>
    <xf numFmtId="0" fontId="131" fillId="0" borderId="0" xfId="0" applyNumberFormat="1" applyFont="1" applyBorder="1" applyAlignment="1">
      <alignment horizontal="right"/>
    </xf>
    <xf numFmtId="0" fontId="33" fillId="0" borderId="15" xfId="0" applyFont="1" applyFill="1" applyBorder="1"/>
    <xf numFmtId="14" fontId="3" fillId="0" borderId="17" xfId="0" applyNumberFormat="1" applyFont="1" applyBorder="1" applyAlignment="1">
      <alignment vertical="center" wrapText="1"/>
    </xf>
    <xf numFmtId="0" fontId="0" fillId="0" borderId="10" xfId="0" applyBorder="1"/>
    <xf numFmtId="0" fontId="3" fillId="0" borderId="13" xfId="0" applyFont="1" applyBorder="1" applyAlignment="1">
      <alignment vertical="center" wrapText="1"/>
    </xf>
    <xf numFmtId="14" fontId="3" fillId="0" borderId="14" xfId="0" applyNumberFormat="1" applyFont="1" applyBorder="1" applyAlignment="1">
      <alignment vertical="center" wrapText="1"/>
    </xf>
    <xf numFmtId="0" fontId="0" fillId="0" borderId="22" xfId="0" applyBorder="1"/>
    <xf numFmtId="0" fontId="25" fillId="0" borderId="23" xfId="0" applyFont="1" applyBorder="1"/>
    <xf numFmtId="220" fontId="32" fillId="0" borderId="10" xfId="0" applyNumberFormat="1" applyFont="1" applyBorder="1" applyAlignment="1">
      <alignment horizontal="right"/>
    </xf>
    <xf numFmtId="220" fontId="32" fillId="0" borderId="11" xfId="0" applyNumberFormat="1" applyFont="1" applyBorder="1" applyAlignment="1">
      <alignment horizontal="right"/>
    </xf>
    <xf numFmtId="0" fontId="3" fillId="31" borderId="13" xfId="0" applyFont="1" applyFill="1" applyBorder="1"/>
    <xf numFmtId="169" fontId="0" fillId="31" borderId="0" xfId="0" applyNumberFormat="1" applyFont="1" applyFill="1" applyBorder="1"/>
    <xf numFmtId="0" fontId="0" fillId="31" borderId="14" xfId="0" applyFill="1" applyBorder="1"/>
    <xf numFmtId="221" fontId="26" fillId="116" borderId="18" xfId="0" applyNumberFormat="1" applyFont="1" applyFill="1" applyBorder="1" applyAlignment="1">
      <alignment horizontal="right"/>
    </xf>
    <xf numFmtId="221" fontId="26" fillId="116" borderId="20" xfId="0" applyNumberFormat="1" applyFont="1" applyFill="1" applyBorder="1" applyAlignment="1">
      <alignment horizontal="right"/>
    </xf>
    <xf numFmtId="0" fontId="32" fillId="113" borderId="0" xfId="0" applyFont="1" applyFill="1" applyBorder="1"/>
    <xf numFmtId="169" fontId="31" fillId="0" borderId="14" xfId="0" applyNumberFormat="1" applyFont="1" applyBorder="1" applyAlignment="1">
      <alignment horizontal="right"/>
    </xf>
    <xf numFmtId="0" fontId="3" fillId="0" borderId="10" xfId="0" applyFont="1" applyBorder="1" applyAlignment="1">
      <alignment vertical="center" wrapText="1"/>
    </xf>
    <xf numFmtId="14" fontId="3" fillId="0" borderId="11" xfId="0" applyNumberFormat="1" applyFont="1" applyBorder="1" applyAlignment="1">
      <alignment vertical="center" wrapText="1"/>
    </xf>
    <xf numFmtId="14" fontId="3" fillId="0" borderId="16" xfId="0" applyNumberFormat="1" applyFont="1" applyBorder="1" applyAlignment="1">
      <alignment vertical="center" wrapText="1"/>
    </xf>
    <xf numFmtId="0" fontId="32" fillId="0" borderId="11" xfId="0" applyFont="1" applyBorder="1"/>
    <xf numFmtId="0" fontId="32" fillId="113" borderId="16" xfId="0" applyFont="1" applyFill="1" applyBorder="1"/>
    <xf numFmtId="169" fontId="31" fillId="0" borderId="0" xfId="0" applyNumberFormat="1" applyFont="1" applyBorder="1" applyAlignment="1">
      <alignment horizontal="right"/>
    </xf>
    <xf numFmtId="169" fontId="31" fillId="0" borderId="13" xfId="0" applyNumberFormat="1" applyFont="1" applyBorder="1" applyAlignment="1">
      <alignment horizontal="right"/>
    </xf>
    <xf numFmtId="169" fontId="31" fillId="0" borderId="15" xfId="0" applyNumberFormat="1" applyFont="1" applyBorder="1" applyAlignment="1">
      <alignment horizontal="right"/>
    </xf>
    <xf numFmtId="169" fontId="31" fillId="0" borderId="16" xfId="0" applyNumberFormat="1" applyFont="1" applyBorder="1" applyAlignment="1">
      <alignment horizontal="right"/>
    </xf>
    <xf numFmtId="169" fontId="31" fillId="0" borderId="17" xfId="0" applyNumberFormat="1" applyFont="1" applyBorder="1" applyAlignment="1">
      <alignment horizontal="right"/>
    </xf>
    <xf numFmtId="0" fontId="32" fillId="28" borderId="0" xfId="0" applyFont="1" applyFill="1" applyBorder="1"/>
    <xf numFmtId="169" fontId="31" fillId="28" borderId="13" xfId="0" applyNumberFormat="1" applyFont="1" applyFill="1" applyBorder="1" applyAlignment="1">
      <alignment horizontal="right"/>
    </xf>
    <xf numFmtId="169" fontId="31" fillId="28" borderId="0" xfId="0" applyNumberFormat="1" applyFont="1" applyFill="1" applyBorder="1" applyAlignment="1">
      <alignment horizontal="right"/>
    </xf>
    <xf numFmtId="169" fontId="31" fillId="28" borderId="14" xfId="0" applyNumberFormat="1" applyFont="1" applyFill="1" applyBorder="1" applyAlignment="1">
      <alignment horizontal="right"/>
    </xf>
    <xf numFmtId="0" fontId="32" fillId="0" borderId="10" xfId="0" applyFont="1" applyFill="1" applyBorder="1"/>
    <xf numFmtId="0" fontId="32" fillId="0" borderId="13" xfId="0" applyFont="1" applyFill="1" applyBorder="1"/>
    <xf numFmtId="2" fontId="0" fillId="0" borderId="14" xfId="0" applyNumberFormat="1" applyBorder="1"/>
    <xf numFmtId="0" fontId="32" fillId="0" borderId="15" xfId="0" applyFont="1" applyFill="1" applyBorder="1"/>
    <xf numFmtId="0" fontId="0" fillId="0" borderId="17" xfId="0" applyBorder="1"/>
    <xf numFmtId="171" fontId="0" fillId="0" borderId="10" xfId="0" applyNumberFormat="1" applyBorder="1"/>
    <xf numFmtId="171" fontId="0" fillId="0" borderId="11" xfId="0" applyNumberFormat="1" applyBorder="1"/>
    <xf numFmtId="171" fontId="0" fillId="0" borderId="12" xfId="0" applyNumberFormat="1" applyBorder="1"/>
    <xf numFmtId="171" fontId="0" fillId="0" borderId="13" xfId="0" applyNumberFormat="1" applyBorder="1"/>
    <xf numFmtId="171" fontId="0" fillId="0" borderId="0" xfId="0" applyNumberFormat="1" applyBorder="1"/>
    <xf numFmtId="171" fontId="0" fillId="0" borderId="14" xfId="0" applyNumberFormat="1" applyBorder="1"/>
    <xf numFmtId="171" fontId="0" fillId="0" borderId="15" xfId="0" applyNumberFormat="1" applyBorder="1"/>
    <xf numFmtId="171" fontId="0" fillId="0" borderId="16" xfId="0" applyNumberFormat="1" applyBorder="1"/>
    <xf numFmtId="171" fontId="0" fillId="0" borderId="17" xfId="0" applyNumberFormat="1" applyBorder="1"/>
    <xf numFmtId="171" fontId="32" fillId="119" borderId="22" xfId="0" applyNumberFormat="1" applyFont="1" applyFill="1" applyBorder="1" applyAlignment="1">
      <alignment horizontal="center"/>
    </xf>
    <xf numFmtId="175" fontId="31" fillId="0" borderId="12" xfId="0" applyNumberFormat="1" applyFont="1" applyFill="1" applyBorder="1" applyAlignment="1">
      <alignment horizontal="right"/>
    </xf>
    <xf numFmtId="0" fontId="131" fillId="0" borderId="16" xfId="0" applyNumberFormat="1" applyFont="1" applyBorder="1" applyAlignment="1">
      <alignment horizontal="right"/>
    </xf>
    <xf numFmtId="0" fontId="131" fillId="0" borderId="17" xfId="0" applyNumberFormat="1" applyFont="1" applyBorder="1" applyAlignment="1">
      <alignment horizontal="right"/>
    </xf>
    <xf numFmtId="0" fontId="3" fillId="117" borderId="18" xfId="0" applyFont="1" applyFill="1" applyBorder="1"/>
    <xf numFmtId="169" fontId="31" fillId="115" borderId="18" xfId="0" applyNumberFormat="1" applyFont="1" applyFill="1" applyBorder="1" applyAlignment="1">
      <alignment horizontal="right"/>
    </xf>
    <xf numFmtId="169" fontId="31" fillId="115" borderId="20" xfId="0" applyNumberFormat="1" applyFont="1" applyFill="1" applyBorder="1" applyAlignment="1">
      <alignment horizontal="right"/>
    </xf>
    <xf numFmtId="169" fontId="31" fillId="115" borderId="19" xfId="0" applyNumberFormat="1" applyFont="1" applyFill="1" applyBorder="1" applyAlignment="1">
      <alignment horizontal="right"/>
    </xf>
    <xf numFmtId="0" fontId="31" fillId="28" borderId="13" xfId="0" applyFont="1" applyFill="1" applyBorder="1"/>
    <xf numFmtId="0" fontId="25" fillId="0" borderId="10" xfId="0" applyFont="1" applyBorder="1"/>
    <xf numFmtId="0" fontId="32" fillId="0" borderId="11" xfId="0" applyFont="1" applyFill="1" applyBorder="1"/>
    <xf numFmtId="0" fontId="32" fillId="0" borderId="16" xfId="0" applyFont="1" applyFill="1" applyBorder="1"/>
    <xf numFmtId="0" fontId="31" fillId="0" borderId="20" xfId="0" applyFont="1" applyFill="1" applyBorder="1"/>
    <xf numFmtId="0" fontId="3" fillId="0" borderId="20" xfId="0" applyFont="1" applyFill="1" applyBorder="1"/>
    <xf numFmtId="0" fontId="25" fillId="0" borderId="12" xfId="0" applyFont="1" applyBorder="1"/>
    <xf numFmtId="4" fontId="129" fillId="118" borderId="18" xfId="44" applyNumberFormat="1" applyFont="1" applyFill="1" applyBorder="1" applyAlignment="1" applyProtection="1">
      <alignment horizontal="right"/>
    </xf>
    <xf numFmtId="4" fontId="24" fillId="0" borderId="10" xfId="44" applyNumberFormat="1" applyFont="1" applyFill="1" applyBorder="1" applyAlignment="1" applyProtection="1">
      <alignment horizontal="right"/>
    </xf>
    <xf numFmtId="4" fontId="24" fillId="28" borderId="13" xfId="44" applyNumberFormat="1" applyFont="1" applyFill="1" applyBorder="1" applyAlignment="1" applyProtection="1">
      <alignment horizontal="right"/>
    </xf>
    <xf numFmtId="4" fontId="24" fillId="0" borderId="13" xfId="44" applyNumberFormat="1" applyFont="1" applyFill="1" applyBorder="1" applyAlignment="1" applyProtection="1">
      <alignment horizontal="right"/>
    </xf>
    <xf numFmtId="4" fontId="24" fillId="0" borderId="15" xfId="44" applyNumberFormat="1" applyFont="1" applyFill="1" applyBorder="1" applyAlignment="1" applyProtection="1">
      <alignment horizontal="right"/>
    </xf>
    <xf numFmtId="177" fontId="132" fillId="118" borderId="19" xfId="44" applyNumberFormat="1" applyFont="1" applyFill="1" applyBorder="1" applyAlignment="1" applyProtection="1">
      <alignment horizontal="right"/>
    </xf>
    <xf numFmtId="178" fontId="30" fillId="0" borderId="12" xfId="44" applyNumberFormat="1" applyFont="1" applyFill="1" applyBorder="1" applyAlignment="1" applyProtection="1">
      <alignment horizontal="right"/>
    </xf>
    <xf numFmtId="178" fontId="30" fillId="28" borderId="14" xfId="44" applyNumberFormat="1" applyFont="1" applyFill="1" applyBorder="1" applyAlignment="1" applyProtection="1">
      <alignment horizontal="right"/>
    </xf>
    <xf numFmtId="178" fontId="30" fillId="0" borderId="14" xfId="44" applyNumberFormat="1" applyFont="1" applyFill="1" applyBorder="1" applyAlignment="1" applyProtection="1">
      <alignment horizontal="right"/>
    </xf>
    <xf numFmtId="0" fontId="0" fillId="117" borderId="20" xfId="0" applyFont="1" applyFill="1" applyBorder="1"/>
    <xf numFmtId="0" fontId="31" fillId="0" borderId="10" xfId="0" applyFont="1" applyBorder="1"/>
    <xf numFmtId="0" fontId="31" fillId="0" borderId="13" xfId="0" applyFont="1" applyBorder="1"/>
    <xf numFmtId="0" fontId="31" fillId="113" borderId="13" xfId="0" applyFont="1" applyFill="1" applyBorder="1"/>
    <xf numFmtId="0" fontId="31" fillId="113" borderId="15" xfId="0" applyFont="1" applyFill="1" applyBorder="1"/>
    <xf numFmtId="0" fontId="33" fillId="0" borderId="15" xfId="0" applyFont="1" applyFill="1" applyBorder="1" applyAlignment="1">
      <alignment horizontal="left" indent="1"/>
    </xf>
    <xf numFmtId="0" fontId="33" fillId="0" borderId="17" xfId="0" applyFont="1" applyFill="1" applyBorder="1" applyAlignment="1">
      <alignment horizontal="left" indent="1"/>
    </xf>
    <xf numFmtId="0" fontId="133" fillId="0" borderId="16" xfId="0" applyFont="1" applyBorder="1"/>
    <xf numFmtId="0" fontId="133" fillId="0" borderId="16" xfId="0" applyFont="1" applyBorder="1" applyAlignment="1">
      <alignment horizontal="right"/>
    </xf>
    <xf numFmtId="0" fontId="134" fillId="0" borderId="0" xfId="0" applyFont="1"/>
    <xf numFmtId="0" fontId="133" fillId="0" borderId="0" xfId="0" applyFont="1"/>
    <xf numFmtId="0" fontId="134" fillId="120" borderId="0" xfId="0" applyFont="1" applyFill="1"/>
    <xf numFmtId="0" fontId="134" fillId="0" borderId="0" xfId="0" applyFont="1" applyAlignment="1">
      <alignment horizontal="right"/>
    </xf>
    <xf numFmtId="4" fontId="134" fillId="0" borderId="0" xfId="0" applyNumberFormat="1" applyFont="1"/>
    <xf numFmtId="0" fontId="0" fillId="0" borderId="11" xfId="0" applyBorder="1"/>
    <xf numFmtId="4" fontId="32" fillId="0" borderId="10" xfId="0" applyNumberFormat="1" applyFont="1" applyBorder="1" applyAlignment="1">
      <alignment horizontal="right"/>
    </xf>
    <xf numFmtId="4" fontId="32" fillId="0" borderId="11" xfId="0" applyNumberFormat="1" applyFont="1" applyBorder="1" applyAlignment="1">
      <alignment horizontal="right"/>
    </xf>
    <xf numFmtId="4" fontId="134" fillId="0" borderId="13" xfId="0" applyNumberFormat="1" applyFont="1" applyFill="1" applyBorder="1"/>
    <xf numFmtId="0" fontId="0" fillId="0" borderId="10" xfId="0" applyFill="1" applyBorder="1"/>
    <xf numFmtId="14" fontId="32" fillId="0" borderId="12" xfId="0" applyNumberFormat="1" applyFont="1" applyBorder="1"/>
    <xf numFmtId="0" fontId="0" fillId="0" borderId="13" xfId="0" applyFill="1" applyBorder="1"/>
    <xf numFmtId="14" fontId="32" fillId="0" borderId="14" xfId="0" applyNumberFormat="1" applyFont="1" applyBorder="1"/>
    <xf numFmtId="0" fontId="0" fillId="0" borderId="15" xfId="0" applyFill="1" applyBorder="1"/>
    <xf numFmtId="0" fontId="32" fillId="0" borderId="16" xfId="0" applyFont="1" applyBorder="1"/>
    <xf numFmtId="14" fontId="32" fillId="0" borderId="17" xfId="0" applyNumberFormat="1" applyFont="1" applyBorder="1"/>
    <xf numFmtId="222" fontId="31" fillId="0" borderId="13" xfId="0" applyNumberFormat="1" applyFont="1" applyFill="1" applyBorder="1" applyAlignment="1">
      <alignment horizontal="right"/>
    </xf>
    <xf numFmtId="222" fontId="31" fillId="0" borderId="0" xfId="0" applyNumberFormat="1" applyFont="1" applyBorder="1" applyAlignment="1">
      <alignment horizontal="right"/>
    </xf>
    <xf numFmtId="222" fontId="31" fillId="0" borderId="0" xfId="0" applyNumberFormat="1" applyFont="1" applyFill="1" applyBorder="1" applyAlignment="1">
      <alignment horizontal="right"/>
    </xf>
    <xf numFmtId="0" fontId="0" fillId="0" borderId="0" xfId="0" applyAlignment="1">
      <alignment horizontal="right"/>
    </xf>
    <xf numFmtId="223" fontId="131" fillId="0" borderId="0" xfId="0" applyNumberFormat="1" applyFont="1" applyBorder="1" applyAlignment="1">
      <alignment horizontal="right"/>
    </xf>
    <xf numFmtId="0" fontId="0" fillId="120" borderId="0" xfId="0" applyFill="1" applyAlignment="1">
      <alignment horizontal="right"/>
    </xf>
    <xf numFmtId="0" fontId="0" fillId="0" borderId="0" xfId="0" applyFill="1"/>
    <xf numFmtId="224" fontId="0" fillId="0" borderId="0" xfId="0" applyNumberFormat="1"/>
    <xf numFmtId="0" fontId="0" fillId="0" borderId="11" xfId="0" applyBorder="1" applyAlignment="1">
      <alignment horizontal="right"/>
    </xf>
    <xf numFmtId="0" fontId="0" fillId="0" borderId="0" xfId="0" applyBorder="1"/>
    <xf numFmtId="0" fontId="0" fillId="0" borderId="0" xfId="0" applyBorder="1" applyAlignment="1">
      <alignment horizontal="right"/>
    </xf>
    <xf numFmtId="0" fontId="3" fillId="0" borderId="20" xfId="0" applyFont="1" applyBorder="1" applyAlignment="1">
      <alignment horizontal="right"/>
    </xf>
    <xf numFmtId="0" fontId="3" fillId="0" borderId="19" xfId="0" applyFont="1" applyBorder="1" applyAlignment="1">
      <alignment horizontal="right"/>
    </xf>
    <xf numFmtId="0" fontId="0" fillId="0" borderId="53" xfId="0" applyBorder="1" applyAlignment="1">
      <alignment horizontal="right"/>
    </xf>
    <xf numFmtId="0" fontId="0" fillId="0" borderId="52" xfId="0" applyBorder="1" applyAlignment="1">
      <alignment horizontal="right"/>
    </xf>
    <xf numFmtId="0" fontId="0" fillId="0" borderId="57" xfId="0" applyBorder="1" applyAlignment="1">
      <alignment horizontal="right"/>
    </xf>
    <xf numFmtId="0" fontId="0" fillId="0" borderId="57" xfId="0" applyBorder="1"/>
    <xf numFmtId="0" fontId="0" fillId="0" borderId="58" xfId="0" applyBorder="1" applyAlignment="1">
      <alignment horizontal="right"/>
    </xf>
    <xf numFmtId="0" fontId="33" fillId="0" borderId="25" xfId="0" applyFont="1" applyFill="1" applyBorder="1" applyAlignment="1">
      <alignment horizontal="right" indent="1"/>
    </xf>
    <xf numFmtId="4" fontId="130" fillId="116" borderId="24" xfId="44" applyNumberFormat="1" applyFont="1" applyFill="1" applyBorder="1" applyAlignment="1" applyProtection="1">
      <alignment horizontal="right" indent="1"/>
    </xf>
    <xf numFmtId="4" fontId="24" fillId="0" borderId="22" xfId="44" applyNumberFormat="1" applyFont="1" applyFill="1" applyBorder="1" applyAlignment="1" applyProtection="1">
      <alignment horizontal="right" indent="1"/>
    </xf>
    <xf numFmtId="4" fontId="24" fillId="0" borderId="23" xfId="44" applyNumberFormat="1" applyFont="1" applyFill="1" applyBorder="1" applyAlignment="1" applyProtection="1">
      <alignment horizontal="right" indent="1"/>
    </xf>
    <xf numFmtId="4" fontId="24" fillId="0" borderId="25" xfId="44" applyNumberFormat="1" applyFont="1" applyFill="1" applyBorder="1" applyAlignment="1" applyProtection="1">
      <alignment horizontal="right" indent="1"/>
    </xf>
    <xf numFmtId="0" fontId="0" fillId="114" borderId="0" xfId="0" applyFill="1" applyAlignment="1">
      <alignment horizontal="right"/>
    </xf>
    <xf numFmtId="0" fontId="3" fillId="0" borderId="18" xfId="0" applyFont="1" applyBorder="1" applyAlignment="1">
      <alignment horizontal="left"/>
    </xf>
    <xf numFmtId="0" fontId="0" fillId="0" borderId="54" xfId="0" applyBorder="1" applyAlignment="1">
      <alignment horizontal="left"/>
    </xf>
    <xf numFmtId="0" fontId="0" fillId="0" borderId="55" xfId="0" applyBorder="1" applyAlignment="1">
      <alignment horizontal="left"/>
    </xf>
    <xf numFmtId="0" fontId="0" fillId="0" borderId="56" xfId="0" applyBorder="1" applyAlignment="1">
      <alignment horizontal="left"/>
    </xf>
    <xf numFmtId="0" fontId="0" fillId="0" borderId="0" xfId="0" applyAlignment="1">
      <alignment horizontal="left"/>
    </xf>
    <xf numFmtId="4" fontId="0" fillId="120" borderId="11" xfId="0" applyNumberFormat="1" applyFill="1" applyBorder="1" applyAlignment="1">
      <alignment horizontal="right"/>
    </xf>
    <xf numFmtId="4" fontId="0" fillId="120" borderId="0" xfId="0" applyNumberFormat="1" applyFill="1" applyBorder="1" applyAlignment="1">
      <alignment horizontal="right"/>
    </xf>
    <xf numFmtId="4" fontId="0" fillId="0" borderId="57" xfId="0" applyNumberFormat="1" applyBorder="1" applyAlignment="1">
      <alignment horizontal="right"/>
    </xf>
    <xf numFmtId="0" fontId="0" fillId="0" borderId="11" xfId="0" applyFill="1" applyBorder="1"/>
    <xf numFmtId="0" fontId="0" fillId="0" borderId="16" xfId="0" applyFill="1" applyBorder="1"/>
    <xf numFmtId="0" fontId="1" fillId="0" borderId="10" xfId="0" applyFont="1" applyBorder="1"/>
    <xf numFmtId="0" fontId="1" fillId="0" borderId="11" xfId="0" applyFont="1" applyBorder="1"/>
    <xf numFmtId="0" fontId="1" fillId="0" borderId="13" xfId="0" applyFont="1" applyBorder="1"/>
    <xf numFmtId="0" fontId="125" fillId="0" borderId="13" xfId="0" applyFont="1" applyBorder="1" applyAlignment="1">
      <alignment vertical="center" wrapText="1"/>
    </xf>
    <xf numFmtId="14" fontId="125" fillId="0" borderId="14" xfId="0" applyNumberFormat="1" applyFont="1" applyBorder="1" applyAlignment="1">
      <alignment vertical="center" wrapText="1"/>
    </xf>
    <xf numFmtId="0" fontId="125" fillId="0" borderId="15" xfId="0" applyFont="1" applyFill="1" applyBorder="1"/>
    <xf numFmtId="14" fontId="125" fillId="0" borderId="17" xfId="0" applyNumberFormat="1" applyFont="1" applyBorder="1" applyAlignment="1">
      <alignment vertical="center" wrapText="1"/>
    </xf>
    <xf numFmtId="0" fontId="1" fillId="0" borderId="12" xfId="0" applyFont="1" applyBorder="1"/>
    <xf numFmtId="0" fontId="1" fillId="0" borderId="14" xfId="0" applyFont="1" applyBorder="1"/>
    <xf numFmtId="0" fontId="125" fillId="0" borderId="17" xfId="0" applyFont="1" applyFill="1" applyBorder="1"/>
    <xf numFmtId="4" fontId="130" fillId="116" borderId="18" xfId="44" applyNumberFormat="1" applyFont="1" applyFill="1" applyBorder="1" applyAlignment="1" applyProtection="1">
      <alignment horizontal="right"/>
    </xf>
    <xf numFmtId="177" fontId="130" fillId="116" borderId="19" xfId="44" applyNumberFormat="1" applyFont="1" applyFill="1" applyBorder="1" applyAlignment="1" applyProtection="1">
      <alignment horizontal="right"/>
    </xf>
    <xf numFmtId="178" fontId="24" fillId="0" borderId="12" xfId="44" applyNumberFormat="1" applyFont="1" applyFill="1" applyBorder="1" applyAlignment="1" applyProtection="1">
      <alignment horizontal="right"/>
    </xf>
    <xf numFmtId="179" fontId="24" fillId="0" borderId="14" xfId="44" applyNumberFormat="1" applyFont="1" applyFill="1" applyBorder="1" applyAlignment="1" applyProtection="1">
      <alignment horizontal="right"/>
    </xf>
    <xf numFmtId="179" fontId="24" fillId="0" borderId="17" xfId="44" applyNumberFormat="1" applyFont="1" applyFill="1" applyBorder="1" applyAlignment="1" applyProtection="1">
      <alignment horizontal="right"/>
    </xf>
    <xf numFmtId="178" fontId="24" fillId="28" borderId="14" xfId="44" applyNumberFormat="1" applyFont="1" applyFill="1" applyBorder="1" applyAlignment="1" applyProtection="1">
      <alignment horizontal="right"/>
    </xf>
    <xf numFmtId="0" fontId="32" fillId="28" borderId="13" xfId="0" applyFont="1" applyFill="1" applyBorder="1"/>
    <xf numFmtId="0" fontId="32" fillId="28" borderId="14" xfId="0" applyFont="1" applyFill="1" applyBorder="1"/>
    <xf numFmtId="169" fontId="32" fillId="28" borderId="13" xfId="0" applyNumberFormat="1" applyFont="1" applyFill="1" applyBorder="1" applyAlignment="1">
      <alignment horizontal="right"/>
    </xf>
    <xf numFmtId="169" fontId="32" fillId="28" borderId="0" xfId="0" applyNumberFormat="1" applyFont="1" applyFill="1" applyBorder="1" applyAlignment="1">
      <alignment horizontal="right"/>
    </xf>
    <xf numFmtId="0" fontId="32" fillId="0" borderId="12" xfId="0" applyFont="1" applyFill="1" applyBorder="1"/>
    <xf numFmtId="4" fontId="134" fillId="0" borderId="0" xfId="0" applyNumberFormat="1" applyFont="1" applyFill="1" applyBorder="1"/>
    <xf numFmtId="0" fontId="135" fillId="0" borderId="0" xfId="0" applyFont="1"/>
    <xf numFmtId="0" fontId="0" fillId="28" borderId="18" xfId="0" applyFont="1" applyFill="1" applyBorder="1" applyAlignment="1">
      <alignment horizontal="center"/>
    </xf>
    <xf numFmtId="175" fontId="3" fillId="28" borderId="10" xfId="0" applyNumberFormat="1" applyFont="1" applyFill="1" applyBorder="1" applyAlignment="1">
      <alignment horizontal="center"/>
    </xf>
    <xf numFmtId="1" fontId="0" fillId="28" borderId="13" xfId="0" applyNumberFormat="1" applyFont="1" applyFill="1" applyBorder="1" applyAlignment="1">
      <alignment horizontal="center"/>
    </xf>
    <xf numFmtId="221" fontId="3" fillId="28" borderId="18" xfId="0" applyNumberFormat="1" applyFont="1" applyFill="1" applyBorder="1" applyAlignment="1">
      <alignment horizontal="center"/>
    </xf>
    <xf numFmtId="169" fontId="0" fillId="28" borderId="13" xfId="0" applyNumberFormat="1" applyFont="1" applyFill="1" applyBorder="1" applyAlignment="1">
      <alignment horizontal="center"/>
    </xf>
    <xf numFmtId="220" fontId="0" fillId="28" borderId="10" xfId="0" applyNumberFormat="1" applyFont="1" applyFill="1" applyBorder="1" applyAlignment="1">
      <alignment horizontal="center"/>
    </xf>
    <xf numFmtId="169" fontId="0" fillId="28" borderId="15" xfId="0" applyNumberFormat="1" applyFont="1" applyFill="1" applyBorder="1" applyAlignment="1">
      <alignment horizontal="center"/>
    </xf>
    <xf numFmtId="0" fontId="134" fillId="28" borderId="24" xfId="0" applyFont="1" applyFill="1" applyBorder="1" applyAlignment="1">
      <alignment horizontal="center"/>
    </xf>
    <xf numFmtId="225" fontId="134" fillId="0" borderId="0" xfId="0" applyNumberFormat="1" applyFont="1"/>
    <xf numFmtId="169" fontId="134" fillId="0" borderId="0" xfId="0" applyNumberFormat="1" applyFont="1"/>
    <xf numFmtId="223" fontId="134" fillId="0" borderId="0" xfId="0" applyNumberFormat="1" applyFont="1"/>
    <xf numFmtId="226" fontId="134" fillId="0" borderId="0" xfId="44" applyNumberFormat="1" applyFont="1"/>
    <xf numFmtId="226" fontId="134" fillId="0" borderId="0" xfId="0" applyNumberFormat="1" applyFont="1"/>
    <xf numFmtId="0" fontId="0" fillId="0" borderId="13" xfId="0" applyBorder="1"/>
    <xf numFmtId="0" fontId="0" fillId="0" borderId="15" xfId="0" applyBorder="1"/>
    <xf numFmtId="0" fontId="0" fillId="0" borderId="16" xfId="0" applyBorder="1"/>
    <xf numFmtId="0" fontId="3" fillId="28" borderId="18" xfId="0" applyFont="1" applyFill="1" applyBorder="1"/>
    <xf numFmtId="0" fontId="3" fillId="28" borderId="20" xfId="0" applyFont="1" applyFill="1" applyBorder="1"/>
    <xf numFmtId="0" fontId="3" fillId="28" borderId="19" xfId="0" applyFont="1" applyFill="1" applyBorder="1"/>
    <xf numFmtId="0" fontId="133" fillId="28" borderId="0" xfId="0" applyFont="1" applyFill="1"/>
    <xf numFmtId="0" fontId="134" fillId="0" borderId="10" xfId="0" applyFont="1" applyBorder="1"/>
    <xf numFmtId="0" fontId="134" fillId="0" borderId="11" xfId="0" applyFont="1" applyBorder="1"/>
    <xf numFmtId="0" fontId="134" fillId="0" borderId="12" xfId="0" applyFont="1" applyBorder="1"/>
    <xf numFmtId="0" fontId="134" fillId="0" borderId="13" xfId="0" applyFont="1" applyBorder="1"/>
    <xf numFmtId="0" fontId="134" fillId="0" borderId="0" xfId="0" applyFont="1" applyBorder="1"/>
    <xf numFmtId="0" fontId="134" fillId="0" borderId="14" xfId="0" applyFont="1" applyBorder="1"/>
    <xf numFmtId="0" fontId="134" fillId="0" borderId="15" xfId="0" applyFont="1" applyBorder="1"/>
    <xf numFmtId="0" fontId="134" fillId="0" borderId="16" xfId="0" applyFont="1" applyBorder="1"/>
    <xf numFmtId="0" fontId="134" fillId="0" borderId="17" xfId="0" applyFont="1" applyBorder="1"/>
    <xf numFmtId="0" fontId="136" fillId="0" borderId="0" xfId="0" applyFont="1" applyAlignment="1">
      <alignment horizontal="left"/>
    </xf>
    <xf numFmtId="0" fontId="3" fillId="0" borderId="18" xfId="0" applyFont="1" applyBorder="1" applyAlignment="1">
      <alignment horizontal="right"/>
    </xf>
    <xf numFmtId="171" fontId="31" fillId="0" borderId="24" xfId="0" applyNumberFormat="1" applyFont="1" applyFill="1" applyBorder="1" applyAlignment="1">
      <alignment horizontal="center"/>
    </xf>
    <xf numFmtId="4" fontId="0" fillId="0" borderId="0" xfId="0" applyNumberFormat="1" applyAlignment="1">
      <alignment horizontal="right"/>
    </xf>
    <xf numFmtId="169" fontId="0" fillId="0" borderId="0" xfId="0" applyNumberFormat="1" applyFill="1"/>
    <xf numFmtId="225" fontId="0" fillId="0" borderId="0" xfId="0" applyNumberFormat="1"/>
    <xf numFmtId="227" fontId="131" fillId="0" borderId="15" xfId="0" applyNumberFormat="1" applyFont="1" applyBorder="1" applyAlignment="1">
      <alignment horizontal="right"/>
    </xf>
    <xf numFmtId="0" fontId="33" fillId="0" borderId="10" xfId="0" applyFont="1" applyBorder="1" applyAlignment="1">
      <alignment vertical="center"/>
    </xf>
    <xf numFmtId="171" fontId="0" fillId="0" borderId="0" xfId="0" applyNumberFormat="1" applyFont="1" applyBorder="1"/>
    <xf numFmtId="171" fontId="0" fillId="0" borderId="14" xfId="0" applyNumberFormat="1" applyFont="1" applyBorder="1"/>
    <xf numFmtId="169" fontId="0" fillId="0" borderId="0" xfId="0" applyNumberFormat="1" applyFont="1" applyBorder="1"/>
    <xf numFmtId="169" fontId="0" fillId="0" borderId="14" xfId="0" applyNumberFormat="1" applyFont="1" applyBorder="1"/>
    <xf numFmtId="171" fontId="0" fillId="0" borderId="16" xfId="0" applyNumberFormat="1" applyFont="1" applyBorder="1"/>
    <xf numFmtId="171" fontId="0" fillId="0" borderId="17" xfId="0" applyNumberFormat="1" applyFont="1" applyBorder="1"/>
    <xf numFmtId="175" fontId="31" fillId="0" borderId="20" xfId="0" applyNumberFormat="1" applyFont="1" applyBorder="1" applyAlignment="1">
      <alignment horizontal="right"/>
    </xf>
    <xf numFmtId="175" fontId="31" fillId="0" borderId="20" xfId="0" applyNumberFormat="1" applyFont="1" applyFill="1" applyBorder="1" applyAlignment="1">
      <alignment horizontal="right"/>
    </xf>
    <xf numFmtId="175" fontId="31" fillId="0" borderId="19" xfId="0" applyNumberFormat="1" applyFont="1" applyFill="1" applyBorder="1" applyAlignment="1">
      <alignment horizontal="right"/>
    </xf>
    <xf numFmtId="0" fontId="33" fillId="113" borderId="18" xfId="0" applyFont="1" applyFill="1" applyBorder="1" applyAlignment="1">
      <alignment vertical="center"/>
    </xf>
    <xf numFmtId="0" fontId="33" fillId="113" borderId="20" xfId="0" applyFont="1" applyFill="1" applyBorder="1" applyAlignment="1">
      <alignment vertical="center"/>
    </xf>
    <xf numFmtId="4" fontId="24" fillId="113" borderId="13" xfId="44" applyNumberFormat="1" applyFont="1" applyFill="1" applyBorder="1" applyAlignment="1" applyProtection="1">
      <alignment horizontal="right"/>
    </xf>
    <xf numFmtId="178" fontId="30" fillId="113" borderId="14" xfId="44" applyNumberFormat="1" applyFont="1" applyFill="1" applyBorder="1" applyAlignment="1" applyProtection="1">
      <alignment horizontal="right"/>
    </xf>
    <xf numFmtId="4" fontId="24" fillId="113" borderId="15" xfId="44" applyNumberFormat="1" applyFont="1" applyFill="1" applyBorder="1" applyAlignment="1" applyProtection="1">
      <alignment horizontal="right"/>
    </xf>
    <xf numFmtId="178" fontId="30" fillId="113" borderId="17" xfId="44" applyNumberFormat="1" applyFont="1" applyFill="1" applyBorder="1" applyAlignment="1" applyProtection="1">
      <alignment horizontal="right"/>
    </xf>
    <xf numFmtId="219" fontId="31" fillId="0" borderId="0" xfId="0" applyNumberFormat="1" applyFont="1" applyBorder="1" applyAlignment="1">
      <alignment horizontal="right"/>
    </xf>
    <xf numFmtId="0" fontId="110" fillId="0" borderId="11" xfId="0" applyFont="1" applyBorder="1" applyAlignment="1">
      <alignment vertical="center"/>
    </xf>
    <xf numFmtId="4" fontId="24" fillId="0" borderId="14" xfId="44" applyNumberFormat="1" applyFont="1" applyFill="1" applyBorder="1" applyAlignment="1" applyProtection="1">
      <alignment horizontal="right" indent="3"/>
    </xf>
    <xf numFmtId="4" fontId="24" fillId="0" borderId="17" xfId="44" applyNumberFormat="1" applyFont="1" applyFill="1" applyBorder="1" applyAlignment="1" applyProtection="1">
      <alignment horizontal="right" indent="3"/>
    </xf>
    <xf numFmtId="175" fontId="31" fillId="0" borderId="0" xfId="0" applyNumberFormat="1" applyFont="1" applyBorder="1" applyAlignment="1">
      <alignment horizontal="right"/>
    </xf>
    <xf numFmtId="175" fontId="31" fillId="0" borderId="0" xfId="0" applyNumberFormat="1" applyFont="1" applyFill="1" applyBorder="1" applyAlignment="1">
      <alignment horizontal="right"/>
    </xf>
    <xf numFmtId="175" fontId="31" fillId="0" borderId="14" xfId="0" applyNumberFormat="1" applyFont="1" applyFill="1" applyBorder="1" applyAlignment="1">
      <alignment horizontal="right"/>
    </xf>
    <xf numFmtId="0" fontId="3" fillId="119" borderId="59" xfId="0" applyFont="1" applyFill="1" applyBorder="1" applyAlignment="1">
      <alignment vertical="center"/>
    </xf>
    <xf numFmtId="0" fontId="3" fillId="119" borderId="60" xfId="0" applyFont="1" applyFill="1" applyBorder="1" applyAlignment="1">
      <alignment vertical="center"/>
    </xf>
    <xf numFmtId="0" fontId="0" fillId="0" borderId="13" xfId="0" applyFont="1" applyBorder="1"/>
    <xf numFmtId="0" fontId="0" fillId="0" borderId="0" xfId="0" applyFont="1" applyBorder="1"/>
    <xf numFmtId="0" fontId="0" fillId="0" borderId="15" xfId="0" applyFont="1" applyBorder="1"/>
    <xf numFmtId="0" fontId="0" fillId="0" borderId="16" xfId="0" applyFont="1" applyBorder="1"/>
    <xf numFmtId="0" fontId="3" fillId="119" borderId="60" xfId="0" applyFont="1" applyFill="1" applyBorder="1" applyAlignment="1">
      <alignment horizontal="right" vertical="center" indent="1"/>
    </xf>
    <xf numFmtId="228" fontId="3" fillId="119" borderId="61" xfId="0" applyNumberFormat="1" applyFont="1" applyFill="1" applyBorder="1" applyAlignment="1">
      <alignment horizontal="right" vertical="center" indent="1"/>
    </xf>
    <xf numFmtId="0" fontId="0" fillId="0" borderId="0" xfId="0" applyFont="1" applyBorder="1" applyAlignment="1">
      <alignment horizontal="right" indent="1"/>
    </xf>
    <xf numFmtId="0" fontId="0" fillId="0" borderId="0" xfId="0" applyFont="1" applyAlignment="1">
      <alignment horizontal="right" indent="1"/>
    </xf>
    <xf numFmtId="0" fontId="0" fillId="0" borderId="16" xfId="0" applyFont="1" applyBorder="1" applyAlignment="1">
      <alignment horizontal="right" indent="1"/>
    </xf>
    <xf numFmtId="228" fontId="3" fillId="28" borderId="24" xfId="0" applyNumberFormat="1" applyFont="1" applyFill="1" applyBorder="1" applyAlignment="1">
      <alignment horizontal="center" vertical="center"/>
    </xf>
    <xf numFmtId="175" fontId="31" fillId="0" borderId="62" xfId="0" applyNumberFormat="1" applyFont="1" applyFill="1" applyBorder="1" applyAlignment="1">
      <alignment horizontal="right"/>
    </xf>
    <xf numFmtId="175" fontId="31" fillId="0" borderId="63" xfId="0" applyNumberFormat="1" applyFont="1" applyFill="1" applyBorder="1" applyAlignment="1">
      <alignment horizontal="right"/>
    </xf>
    <xf numFmtId="169" fontId="0" fillId="0" borderId="63" xfId="0" applyNumberFormat="1" applyFont="1" applyBorder="1"/>
    <xf numFmtId="171" fontId="0" fillId="0" borderId="64" xfId="0" applyNumberFormat="1" applyFont="1" applyBorder="1"/>
    <xf numFmtId="171" fontId="3" fillId="120" borderId="63" xfId="0" applyNumberFormat="1" applyFont="1" applyFill="1" applyBorder="1"/>
    <xf numFmtId="171" fontId="0" fillId="120" borderId="63" xfId="0" applyNumberFormat="1" applyFont="1" applyFill="1" applyBorder="1"/>
    <xf numFmtId="4" fontId="24" fillId="115" borderId="20" xfId="44" applyNumberFormat="1" applyFont="1" applyFill="1" applyBorder="1" applyAlignment="1" applyProtection="1">
      <alignment horizontal="right" indent="3"/>
    </xf>
    <xf numFmtId="0" fontId="31" fillId="115" borderId="18" xfId="0" applyFont="1" applyFill="1" applyBorder="1"/>
    <xf numFmtId="0" fontId="31" fillId="115" borderId="20" xfId="0" applyFont="1" applyFill="1" applyBorder="1"/>
    <xf numFmtId="4" fontId="24" fillId="28" borderId="14" xfId="44" applyNumberFormat="1" applyFont="1" applyFill="1" applyBorder="1" applyAlignment="1" applyProtection="1">
      <alignment horizontal="right" indent="3"/>
    </xf>
    <xf numFmtId="0" fontId="131" fillId="0" borderId="65" xfId="0" applyFont="1" applyBorder="1"/>
    <xf numFmtId="0" fontId="131" fillId="0" borderId="66" xfId="0" applyFont="1" applyBorder="1"/>
    <xf numFmtId="0" fontId="131" fillId="0" borderId="67" xfId="0" applyFont="1" applyBorder="1"/>
    <xf numFmtId="0" fontId="131" fillId="0" borderId="55" xfId="0" applyFont="1" applyBorder="1"/>
    <xf numFmtId="0" fontId="131" fillId="0" borderId="0" xfId="0" applyFont="1" applyBorder="1"/>
    <xf numFmtId="0" fontId="131" fillId="0" borderId="52" xfId="0" applyFont="1" applyBorder="1"/>
    <xf numFmtId="175" fontId="131" fillId="0" borderId="55" xfId="0" applyNumberFormat="1" applyFont="1" applyBorder="1"/>
    <xf numFmtId="175" fontId="131" fillId="0" borderId="0" xfId="0" applyNumberFormat="1" applyFont="1" applyBorder="1"/>
    <xf numFmtId="175" fontId="131" fillId="0" borderId="52" xfId="0" applyNumberFormat="1" applyFont="1" applyBorder="1"/>
    <xf numFmtId="0" fontId="131" fillId="0" borderId="56" xfId="0" applyFont="1" applyBorder="1"/>
    <xf numFmtId="0" fontId="131" fillId="0" borderId="57" xfId="0" applyFont="1" applyBorder="1"/>
    <xf numFmtId="0" fontId="131" fillId="0" borderId="58" xfId="0" applyFont="1" applyBorder="1"/>
    <xf numFmtId="0" fontId="137" fillId="0" borderId="0" xfId="0" applyFont="1"/>
    <xf numFmtId="0" fontId="136" fillId="0" borderId="0" xfId="0" applyFont="1"/>
    <xf numFmtId="4" fontId="24" fillId="0" borderId="0" xfId="44" applyNumberFormat="1" applyFont="1" applyFill="1" applyBorder="1" applyAlignment="1" applyProtection="1">
      <alignment horizontal="right" indent="3"/>
    </xf>
    <xf numFmtId="0" fontId="3" fillId="0" borderId="20" xfId="0" applyFont="1" applyBorder="1" applyAlignment="1">
      <alignment horizontal="center"/>
    </xf>
    <xf numFmtId="0" fontId="3" fillId="0" borderId="19" xfId="0" applyFont="1" applyBorder="1" applyAlignment="1">
      <alignment horizontal="center"/>
    </xf>
    <xf numFmtId="0" fontId="3" fillId="113" borderId="18" xfId="0" applyFont="1" applyFill="1" applyBorder="1"/>
    <xf numFmtId="0" fontId="3" fillId="113" borderId="20" xfId="0" applyFont="1" applyFill="1" applyBorder="1" applyAlignment="1">
      <alignment horizontal="right"/>
    </xf>
    <xf numFmtId="0" fontId="3" fillId="113" borderId="20" xfId="0" applyFont="1" applyFill="1" applyBorder="1"/>
    <xf numFmtId="0" fontId="125" fillId="0" borderId="18" xfId="0" applyFont="1" applyBorder="1"/>
    <xf numFmtId="0" fontId="3" fillId="120" borderId="20" xfId="0" applyFont="1" applyFill="1" applyBorder="1" applyAlignment="1">
      <alignment horizontal="center"/>
    </xf>
    <xf numFmtId="0" fontId="3" fillId="119" borderId="20" xfId="0" applyFont="1" applyFill="1" applyBorder="1" applyAlignment="1">
      <alignment horizontal="right"/>
    </xf>
    <xf numFmtId="0" fontId="3" fillId="119" borderId="19" xfId="0" applyFont="1" applyFill="1" applyBorder="1" applyAlignment="1">
      <alignment horizontal="right"/>
    </xf>
    <xf numFmtId="0" fontId="3" fillId="119" borderId="18" xfId="0" applyFont="1" applyFill="1" applyBorder="1" applyAlignment="1">
      <alignment horizontal="right"/>
    </xf>
    <xf numFmtId="4" fontId="3" fillId="119" borderId="20" xfId="0" applyNumberFormat="1" applyFont="1" applyFill="1" applyBorder="1" applyAlignment="1">
      <alignment horizontal="right"/>
    </xf>
    <xf numFmtId="0" fontId="3" fillId="0" borderId="0" xfId="0" applyFont="1" applyAlignment="1">
      <alignment horizontal="right"/>
    </xf>
    <xf numFmtId="0" fontId="3" fillId="0" borderId="54" xfId="0" applyFont="1" applyBorder="1"/>
    <xf numFmtId="4" fontId="136" fillId="83" borderId="11" xfId="0" applyNumberFormat="1" applyFont="1" applyFill="1" applyBorder="1"/>
    <xf numFmtId="0" fontId="137" fillId="0" borderId="53" xfId="0" applyFont="1" applyBorder="1"/>
    <xf numFmtId="0" fontId="3" fillId="0" borderId="55" xfId="0" applyFont="1" applyBorder="1"/>
    <xf numFmtId="4" fontId="136" fillId="83" borderId="0" xfId="0" applyNumberFormat="1" applyFont="1" applyFill="1" applyBorder="1"/>
    <xf numFmtId="0" fontId="137" fillId="0" borderId="52" xfId="0" applyFont="1" applyBorder="1"/>
    <xf numFmtId="0" fontId="3" fillId="0" borderId="56" xfId="0" applyFont="1" applyBorder="1"/>
    <xf numFmtId="4" fontId="136" fillId="83" borderId="57" xfId="0" applyNumberFormat="1" applyFont="1" applyFill="1" applyBorder="1"/>
    <xf numFmtId="0" fontId="137" fillId="0" borderId="58" xfId="0" applyFont="1" applyBorder="1"/>
    <xf numFmtId="4" fontId="3" fillId="0" borderId="54" xfId="0" applyNumberFormat="1" applyFont="1" applyBorder="1" applyAlignment="1">
      <alignment horizontal="right"/>
    </xf>
    <xf numFmtId="4" fontId="3" fillId="0" borderId="53" xfId="0" applyNumberFormat="1" applyFont="1" applyBorder="1" applyAlignment="1">
      <alignment horizontal="right"/>
    </xf>
    <xf numFmtId="4" fontId="3" fillId="0" borderId="55" xfId="0" applyNumberFormat="1" applyFont="1" applyBorder="1" applyAlignment="1">
      <alignment horizontal="right"/>
    </xf>
    <xf numFmtId="4" fontId="3" fillId="0" borderId="52" xfId="0" applyNumberFormat="1" applyFont="1" applyBorder="1" applyAlignment="1">
      <alignment horizontal="right"/>
    </xf>
    <xf numFmtId="4" fontId="3" fillId="0" borderId="56" xfId="0" applyNumberFormat="1" applyFont="1" applyBorder="1" applyAlignment="1">
      <alignment horizontal="right"/>
    </xf>
    <xf numFmtId="4" fontId="3" fillId="0" borderId="58" xfId="0" applyNumberFormat="1" applyFont="1" applyBorder="1" applyAlignment="1">
      <alignment horizontal="right"/>
    </xf>
    <xf numFmtId="4" fontId="0" fillId="0" borderId="54" xfId="0" applyNumberFormat="1" applyBorder="1" applyAlignment="1">
      <alignment horizontal="right"/>
    </xf>
    <xf numFmtId="4" fontId="0" fillId="0" borderId="11" xfId="0" applyNumberFormat="1" applyBorder="1" applyAlignment="1">
      <alignment horizontal="right"/>
    </xf>
    <xf numFmtId="4" fontId="0" fillId="0" borderId="53" xfId="0" applyNumberFormat="1" applyBorder="1" applyAlignment="1">
      <alignment horizontal="right"/>
    </xf>
    <xf numFmtId="4" fontId="0" fillId="0" borderId="55" xfId="0" applyNumberFormat="1" applyBorder="1" applyAlignment="1">
      <alignment horizontal="right"/>
    </xf>
    <xf numFmtId="4" fontId="0" fillId="0" borderId="0" xfId="0" applyNumberFormat="1" applyBorder="1" applyAlignment="1">
      <alignment horizontal="right"/>
    </xf>
    <xf numFmtId="4" fontId="0" fillId="0" borderId="52" xfId="0" applyNumberFormat="1" applyBorder="1" applyAlignment="1">
      <alignment horizontal="right"/>
    </xf>
    <xf numFmtId="4" fontId="0" fillId="0" borderId="55" xfId="0" applyNumberFormat="1" applyFont="1" applyBorder="1" applyAlignment="1">
      <alignment horizontal="right"/>
    </xf>
    <xf numFmtId="4" fontId="0" fillId="0" borderId="0" xfId="0" applyNumberFormat="1" applyFont="1" applyBorder="1" applyAlignment="1">
      <alignment horizontal="right"/>
    </xf>
    <xf numFmtId="4" fontId="0" fillId="0" borderId="56" xfId="0" applyNumberFormat="1" applyBorder="1" applyAlignment="1">
      <alignment horizontal="right"/>
    </xf>
    <xf numFmtId="4" fontId="0" fillId="0" borderId="58" xfId="0" applyNumberFormat="1" applyBorder="1" applyAlignment="1">
      <alignment horizontal="right"/>
    </xf>
    <xf numFmtId="4" fontId="138" fillId="121" borderId="11" xfId="0" applyNumberFormat="1" applyFont="1" applyFill="1" applyBorder="1" applyAlignment="1">
      <alignment horizontal="right"/>
    </xf>
    <xf numFmtId="4" fontId="138" fillId="121" borderId="0" xfId="0" applyNumberFormat="1" applyFont="1" applyFill="1" applyBorder="1" applyAlignment="1">
      <alignment horizontal="right"/>
    </xf>
    <xf numFmtId="4" fontId="138" fillId="121" borderId="57" xfId="0" applyNumberFormat="1" applyFont="1" applyFill="1" applyBorder="1" applyAlignment="1">
      <alignment horizontal="right"/>
    </xf>
    <xf numFmtId="0" fontId="3" fillId="113" borderId="19" xfId="0" applyFont="1" applyFill="1" applyBorder="1" applyAlignment="1">
      <alignment horizontal="right"/>
    </xf>
    <xf numFmtId="0" fontId="3" fillId="113" borderId="68" xfId="0" applyFont="1" applyFill="1" applyBorder="1" applyAlignment="1">
      <alignment horizontal="right"/>
    </xf>
    <xf numFmtId="175" fontId="31" fillId="0" borderId="18" xfId="0" applyNumberFormat="1" applyFont="1" applyFill="1" applyBorder="1" applyAlignment="1">
      <alignment horizontal="right"/>
    </xf>
    <xf numFmtId="219" fontId="32" fillId="115" borderId="16" xfId="0" applyNumberFormat="1" applyFont="1" applyFill="1" applyBorder="1" applyAlignment="1">
      <alignment horizontal="right"/>
    </xf>
    <xf numFmtId="219" fontId="32" fillId="115" borderId="17" xfId="0" applyNumberFormat="1" applyFont="1" applyFill="1" applyBorder="1" applyAlignment="1">
      <alignment horizontal="right"/>
    </xf>
    <xf numFmtId="219" fontId="32" fillId="28" borderId="0" xfId="0" applyNumberFormat="1" applyFont="1" applyFill="1" applyBorder="1" applyAlignment="1">
      <alignment horizontal="right"/>
    </xf>
    <xf numFmtId="219" fontId="32" fillId="28" borderId="14" xfId="0" applyNumberFormat="1" applyFont="1" applyFill="1" applyBorder="1" applyAlignment="1">
      <alignment horizontal="right"/>
    </xf>
    <xf numFmtId="219" fontId="32" fillId="0" borderId="0" xfId="0" applyNumberFormat="1" applyFont="1" applyBorder="1" applyAlignment="1">
      <alignment horizontal="right"/>
    </xf>
    <xf numFmtId="219" fontId="32" fillId="0" borderId="14" xfId="0" applyNumberFormat="1" applyFont="1" applyBorder="1" applyAlignment="1">
      <alignment horizontal="right"/>
    </xf>
    <xf numFmtId="219" fontId="32" fillId="0" borderId="16" xfId="0" applyNumberFormat="1" applyFont="1" applyBorder="1" applyAlignment="1">
      <alignment horizontal="right"/>
    </xf>
    <xf numFmtId="219" fontId="32" fillId="0" borderId="17" xfId="0" applyNumberFormat="1" applyFont="1" applyBorder="1" applyAlignment="1">
      <alignment horizontal="right"/>
    </xf>
    <xf numFmtId="229" fontId="0" fillId="0" borderId="0" xfId="0" applyNumberFormat="1"/>
    <xf numFmtId="229" fontId="0" fillId="0" borderId="0" xfId="0" applyNumberFormat="1" applyAlignment="1">
      <alignment horizontal="right"/>
    </xf>
    <xf numFmtId="0" fontId="0" fillId="0" borderId="65" xfId="0" applyBorder="1"/>
    <xf numFmtId="0" fontId="0" fillId="0" borderId="67" xfId="0" applyBorder="1" applyAlignment="1">
      <alignment horizontal="right"/>
    </xf>
    <xf numFmtId="0" fontId="0" fillId="0" borderId="55" xfId="0" applyBorder="1"/>
    <xf numFmtId="0" fontId="0" fillId="0" borderId="56" xfId="0" applyBorder="1"/>
    <xf numFmtId="0" fontId="0" fillId="0" borderId="66" xfId="0" applyBorder="1" applyAlignment="1">
      <alignment horizontal="right"/>
    </xf>
    <xf numFmtId="230" fontId="0" fillId="0" borderId="10" xfId="0" applyNumberFormat="1" applyBorder="1"/>
    <xf numFmtId="230" fontId="0" fillId="0" borderId="11" xfId="0" applyNumberFormat="1" applyBorder="1"/>
    <xf numFmtId="230" fontId="0" fillId="0" borderId="12" xfId="0" applyNumberFormat="1" applyBorder="1"/>
    <xf numFmtId="0" fontId="0" fillId="0" borderId="25" xfId="0" applyBorder="1"/>
    <xf numFmtId="0" fontId="137" fillId="0" borderId="15" xfId="0" applyFont="1" applyBorder="1"/>
    <xf numFmtId="0" fontId="137" fillId="0" borderId="16" xfId="0" applyFont="1" applyBorder="1"/>
    <xf numFmtId="0" fontId="137" fillId="0" borderId="17" xfId="0" applyFont="1" applyBorder="1"/>
    <xf numFmtId="4" fontId="0" fillId="83" borderId="10" xfId="0" applyNumberFormat="1" applyFill="1" applyBorder="1"/>
    <xf numFmtId="4" fontId="0" fillId="83" borderId="11" xfId="0" applyNumberFormat="1" applyFill="1" applyBorder="1"/>
    <xf numFmtId="4" fontId="0" fillId="83" borderId="12" xfId="0" applyNumberFormat="1" applyFill="1" applyBorder="1"/>
    <xf numFmtId="0" fontId="139" fillId="122" borderId="18" xfId="0" applyFont="1" applyFill="1" applyBorder="1"/>
    <xf numFmtId="0" fontId="139" fillId="122" borderId="19" xfId="0" applyFont="1" applyFill="1" applyBorder="1" applyAlignment="1">
      <alignment horizontal="center"/>
    </xf>
    <xf numFmtId="0" fontId="0" fillId="123" borderId="22" xfId="0" applyFill="1" applyBorder="1"/>
    <xf numFmtId="4" fontId="0" fillId="123" borderId="11" xfId="0" applyNumberFormat="1" applyFill="1" applyBorder="1"/>
    <xf numFmtId="4" fontId="0" fillId="123" borderId="12" xfId="0" applyNumberFormat="1" applyFill="1" applyBorder="1"/>
    <xf numFmtId="0" fontId="0" fillId="28" borderId="23" xfId="0" applyFill="1" applyBorder="1"/>
    <xf numFmtId="4" fontId="0" fillId="28" borderId="0" xfId="0" applyNumberFormat="1" applyFill="1" applyBorder="1"/>
    <xf numFmtId="4" fontId="0" fillId="28" borderId="14" xfId="0" applyNumberFormat="1" applyFill="1" applyBorder="1"/>
    <xf numFmtId="0" fontId="0" fillId="124" borderId="25" xfId="0" applyFill="1" applyBorder="1"/>
    <xf numFmtId="4" fontId="0" fillId="124" borderId="16" xfId="0" applyNumberFormat="1" applyFill="1" applyBorder="1"/>
    <xf numFmtId="4" fontId="0" fillId="124" borderId="17" xfId="0" applyNumberFormat="1" applyFill="1" applyBorder="1"/>
    <xf numFmtId="0" fontId="3" fillId="0" borderId="65" xfId="0" applyFont="1" applyBorder="1"/>
    <xf numFmtId="0" fontId="136" fillId="83" borderId="66" xfId="0" applyFont="1" applyFill="1" applyBorder="1"/>
    <xf numFmtId="0" fontId="137" fillId="0" borderId="66" xfId="0" applyFont="1" applyBorder="1"/>
    <xf numFmtId="4" fontId="3" fillId="0" borderId="65" xfId="0" applyNumberFormat="1" applyFont="1" applyBorder="1" applyAlignment="1">
      <alignment horizontal="right"/>
    </xf>
    <xf numFmtId="4" fontId="3" fillId="0" borderId="67" xfId="0" applyNumberFormat="1" applyFont="1" applyBorder="1" applyAlignment="1">
      <alignment horizontal="right"/>
    </xf>
    <xf numFmtId="4" fontId="0" fillId="0" borderId="65" xfId="0" applyNumberFormat="1" applyBorder="1" applyAlignment="1">
      <alignment horizontal="right"/>
    </xf>
    <xf numFmtId="4" fontId="138" fillId="121" borderId="66" xfId="0" applyNumberFormat="1" applyFont="1" applyFill="1" applyBorder="1" applyAlignment="1">
      <alignment horizontal="right"/>
    </xf>
    <xf numFmtId="4" fontId="0" fillId="0" borderId="66" xfId="0" applyNumberFormat="1" applyBorder="1" applyAlignment="1">
      <alignment horizontal="right"/>
    </xf>
    <xf numFmtId="4" fontId="0" fillId="0" borderId="67" xfId="0" applyNumberFormat="1" applyBorder="1" applyAlignment="1">
      <alignment horizontal="right"/>
    </xf>
    <xf numFmtId="0" fontId="136" fillId="83" borderId="57" xfId="0" applyFont="1" applyFill="1" applyBorder="1"/>
    <xf numFmtId="0" fontId="137" fillId="0" borderId="57" xfId="0" applyFont="1" applyBorder="1"/>
    <xf numFmtId="0" fontId="0" fillId="0" borderId="0" xfId="0" applyAlignment="1"/>
    <xf numFmtId="0" fontId="0" fillId="0" borderId="0" xfId="0" applyAlignment="1">
      <alignment textRotation="90"/>
    </xf>
    <xf numFmtId="0" fontId="140" fillId="0" borderId="0" xfId="0" applyFont="1" applyAlignment="1">
      <alignment horizontal="center"/>
    </xf>
    <xf numFmtId="9" fontId="140" fillId="0" borderId="0" xfId="4622" applyFont="1" applyAlignment="1">
      <alignment horizontal="center" vertical="center"/>
    </xf>
  </cellXfs>
  <cellStyles count="4623">
    <cellStyle name="_02 Evol Inver Amort y Obras en Curso SAL 2007" xfId="45"/>
    <cellStyle name="_02 Evol Inver Amort y Obras en Curso SAL 2007 2" xfId="46"/>
    <cellStyle name="_02 Evol Inver Amort y Obras en Curso SAN 2007" xfId="47"/>
    <cellStyle name="_02 Evol Inver Amort y Obras en Curso SAN 2007 2" xfId="48"/>
    <cellStyle name="_02 Resumen, detalle inversiones y dep 2007" xfId="49"/>
    <cellStyle name="_02 Resumen, detalle inversiones y dep 2007 2" xfId="50"/>
    <cellStyle name="_02 Resumen,detalle inver y dep SAL 2007" xfId="51"/>
    <cellStyle name="_03 ACTIVACION CAPEX Y OBRAS EN CURSO 2007" xfId="52"/>
    <cellStyle name="_03 ACTIVACION CAPEX Y OBRAS EN CURSO 2007 2" xfId="53"/>
    <cellStyle name="_03 ACTIVACION CAPEX Y OBRAS EN CURSO 2007 2 2" xfId="54"/>
    <cellStyle name="_03 ACTIVACION CAPEX Y OBRAS EN CURSO 2007 2 2 2" xfId="55"/>
    <cellStyle name="_03 ACTIVACION CAPEX Y OBRAS EN CURSO 2007 2 3" xfId="56"/>
    <cellStyle name="_03 ACTIVACION CAPEX Y OBRAS EN CURSO 2007 2_20110401_SAL_Rev#1_ PTP 2011" xfId="57"/>
    <cellStyle name="_03 ACTIVACION CAPEX Y OBRAS EN CURSO 2007 2_20110401_SAN_Rev#1_ PTP 2012" xfId="58"/>
    <cellStyle name="_03 ACTIVACION CAPEX Y OBRAS EN CURSO 2007 2_20110401_SAN_Rev#2_ PTP 2012" xfId="59"/>
    <cellStyle name="_03 ACTIVACION CAPEX Y OBRAS EN CURSO 2007 2_PERF SAL101i" xfId="60"/>
    <cellStyle name="_03 ACTIVACION CAPEX Y OBRAS EN CURSO 2007 2_PERF SAL16" xfId="61"/>
    <cellStyle name="_03 ACTIVACION CAPEX Y OBRAS EN CURSO 2007 2_PERF SBL101i" xfId="62"/>
    <cellStyle name="_03 ACTIVACION CAPEX Y OBRAS EN CURSO 2007 2_REENTRY SAL X11" xfId="63"/>
    <cellStyle name="_03 ACTIVACION CAPEX Y OBRAS EN CURSO 2007 2_TERM REENTRY SAL X11" xfId="64"/>
    <cellStyle name="_03 ACTIVACION CAPEX Y OBRAS EN CURSO 2007 2_TERM SBL101i" xfId="65"/>
    <cellStyle name="_03 ACTIVACION CAPEX Y OBRAS EN CURSO 2007 3" xfId="66"/>
    <cellStyle name="_03 ACTIVACION CAPEX Y OBRAS EN CURSO 2007_20110401_SAL_Rev#1_ PTP 2011" xfId="67"/>
    <cellStyle name="_03 ACTIVACION CAPEX Y OBRAS EN CURSO 2007_20110401_SAN_Rev#1_ PTP 2012" xfId="68"/>
    <cellStyle name="_03 ACTIVACION CAPEX Y OBRAS EN CURSO 2007_DESCARTE AGUA" xfId="69"/>
    <cellStyle name="_03 ACTIVACION CAPEX Y OBRAS EN CURSO 2007_DESCARTE AGUA 2" xfId="70"/>
    <cellStyle name="_03 ACTIVACION CAPEX Y OBRAS EN CURSO 2007_DNCR T-03 TOTAL" xfId="71"/>
    <cellStyle name="_03 ACTIVACION CAPEX Y OBRAS EN CURSO 2007_DNCR-AUX-01-SEG." xfId="72"/>
    <cellStyle name="_03 ACTIVACION CAPEX Y OBRAS EN CURSO 2007_DNCR-AUX-01-SEG._DNCR T-03 TOTAL" xfId="73"/>
    <cellStyle name="_03 ACTIVACION CAPEX Y OBRAS EN CURSO 2007_DNCR-AUX-01-SEG._FORM. DNCR T-03 2008" xfId="74"/>
    <cellStyle name="_03 ACTIVACION CAPEX Y OBRAS EN CURSO 2007_FORM. DNCR T-03 2008" xfId="75"/>
    <cellStyle name="_03 ACTIVACION CAPEX Y OBRAS EN CURSO 2007_PERF SAL101i" xfId="76"/>
    <cellStyle name="_03 ACTIVACION CAPEX Y OBRAS EN CURSO 2007_PERF SAL16" xfId="77"/>
    <cellStyle name="_03 ACTIVACION CAPEX Y OBRAS EN CURSO 2007_REENTRY SAL X11" xfId="78"/>
    <cellStyle name="_03 ACTIVACION CAPEX Y OBRAS EN CURSO 2007_Revisión Seguros 2008_ DNCR-AUX-01-SEG" xfId="79"/>
    <cellStyle name="_03 ACTIVACION CAPEX Y OBRAS EN CURSO 2007_Revisión Seguros 2008_ DNCR-AUX-01-SEG_DNCR T-03 TOTAL" xfId="80"/>
    <cellStyle name="_03 ACTIVACION CAPEX Y OBRAS EN CURSO 2007_Revisión Seguros 2008_ DNCR-AUX-01-SEG_FORM. DNCR T-03 2008" xfId="81"/>
    <cellStyle name="_03 ACTIVACION CAPEX Y OBRAS EN CURSO 2007_Seguro médico" xfId="82"/>
    <cellStyle name="_03 ACTIVACION CAPEX Y OBRAS EN CURSO 2007_Seguro médico_DNCR T-03 TOTAL" xfId="83"/>
    <cellStyle name="_03 ACTIVACION CAPEX Y OBRAS EN CURSO 2007_Seguro médico_FORM. DNCR T-03 2008" xfId="84"/>
    <cellStyle name="_03 ACTIVACION CAPEX Y OBRAS EN CURSO 2007_Seguros" xfId="85"/>
    <cellStyle name="_03 ACTIVACION CAPEX Y OBRAS EN CURSO 2007_TERM REENTRY SAL X11" xfId="86"/>
    <cellStyle name="_2 Evol Inver Amort y Obras en Curso BG 2007" xfId="87"/>
    <cellStyle name="_2 Evol Inver Amort y Obras en Curso SAL 2007" xfId="88"/>
    <cellStyle name="_2 Evol Inver Amort y Obras en Curso SAL 2007 2" xfId="89"/>
    <cellStyle name="_20 centralizador Capex BGL mayo dic-2007" xfId="90"/>
    <cellStyle name="_20 centralizador Capex BGL mayo dic-2007_20 Revis Costos Recup BG may dic-2007 VER 2" xfId="91"/>
    <cellStyle name="_20 centralizador Capex BGL mayo dic-2007_20 Revis Costos Recup BG may dic-2007 VER 2_DNCR T-03 TOTAL" xfId="92"/>
    <cellStyle name="_20 centralizador Capex BGL mayo dic-2007_20 Revis Costos Recup BG may dic-2007 VER 2_DNCR-AUX-01-SEG." xfId="93"/>
    <cellStyle name="_20 centralizador Capex BGL mayo dic-2007_20 Revis Costos Recup BG may dic-2007 VER 2_DNCR-AUX-01-SEG._DNCR T-03 TOTAL" xfId="94"/>
    <cellStyle name="_20 centralizador Capex BGL mayo dic-2007_20 Revis Costos Recup BG may dic-2007 VER 2_DNCR-AUX-01-SEG._FORM. DNCR T-03 2008" xfId="95"/>
    <cellStyle name="_20 centralizador Capex BGL mayo dic-2007_20 Revis Costos Recup BG may dic-2007 VER 2_FORM. DNCR T-03 2008" xfId="96"/>
    <cellStyle name="_20 centralizador Capex BGL mayo dic-2007_20 Revis Costos Recup BG may dic-2007 VER 2_Revisión Seguros 2008_ DNCR-AUX-01-SEG" xfId="97"/>
    <cellStyle name="_20 centralizador Capex BGL mayo dic-2007_20 Revis Costos Recup BG may dic-2007 VER 2_Revisión Seguros 2008_ DNCR-AUX-01-SEG_DNCR T-03 TOTAL" xfId="98"/>
    <cellStyle name="_20 centralizador Capex BGL mayo dic-2007_20 Revis Costos Recup BG may dic-2007 VER 2_Revisión Seguros 2008_ DNCR-AUX-01-SEG_FORM. DNCR T-03 2008" xfId="99"/>
    <cellStyle name="_20 centralizador Capex BGL mayo dic-2007_20 Revis Costos Recup BG may dic-2007 VER 2_Seguro médico" xfId="100"/>
    <cellStyle name="_20 centralizador Capex BGL mayo dic-2007_20 Revis Costos Recup BG may dic-2007 VER 2_Seguro médico_DNCR T-03 TOTAL" xfId="101"/>
    <cellStyle name="_20 centralizador Capex BGL mayo dic-2007_20 Revis Costos Recup BG may dic-2007 VER 2_Seguro médico_FORM. DNCR T-03 2008" xfId="102"/>
    <cellStyle name="_20 centralizador Capex BGL mayo dic-2007_20 REVIS COSTOS RECUP PESA may dic-2007 VER 2" xfId="103"/>
    <cellStyle name="_20 centralizador Capex BGL mayo dic-2007_20 REVIS COSTOS RECUP PESA may dic-2007 VER 2_DNCR T-03 TOTAL" xfId="104"/>
    <cellStyle name="_20 centralizador Capex BGL mayo dic-2007_20 REVIS COSTOS RECUP PESA may dic-2007 VER 2_FORM. DNCR T-03 2008" xfId="105"/>
    <cellStyle name="_20 centralizador Capex BGL mayo dic-2007_DNCR T-03 TOTAL" xfId="106"/>
    <cellStyle name="_20 centralizador Capex BGL mayo dic-2007_DNCR-AUX-01-SEG." xfId="107"/>
    <cellStyle name="_20 centralizador Capex BGL mayo dic-2007_DNCR-AUX-01-SEG._DNCR T-03 TOTAL" xfId="108"/>
    <cellStyle name="_20 centralizador Capex BGL mayo dic-2007_DNCR-AUX-01-SEG._FORM. DNCR T-03 2008" xfId="109"/>
    <cellStyle name="_20 centralizador Capex BGL mayo dic-2007_FORM. DNCR T-03 2008" xfId="110"/>
    <cellStyle name="_20 centralizador Capex BGL mayo dic-2007_Revisión Seguros 2008_ DNCR-AUX-01-SEG" xfId="111"/>
    <cellStyle name="_20 centralizador Capex BGL mayo dic-2007_Revisión Seguros 2008_ DNCR-AUX-01-SEG_DNCR T-03 TOTAL" xfId="112"/>
    <cellStyle name="_20 centralizador Capex BGL mayo dic-2007_Revisión Seguros 2008_ DNCR-AUX-01-SEG_FORM. DNCR T-03 2008" xfId="113"/>
    <cellStyle name="_20 centralizador Capex BGL mayo dic-2007_Seguro médico" xfId="114"/>
    <cellStyle name="_20 centralizador Capex BGL mayo dic-2007_Seguro médico_DNCR T-03 TOTAL" xfId="115"/>
    <cellStyle name="_20 centralizador Capex BGL mayo dic-2007_Seguro médico_FORM. DNCR T-03 2008" xfId="116"/>
    <cellStyle name="_20 centralizador Capex BGL mayo dic-2007_Seguros" xfId="117"/>
    <cellStyle name="_20 centralizador Capex BGL mayo dic-2007_SEGUROS PEB MAY DIC 07" xfId="118"/>
    <cellStyle name="_20 centralizador Capex BGL mayo dic-2007_SEGUROS PEB MAY DIC 07_20 Revis Costos Recup BG may dic-2007 VER 2" xfId="119"/>
    <cellStyle name="_20 centralizador Capex BGL mayo dic-2007_SEGUROS PEB MAY DIC 07_20 Revis Costos Recup BG may dic-2007 VER 2_DNCR T-03 TOTAL" xfId="120"/>
    <cellStyle name="_20 centralizador Capex BGL mayo dic-2007_SEGUROS PEB MAY DIC 07_20 Revis Costos Recup BG may dic-2007 VER 2_FORM. DNCR T-03 2008" xfId="121"/>
    <cellStyle name="_20 centralizador Capex BGL mayo dic-2007_SEGUROS PEB MAY DIC 07_DNCR T-03 TOTAL" xfId="122"/>
    <cellStyle name="_20 centralizador Capex BGL mayo dic-2007_SEGUROS PEB MAY DIC 07_DNCR-AUX-01-SEG." xfId="123"/>
    <cellStyle name="_20 centralizador Capex BGL mayo dic-2007_SEGUROS PEB MAY DIC 07_DNCR-AUX-01-SEG._DNCR T-03 TOTAL" xfId="124"/>
    <cellStyle name="_20 centralizador Capex BGL mayo dic-2007_SEGUROS PEB MAY DIC 07_DNCR-AUX-01-SEG._FORM. DNCR T-03 2008" xfId="125"/>
    <cellStyle name="_20 centralizador Capex BGL mayo dic-2007_SEGUROS PEB MAY DIC 07_FORM. DNCR T-03 2008" xfId="126"/>
    <cellStyle name="_20 centralizador Capex BGL mayo dic-2007_SEGUROS PEB MAY DIC 07_Revisión Seguros 2008_ DNCR-AUX-01-SEG" xfId="127"/>
    <cellStyle name="_20 centralizador Capex BGL mayo dic-2007_SEGUROS PEB MAY DIC 07_Revisión Seguros 2008_ DNCR-AUX-01-SEG_DNCR T-03 TOTAL" xfId="128"/>
    <cellStyle name="_20 centralizador Capex BGL mayo dic-2007_SEGUROS PEB MAY DIC 07_Revisión Seguros 2008_ DNCR-AUX-01-SEG_FORM. DNCR T-03 2008" xfId="129"/>
    <cellStyle name="_20 centralizador Capex BGL mayo dic-2007_SEGUROS PEB MAY DIC 07_Seguro médico" xfId="130"/>
    <cellStyle name="_20 centralizador Capex BGL mayo dic-2007_SEGUROS PEB MAY DIC 07_Seguro médico_DNCR T-03 TOTAL" xfId="131"/>
    <cellStyle name="_20 centralizador Capex BGL mayo dic-2007_SEGUROS PEB MAY DIC 07_Seguro médico_FORM. DNCR T-03 2008" xfId="132"/>
    <cellStyle name="_20 centralizador Capex BGL mayo dic-2007_seguros PEB v. final 2" xfId="133"/>
    <cellStyle name="_20 centralizador Capex BGL mayo dic-2007_seguros PEB v. final 2_DNCR T-03 TOTAL" xfId="134"/>
    <cellStyle name="_20 centralizador Capex BGL mayo dic-2007_seguros PEB v. final 2_DNCR-AUX-01-SEG." xfId="135"/>
    <cellStyle name="_20 centralizador Capex BGL mayo dic-2007_seguros PEB v. final 2_DNCR-AUX-01-SEG._DNCR T-03 TOTAL" xfId="136"/>
    <cellStyle name="_20 centralizador Capex BGL mayo dic-2007_seguros PEB v. final 2_DNCR-AUX-01-SEG._FORM. DNCR T-03 2008" xfId="137"/>
    <cellStyle name="_20 centralizador Capex BGL mayo dic-2007_seguros PEB v. final 2_FORM. DNCR T-03 2008" xfId="138"/>
    <cellStyle name="_20 centralizador Capex BGL mayo dic-2007_seguros PEB v. final 2_Revisión Seguros 2008_ DNCR-AUX-01-SEG" xfId="139"/>
    <cellStyle name="_20 centralizador Capex BGL mayo dic-2007_seguros PEB v. final 2_Revisión Seguros 2008_ DNCR-AUX-01-SEG_DNCR T-03 TOTAL" xfId="140"/>
    <cellStyle name="_20 centralizador Capex BGL mayo dic-2007_seguros PEB v. final 2_Revisión Seguros 2008_ DNCR-AUX-01-SEG_FORM. DNCR T-03 2008" xfId="141"/>
    <cellStyle name="_20 centralizador Capex BGL mayo dic-2007_seguros PEB v. final 2_Seguro médico" xfId="142"/>
    <cellStyle name="_20 centralizador Capex BGL mayo dic-2007_seguros PEB v. final 2_Seguro médico_DNCR T-03 TOTAL" xfId="143"/>
    <cellStyle name="_20 centralizador Capex BGL mayo dic-2007_seguros PEB v. final 2_Seguro médico_FORM. DNCR T-03 2008" xfId="144"/>
    <cellStyle name="_20 centralizador Capex SAL mayo jul-2007" xfId="145"/>
    <cellStyle name="_20 centralizador Capex SAL mayo jul-2007 2" xfId="146"/>
    <cellStyle name="_20 centralizador Capex SAL mayo jul-2007 2 2" xfId="147"/>
    <cellStyle name="_20 centralizador Capex SAL mayo jul-2007 2 2 2" xfId="148"/>
    <cellStyle name="_20 centralizador Capex SAL mayo jul-2007 2 3" xfId="149"/>
    <cellStyle name="_20 centralizador Capex SAL mayo jul-2007 2_20110401_SAL_Rev#1_ PTP 2011" xfId="150"/>
    <cellStyle name="_20 centralizador Capex SAL mayo jul-2007 2_20110401_SAN_Rev#1_ PTP 2012" xfId="151"/>
    <cellStyle name="_20 centralizador Capex SAL mayo jul-2007 2_20110401_SAN_Rev#2_ PTP 2012" xfId="152"/>
    <cellStyle name="_20 centralizador Capex SAL mayo jul-2007 2_PERF SAL101i" xfId="153"/>
    <cellStyle name="_20 centralizador Capex SAL mayo jul-2007 2_PERF SAL16" xfId="154"/>
    <cellStyle name="_20 centralizador Capex SAL mayo jul-2007 2_PERF SBL101i" xfId="155"/>
    <cellStyle name="_20 centralizador Capex SAL mayo jul-2007 2_REENTRY SAL X11" xfId="156"/>
    <cellStyle name="_20 centralizador Capex SAL mayo jul-2007 2_TERM REENTRY SAL X11" xfId="157"/>
    <cellStyle name="_20 centralizador Capex SAL mayo jul-2007 2_TERM SBL101i" xfId="158"/>
    <cellStyle name="_20 centralizador Capex SAL mayo jul-2007 3" xfId="159"/>
    <cellStyle name="_20 centralizador Capex SAL mayo jul-2007_20110401_SAL_Rev#1_ PTP 2011" xfId="160"/>
    <cellStyle name="_20 centralizador Capex SAL mayo jul-2007_20110401_SAN_Rev#1_ PTP 2012" xfId="161"/>
    <cellStyle name="_20 centralizador Capex SAL mayo jul-2007_DESCARTE AGUA" xfId="162"/>
    <cellStyle name="_20 centralizador Capex SAL mayo jul-2007_DESCARTE AGUA 2" xfId="163"/>
    <cellStyle name="_20 centralizador Capex SAL mayo jul-2007_DNCR T-03 TOTAL" xfId="164"/>
    <cellStyle name="_20 centralizador Capex SAL mayo jul-2007_DNCR-AUX-01-SEG." xfId="165"/>
    <cellStyle name="_20 centralizador Capex SAL mayo jul-2007_DNCR-AUX-01-SEG._DNCR T-03 TOTAL" xfId="166"/>
    <cellStyle name="_20 centralizador Capex SAL mayo jul-2007_DNCR-AUX-01-SEG._FORM. DNCR T-03 2008" xfId="167"/>
    <cellStyle name="_20 centralizador Capex SAL mayo jul-2007_FORM. DNCR T-03 2008" xfId="168"/>
    <cellStyle name="_20 centralizador Capex SAL mayo jul-2007_PERF SAL101i" xfId="169"/>
    <cellStyle name="_20 centralizador Capex SAL mayo jul-2007_PERF SAL16" xfId="170"/>
    <cellStyle name="_20 centralizador Capex SAL mayo jul-2007_REENTRY SAL X11" xfId="171"/>
    <cellStyle name="_20 centralizador Capex SAL mayo jul-2007_Revisión Seguros 2008_ DNCR-AUX-01-SEG" xfId="172"/>
    <cellStyle name="_20 centralizador Capex SAL mayo jul-2007_Revisión Seguros 2008_ DNCR-AUX-01-SEG_DNCR T-03 TOTAL" xfId="173"/>
    <cellStyle name="_20 centralizador Capex SAL mayo jul-2007_Revisión Seguros 2008_ DNCR-AUX-01-SEG_FORM. DNCR T-03 2008" xfId="174"/>
    <cellStyle name="_20 centralizador Capex SAL mayo jul-2007_Seguro médico" xfId="175"/>
    <cellStyle name="_20 centralizador Capex SAL mayo jul-2007_Seguro médico_DNCR T-03 TOTAL" xfId="176"/>
    <cellStyle name="_20 centralizador Capex SAL mayo jul-2007_Seguro médico_FORM. DNCR T-03 2008" xfId="177"/>
    <cellStyle name="_20 centralizador Capex SAL mayo jul-2007_Seguros" xfId="178"/>
    <cellStyle name="_20 centralizador Capex SAL mayo jul-2007_TERM REENTRY SAL X11" xfId="179"/>
    <cellStyle name="_20 centralizador Capex SAN mayo jul-2007" xfId="180"/>
    <cellStyle name="_20 centralizador Capex SAN mayo jul-2007 2" xfId="181"/>
    <cellStyle name="_20 centralizador Capex SAN mayo jul-2007 2 2" xfId="182"/>
    <cellStyle name="_20 centralizador Capex SAN mayo jul-2007 2 2 2" xfId="183"/>
    <cellStyle name="_20 centralizador Capex SAN mayo jul-2007 2 3" xfId="184"/>
    <cellStyle name="_20 centralizador Capex SAN mayo jul-2007 2_20110401_SAL_Rev#1_ PTP 2011" xfId="185"/>
    <cellStyle name="_20 centralizador Capex SAN mayo jul-2007 2_20110401_SAN_Rev#1_ PTP 2012" xfId="186"/>
    <cellStyle name="_20 centralizador Capex SAN mayo jul-2007 2_20110401_SAN_Rev#2_ PTP 2012" xfId="187"/>
    <cellStyle name="_20 centralizador Capex SAN mayo jul-2007 2_PERF SAL101i" xfId="188"/>
    <cellStyle name="_20 centralizador Capex SAN mayo jul-2007 2_PERF SAL16" xfId="189"/>
    <cellStyle name="_20 centralizador Capex SAN mayo jul-2007 2_PERF SBL101i" xfId="190"/>
    <cellStyle name="_20 centralizador Capex SAN mayo jul-2007 2_REENTRY SAL X11" xfId="191"/>
    <cellStyle name="_20 centralizador Capex SAN mayo jul-2007 2_TERM REENTRY SAL X11" xfId="192"/>
    <cellStyle name="_20 centralizador Capex SAN mayo jul-2007 2_TERM SBL101i" xfId="193"/>
    <cellStyle name="_20 centralizador Capex SAN mayo jul-2007 3" xfId="194"/>
    <cellStyle name="_20 centralizador Capex SAN mayo jul-2007_20110401_SAL_Rev#1_ PTP 2011" xfId="195"/>
    <cellStyle name="_20 centralizador Capex SAN mayo jul-2007_20110401_SAN_Rev#1_ PTP 2012" xfId="196"/>
    <cellStyle name="_20 centralizador Capex SAN mayo jul-2007_DESCARTE AGUA" xfId="197"/>
    <cellStyle name="_20 centralizador Capex SAN mayo jul-2007_DESCARTE AGUA 2" xfId="198"/>
    <cellStyle name="_20 centralizador Capex SAN mayo jul-2007_DNCR T-03 TOTAL" xfId="199"/>
    <cellStyle name="_20 centralizador Capex SAN mayo jul-2007_DNCR-AUX-01-SEG." xfId="200"/>
    <cellStyle name="_20 centralizador Capex SAN mayo jul-2007_DNCR-AUX-01-SEG._DNCR T-03 TOTAL" xfId="201"/>
    <cellStyle name="_20 centralizador Capex SAN mayo jul-2007_DNCR-AUX-01-SEG._FORM. DNCR T-03 2008" xfId="202"/>
    <cellStyle name="_20 centralizador Capex SAN mayo jul-2007_FORM. DNCR T-03 2008" xfId="203"/>
    <cellStyle name="_20 centralizador Capex SAN mayo jul-2007_PERF SAL101i" xfId="204"/>
    <cellStyle name="_20 centralizador Capex SAN mayo jul-2007_PERF SAL16" xfId="205"/>
    <cellStyle name="_20 centralizador Capex SAN mayo jul-2007_REENTRY SAL X11" xfId="206"/>
    <cellStyle name="_20 centralizador Capex SAN mayo jul-2007_Revisión Seguros 2008_ DNCR-AUX-01-SEG" xfId="207"/>
    <cellStyle name="_20 centralizador Capex SAN mayo jul-2007_Revisión Seguros 2008_ DNCR-AUX-01-SEG_DNCR T-03 TOTAL" xfId="208"/>
    <cellStyle name="_20 centralizador Capex SAN mayo jul-2007_Revisión Seguros 2008_ DNCR-AUX-01-SEG_FORM. DNCR T-03 2008" xfId="209"/>
    <cellStyle name="_20 centralizador Capex SAN mayo jul-2007_Seguro médico" xfId="210"/>
    <cellStyle name="_20 centralizador Capex SAN mayo jul-2007_Seguro médico_DNCR T-03 TOTAL" xfId="211"/>
    <cellStyle name="_20 centralizador Capex SAN mayo jul-2007_Seguro médico_FORM. DNCR T-03 2008" xfId="212"/>
    <cellStyle name="_20 centralizador Capex SAN mayo jul-2007_Seguros" xfId="213"/>
    <cellStyle name="_20 centralizador Capex SAN mayo jul-2007_TERM REENTRY SAL X11" xfId="214"/>
    <cellStyle name="_20 revis OBC CAPEX PESA May Dic-07" xfId="215"/>
    <cellStyle name="_20 revis OBC CAPEX PESA May Dic-07_20 Revis Costos Recup BG may dic-2007 VER 2" xfId="216"/>
    <cellStyle name="_20 revis OBC CAPEX PESA May Dic-07_20 Revis Costos Recup BG may dic-2007 VER 2_DNCR T-03 TOTAL" xfId="217"/>
    <cellStyle name="_20 revis OBC CAPEX PESA May Dic-07_20 Revis Costos Recup BG may dic-2007 VER 2_DNCR-AUX-01-SEG." xfId="218"/>
    <cellStyle name="_20 revis OBC CAPEX PESA May Dic-07_20 Revis Costos Recup BG may dic-2007 VER 2_DNCR-AUX-01-SEG._DNCR T-03 TOTAL" xfId="219"/>
    <cellStyle name="_20 revis OBC CAPEX PESA May Dic-07_20 Revis Costos Recup BG may dic-2007 VER 2_DNCR-AUX-01-SEG._FORM. DNCR T-03 2008" xfId="220"/>
    <cellStyle name="_20 revis OBC CAPEX PESA May Dic-07_20 Revis Costos Recup BG may dic-2007 VER 2_FORM. DNCR T-03 2008" xfId="221"/>
    <cellStyle name="_20 revis OBC CAPEX PESA May Dic-07_20 Revis Costos Recup BG may dic-2007 VER 2_Revisión Seguros 2008_ DNCR-AUX-01-SEG" xfId="222"/>
    <cellStyle name="_20 revis OBC CAPEX PESA May Dic-07_20 Revis Costos Recup BG may dic-2007 VER 2_Revisión Seguros 2008_ DNCR-AUX-01-SEG_DNCR T-03 TOTAL" xfId="223"/>
    <cellStyle name="_20 revis OBC CAPEX PESA May Dic-07_20 Revis Costos Recup BG may dic-2007 VER 2_Revisión Seguros 2008_ DNCR-AUX-01-SEG_FORM. DNCR T-03 2008" xfId="224"/>
    <cellStyle name="_20 revis OBC CAPEX PESA May Dic-07_20 Revis Costos Recup BG may dic-2007 VER 2_Seguro médico" xfId="225"/>
    <cellStyle name="_20 revis OBC CAPEX PESA May Dic-07_20 Revis Costos Recup BG may dic-2007 VER 2_Seguro médico_DNCR T-03 TOTAL" xfId="226"/>
    <cellStyle name="_20 revis OBC CAPEX PESA May Dic-07_20 Revis Costos Recup BG may dic-2007 VER 2_Seguro médico_FORM. DNCR T-03 2008" xfId="227"/>
    <cellStyle name="_20 revis OBC CAPEX PESA May Dic-07_DNCR T-03 TOTAL" xfId="228"/>
    <cellStyle name="_20 revis OBC CAPEX PESA May Dic-07_FORM. DNCR T-03 2008" xfId="229"/>
    <cellStyle name="_Conciliación Anexo G  2007 MODIF JOBAR" xfId="230"/>
    <cellStyle name="_COSTOS RECUPERABLES-PESA May-07 a Dic-07 (conciliacion)" xfId="231"/>
    <cellStyle name="_COSTOS RECUPERABLES-PESA May-07 a Dic-07 muestra" xfId="232"/>
    <cellStyle name="_Depreciaciones Bloques modelo YPFB Gestion 2007 V2" xfId="233"/>
    <cellStyle name="_Depreciaciones Bloques modelo YPFB Gestion 2007 V2 2" xfId="234"/>
    <cellStyle name="_Depreciaciones Bloques modelo YPFB Gestion 2008" xfId="235"/>
    <cellStyle name="_Depreciaciones Bloques modelo YPFB Gestion 2008 2" xfId="236"/>
    <cellStyle name="_Depreciaciones Bloques modelo YPFB Gestion 2008 V1" xfId="237"/>
    <cellStyle name="_Depreciaciones Bloques modelo YPFB Gestion 2008 V1 2" xfId="238"/>
    <cellStyle name="_EVOLUCION INVERSIONES Y AJUSTE DEPRECIAC MAYO A DICBRE 2007" xfId="239"/>
    <cellStyle name="_EVOLUCION INVERSIONES Y AJUSTE DEPRECIAC MAYO A DICBRE 2007 (2)" xfId="240"/>
    <cellStyle name="=C:\WINNT\SYSTEM32\COMMAND.COM" xfId="241"/>
    <cellStyle name="=C:\WINNT35\SYSTEM32\COMMAND.COM" xfId="242"/>
    <cellStyle name="=C:\WINNT35\SYSTEM32\COMMAND.COM 2" xfId="243"/>
    <cellStyle name="0,0_x000d__x000a_NA_x000d__x000a_" xfId="244"/>
    <cellStyle name="0,0_x000d__x000a_NA_x000d__x000a_ 10" xfId="245"/>
    <cellStyle name="0,0_x000d__x000a_NA_x000d__x000a_ 11" xfId="246"/>
    <cellStyle name="0,0_x000d__x000a_NA_x000d__x000a_ 12" xfId="247"/>
    <cellStyle name="0,0_x000d__x000a_NA_x000d__x000a_ 2" xfId="248"/>
    <cellStyle name="0,0_x000d__x000a_NA_x000d__x000a_ 2 2" xfId="249"/>
    <cellStyle name="0,0_x000d__x000a_NA_x000d__x000a_ 2 2 2" xfId="250"/>
    <cellStyle name="0,0_x000d__x000a_NA_x000d__x000a_ 2 3" xfId="251"/>
    <cellStyle name="0,0_x000d__x000a_NA_x000d__x000a_ 2_20110401_SAL_Rev#1_ PTP 2011" xfId="252"/>
    <cellStyle name="0,0_x000d__x000a_NA_x000d__x000a_ 3" xfId="253"/>
    <cellStyle name="0,0_x000d__x000a_NA_x000d__x000a_ 3 2" xfId="254"/>
    <cellStyle name="0,0_x000d__x000a_NA_x000d__x000a_ 4" xfId="255"/>
    <cellStyle name="0,0_x000d__x000a_NA_x000d__x000a_ 4 2" xfId="256"/>
    <cellStyle name="0,0_x000d__x000a_NA_x000d__x000a_ 4 3" xfId="257"/>
    <cellStyle name="0,0_x000d__x000a_NA_x000d__x000a_ 5" xfId="258"/>
    <cellStyle name="0,0_x000d__x000a_NA_x000d__x000a_ 5 2" xfId="259"/>
    <cellStyle name="0,0_x000d__x000a_NA_x000d__x000a_ 5 3" xfId="260"/>
    <cellStyle name="0,0_x000d__x000a_NA_x000d__x000a_ 6" xfId="261"/>
    <cellStyle name="0,0_x000d__x000a_NA_x000d__x000a_ 6 2" xfId="262"/>
    <cellStyle name="0,0_x000d__x000a_NA_x000d__x000a_ 7" xfId="263"/>
    <cellStyle name="0,0_x000d__x000a_NA_x000d__x000a_ 7 2" xfId="264"/>
    <cellStyle name="0,0_x000d__x000a_NA_x000d__x000a_ 8" xfId="265"/>
    <cellStyle name="0,0_x000d__x000a_NA_x000d__x000a_ 9" xfId="266"/>
    <cellStyle name="0,0_x000d__x000a_NA_x000d__x000a__20110401_SAN_Rev#1_ PTP 2012" xfId="267"/>
    <cellStyle name="0752-93035" xfId="268"/>
    <cellStyle name="0752-93035 10" xfId="269"/>
    <cellStyle name="0752-93035 11" xfId="270"/>
    <cellStyle name="0752-93035 2" xfId="271"/>
    <cellStyle name="0752-93035 2 2" xfId="272"/>
    <cellStyle name="0752-93035 2 2 2" xfId="273"/>
    <cellStyle name="0752-93035 2 3" xfId="274"/>
    <cellStyle name="0752-93035 2_20110401_SAL_Rev#1_ PTP 2011" xfId="275"/>
    <cellStyle name="0752-93035 3" xfId="276"/>
    <cellStyle name="0752-93035 3 2" xfId="277"/>
    <cellStyle name="0752-93035 4" xfId="278"/>
    <cellStyle name="0752-93035 4 2" xfId="279"/>
    <cellStyle name="0752-93035 5" xfId="280"/>
    <cellStyle name="0752-93035 5 2" xfId="281"/>
    <cellStyle name="0752-93035 5 3" xfId="282"/>
    <cellStyle name="0752-93035 6" xfId="283"/>
    <cellStyle name="0752-93035 7" xfId="284"/>
    <cellStyle name="0752-93035 8" xfId="285"/>
    <cellStyle name="0752-93035 9" xfId="286"/>
    <cellStyle name="0752-93035_20110401_SAN_Rev#1_ PTP 2012" xfId="287"/>
    <cellStyle name="20% - Accent1 2" xfId="2"/>
    <cellStyle name="20% - Accent1 2 2" xfId="288"/>
    <cellStyle name="20% - Accent1 2 3" xfId="4152"/>
    <cellStyle name="20% - Accent1 3" xfId="289"/>
    <cellStyle name="20% - Accent1 4" xfId="4153"/>
    <cellStyle name="20% - Accent1 4 2" xfId="4154"/>
    <cellStyle name="20% - Accent2 2" xfId="3"/>
    <cellStyle name="20% - Accent2 2 2" xfId="290"/>
    <cellStyle name="20% - Accent2 2 3" xfId="4155"/>
    <cellStyle name="20% - Accent2 3" xfId="291"/>
    <cellStyle name="20% - Accent2 4" xfId="4156"/>
    <cellStyle name="20% - Accent2 4 2" xfId="4157"/>
    <cellStyle name="20% - Accent3 2" xfId="4"/>
    <cellStyle name="20% - Accent3 2 2" xfId="292"/>
    <cellStyle name="20% - Accent3 2 3" xfId="4158"/>
    <cellStyle name="20% - Accent3 3" xfId="293"/>
    <cellStyle name="20% - Accent3 4" xfId="4159"/>
    <cellStyle name="20% - Accent3 4 2" xfId="4160"/>
    <cellStyle name="20% - Accent4 2" xfId="5"/>
    <cellStyle name="20% - Accent4 2 2" xfId="294"/>
    <cellStyle name="20% - Accent4 2 3" xfId="4161"/>
    <cellStyle name="20% - Accent4 3" xfId="295"/>
    <cellStyle name="20% - Accent4 4" xfId="4162"/>
    <cellStyle name="20% - Accent4 4 2" xfId="4163"/>
    <cellStyle name="20% - Accent5 2" xfId="6"/>
    <cellStyle name="20% - Accent5 2 2" xfId="296"/>
    <cellStyle name="20% - Accent5 2 3" xfId="4164"/>
    <cellStyle name="20% - Accent5 3" xfId="297"/>
    <cellStyle name="20% - Accent5 4" xfId="4165"/>
    <cellStyle name="20% - Accent5 4 2" xfId="4166"/>
    <cellStyle name="20% - Accent6 2" xfId="7"/>
    <cellStyle name="20% - Accent6 2 2" xfId="298"/>
    <cellStyle name="20% - Accent6 2 3" xfId="4167"/>
    <cellStyle name="20% - Accent6 3" xfId="299"/>
    <cellStyle name="20% - Accent6 4" xfId="4168"/>
    <cellStyle name="20% - Accent6 4 2" xfId="4169"/>
    <cellStyle name="20% - Ênfase1" xfId="300"/>
    <cellStyle name="20% - Ênfase2" xfId="301"/>
    <cellStyle name="20% - Ênfase3" xfId="302"/>
    <cellStyle name="20% - Ênfase4" xfId="303"/>
    <cellStyle name="20% - Ênfase5" xfId="304"/>
    <cellStyle name="20% - Ênfase6" xfId="305"/>
    <cellStyle name="20% - Énfasis1" xfId="306"/>
    <cellStyle name="20% - Énfasis1 10" xfId="307"/>
    <cellStyle name="20% - Énfasis1 11" xfId="308"/>
    <cellStyle name="20% - Énfasis1 12" xfId="309"/>
    <cellStyle name="20% - Énfasis1 13" xfId="310"/>
    <cellStyle name="20% - Énfasis1 14" xfId="311"/>
    <cellStyle name="20% - Énfasis1 2" xfId="312"/>
    <cellStyle name="20% - Énfasis1 2 2" xfId="313"/>
    <cellStyle name="20% - Énfasis1 2 3" xfId="314"/>
    <cellStyle name="20% - Énfasis1 3" xfId="315"/>
    <cellStyle name="20% - Énfasis1 3 2" xfId="316"/>
    <cellStyle name="20% - Énfasis1 4" xfId="317"/>
    <cellStyle name="20% - Énfasis1 5" xfId="318"/>
    <cellStyle name="20% - Énfasis1 6" xfId="319"/>
    <cellStyle name="20% - Énfasis1 7" xfId="320"/>
    <cellStyle name="20% - Énfasis1 8" xfId="321"/>
    <cellStyle name="20% - Énfasis1 9" xfId="322"/>
    <cellStyle name="20% - Énfasis2" xfId="323"/>
    <cellStyle name="20% - Énfasis2 10" xfId="324"/>
    <cellStyle name="20% - Énfasis2 11" xfId="325"/>
    <cellStyle name="20% - Énfasis2 12" xfId="326"/>
    <cellStyle name="20% - Énfasis2 13" xfId="327"/>
    <cellStyle name="20% - Énfasis2 14" xfId="328"/>
    <cellStyle name="20% - Énfasis2 2" xfId="329"/>
    <cellStyle name="20% - Énfasis2 2 2" xfId="330"/>
    <cellStyle name="20% - Énfasis2 2 3" xfId="331"/>
    <cellStyle name="20% - Énfasis2 3" xfId="332"/>
    <cellStyle name="20% - Énfasis2 3 2" xfId="333"/>
    <cellStyle name="20% - Énfasis2 4" xfId="334"/>
    <cellStyle name="20% - Énfasis2 5" xfId="335"/>
    <cellStyle name="20% - Énfasis2 6" xfId="336"/>
    <cellStyle name="20% - Énfasis2 7" xfId="337"/>
    <cellStyle name="20% - Énfasis2 8" xfId="338"/>
    <cellStyle name="20% - Énfasis2 9" xfId="339"/>
    <cellStyle name="20% - Énfasis3" xfId="340"/>
    <cellStyle name="20% - Énfasis3 10" xfId="341"/>
    <cellStyle name="20% - Énfasis3 11" xfId="342"/>
    <cellStyle name="20% - Énfasis3 12" xfId="343"/>
    <cellStyle name="20% - Énfasis3 13" xfId="344"/>
    <cellStyle name="20% - Énfasis3 14" xfId="345"/>
    <cellStyle name="20% - Énfasis3 2" xfId="346"/>
    <cellStyle name="20% - Énfasis3 2 2" xfId="347"/>
    <cellStyle name="20% - Énfasis3 2 3" xfId="348"/>
    <cellStyle name="20% - Énfasis3 3" xfId="349"/>
    <cellStyle name="20% - Énfasis3 3 2" xfId="350"/>
    <cellStyle name="20% - Énfasis3 4" xfId="351"/>
    <cellStyle name="20% - Énfasis3 5" xfId="352"/>
    <cellStyle name="20% - Énfasis3 6" xfId="353"/>
    <cellStyle name="20% - Énfasis3 7" xfId="354"/>
    <cellStyle name="20% - Énfasis3 8" xfId="355"/>
    <cellStyle name="20% - Énfasis3 9" xfId="356"/>
    <cellStyle name="20% - Énfasis4" xfId="357"/>
    <cellStyle name="20% - Énfasis4 10" xfId="358"/>
    <cellStyle name="20% - Énfasis4 11" xfId="359"/>
    <cellStyle name="20% - Énfasis4 12" xfId="360"/>
    <cellStyle name="20% - Énfasis4 13" xfId="361"/>
    <cellStyle name="20% - Énfasis4 14" xfId="362"/>
    <cellStyle name="20% - Énfasis4 2" xfId="363"/>
    <cellStyle name="20% - Énfasis4 2 2" xfId="364"/>
    <cellStyle name="20% - Énfasis4 2 3" xfId="365"/>
    <cellStyle name="20% - Énfasis4 3" xfId="366"/>
    <cellStyle name="20% - Énfasis4 3 2" xfId="367"/>
    <cellStyle name="20% - Énfasis4 4" xfId="368"/>
    <cellStyle name="20% - Énfasis4 5" xfId="369"/>
    <cellStyle name="20% - Énfasis4 6" xfId="370"/>
    <cellStyle name="20% - Énfasis4 7" xfId="371"/>
    <cellStyle name="20% - Énfasis4 8" xfId="372"/>
    <cellStyle name="20% - Énfasis4 9" xfId="373"/>
    <cellStyle name="20% - Énfasis5" xfId="374"/>
    <cellStyle name="20% - Énfasis5 10" xfId="375"/>
    <cellStyle name="20% - Énfasis5 11" xfId="376"/>
    <cellStyle name="20% - Énfasis5 12" xfId="377"/>
    <cellStyle name="20% - Énfasis5 13" xfId="378"/>
    <cellStyle name="20% - Énfasis5 14" xfId="379"/>
    <cellStyle name="20% - Énfasis5 2" xfId="380"/>
    <cellStyle name="20% - Énfasis5 2 2" xfId="381"/>
    <cellStyle name="20% - Énfasis5 2 3" xfId="382"/>
    <cellStyle name="20% - Énfasis5 3" xfId="383"/>
    <cellStyle name="20% - Énfasis5 3 2" xfId="384"/>
    <cellStyle name="20% - Énfasis5 4" xfId="385"/>
    <cellStyle name="20% - Énfasis5 5" xfId="386"/>
    <cellStyle name="20% - Énfasis5 6" xfId="387"/>
    <cellStyle name="20% - Énfasis5 7" xfId="388"/>
    <cellStyle name="20% - Énfasis5 8" xfId="389"/>
    <cellStyle name="20% - Énfasis5 9" xfId="390"/>
    <cellStyle name="20% - Énfasis6" xfId="391"/>
    <cellStyle name="20% - Énfasis6 10" xfId="392"/>
    <cellStyle name="20% - Énfasis6 11" xfId="393"/>
    <cellStyle name="20% - Énfasis6 12" xfId="394"/>
    <cellStyle name="20% - Énfasis6 13" xfId="395"/>
    <cellStyle name="20% - Énfasis6 14" xfId="396"/>
    <cellStyle name="20% - Énfasis6 2" xfId="397"/>
    <cellStyle name="20% - Énfasis6 2 2" xfId="398"/>
    <cellStyle name="20% - Énfasis6 2 3" xfId="399"/>
    <cellStyle name="20% - Énfasis6 3" xfId="400"/>
    <cellStyle name="20% - Énfasis6 3 2" xfId="401"/>
    <cellStyle name="20% - Énfasis6 4" xfId="402"/>
    <cellStyle name="20% - Énfasis6 5" xfId="403"/>
    <cellStyle name="20% - Énfasis6 6" xfId="404"/>
    <cellStyle name="20% - Énfasis6 7" xfId="405"/>
    <cellStyle name="20% - Énfasis6 8" xfId="406"/>
    <cellStyle name="20% - Énfasis6 9" xfId="407"/>
    <cellStyle name="40% - Accent1 2" xfId="8"/>
    <cellStyle name="40% - Accent1 2 2" xfId="408"/>
    <cellStyle name="40% - Accent1 2 3" xfId="4170"/>
    <cellStyle name="40% - Accent1 3" xfId="409"/>
    <cellStyle name="40% - Accent1 4" xfId="4171"/>
    <cellStyle name="40% - Accent1 4 2" xfId="4172"/>
    <cellStyle name="40% - Accent2 2" xfId="9"/>
    <cellStyle name="40% - Accent2 2 2" xfId="410"/>
    <cellStyle name="40% - Accent2 2 3" xfId="4173"/>
    <cellStyle name="40% - Accent2 3" xfId="411"/>
    <cellStyle name="40% - Accent2 4" xfId="4174"/>
    <cellStyle name="40% - Accent2 4 2" xfId="4175"/>
    <cellStyle name="40% - Accent3 2" xfId="10"/>
    <cellStyle name="40% - Accent3 2 2" xfId="412"/>
    <cellStyle name="40% - Accent3 2 3" xfId="4176"/>
    <cellStyle name="40% - Accent3 3" xfId="413"/>
    <cellStyle name="40% - Accent3 4" xfId="4177"/>
    <cellStyle name="40% - Accent3 4 2" xfId="4178"/>
    <cellStyle name="40% - Accent4 2" xfId="11"/>
    <cellStyle name="40% - Accent4 2 2" xfId="414"/>
    <cellStyle name="40% - Accent4 2 3" xfId="4179"/>
    <cellStyle name="40% - Accent4 3" xfId="415"/>
    <cellStyle name="40% - Accent4 4" xfId="4180"/>
    <cellStyle name="40% - Accent4 4 2" xfId="4181"/>
    <cellStyle name="40% - Accent5 2" xfId="12"/>
    <cellStyle name="40% - Accent5 2 2" xfId="416"/>
    <cellStyle name="40% - Accent5 2 3" xfId="4182"/>
    <cellStyle name="40% - Accent5 3" xfId="417"/>
    <cellStyle name="40% - Accent5 4" xfId="4183"/>
    <cellStyle name="40% - Accent5 4 2" xfId="4184"/>
    <cellStyle name="40% - Accent6 2" xfId="13"/>
    <cellStyle name="40% - Accent6 2 2" xfId="418"/>
    <cellStyle name="40% - Accent6 2 3" xfId="4185"/>
    <cellStyle name="40% - Accent6 3" xfId="419"/>
    <cellStyle name="40% - Accent6 4" xfId="4186"/>
    <cellStyle name="40% - Accent6 4 2" xfId="4187"/>
    <cellStyle name="40% - Ênfase1" xfId="420"/>
    <cellStyle name="40% - Ênfase2" xfId="421"/>
    <cellStyle name="40% - Ênfase3" xfId="422"/>
    <cellStyle name="40% - Ênfase4" xfId="423"/>
    <cellStyle name="40% - Ênfase5" xfId="424"/>
    <cellStyle name="40% - Ênfase6" xfId="425"/>
    <cellStyle name="40% - Énfasis1" xfId="426"/>
    <cellStyle name="40% - Énfasis1 10" xfId="427"/>
    <cellStyle name="40% - Énfasis1 11" xfId="428"/>
    <cellStyle name="40% - Énfasis1 12" xfId="429"/>
    <cellStyle name="40% - Énfasis1 13" xfId="430"/>
    <cellStyle name="40% - Énfasis1 14" xfId="431"/>
    <cellStyle name="40% - Énfasis1 2" xfId="432"/>
    <cellStyle name="40% - Énfasis1 2 2" xfId="433"/>
    <cellStyle name="40% - Énfasis1 2 3" xfId="434"/>
    <cellStyle name="40% - Énfasis1 3" xfId="435"/>
    <cellStyle name="40% - Énfasis1 3 2" xfId="436"/>
    <cellStyle name="40% - Énfasis1 4" xfId="437"/>
    <cellStyle name="40% - Énfasis1 5" xfId="438"/>
    <cellStyle name="40% - Énfasis1 6" xfId="439"/>
    <cellStyle name="40% - Énfasis1 7" xfId="440"/>
    <cellStyle name="40% - Énfasis1 8" xfId="441"/>
    <cellStyle name="40% - Énfasis1 9" xfId="442"/>
    <cellStyle name="40% - Énfasis2" xfId="443"/>
    <cellStyle name="40% - Énfasis2 10" xfId="444"/>
    <cellStyle name="40% - Énfasis2 11" xfId="445"/>
    <cellStyle name="40% - Énfasis2 12" xfId="446"/>
    <cellStyle name="40% - Énfasis2 13" xfId="447"/>
    <cellStyle name="40% - Énfasis2 14" xfId="448"/>
    <cellStyle name="40% - Énfasis2 2" xfId="449"/>
    <cellStyle name="40% - Énfasis2 2 2" xfId="450"/>
    <cellStyle name="40% - Énfasis2 2 3" xfId="451"/>
    <cellStyle name="40% - Énfasis2 3" xfId="452"/>
    <cellStyle name="40% - Énfasis2 3 2" xfId="453"/>
    <cellStyle name="40% - Énfasis2 4" xfId="454"/>
    <cellStyle name="40% - Énfasis2 5" xfId="455"/>
    <cellStyle name="40% - Énfasis2 6" xfId="456"/>
    <cellStyle name="40% - Énfasis2 7" xfId="457"/>
    <cellStyle name="40% - Énfasis2 8" xfId="458"/>
    <cellStyle name="40% - Énfasis2 9" xfId="459"/>
    <cellStyle name="40% - Énfasis3" xfId="460"/>
    <cellStyle name="40% - Énfasis3 10" xfId="461"/>
    <cellStyle name="40% - Énfasis3 11" xfId="462"/>
    <cellStyle name="40% - Énfasis3 12" xfId="463"/>
    <cellStyle name="40% - Énfasis3 13" xfId="464"/>
    <cellStyle name="40% - Énfasis3 14" xfId="465"/>
    <cellStyle name="40% - Énfasis3 2" xfId="466"/>
    <cellStyle name="40% - Énfasis3 2 2" xfId="467"/>
    <cellStyle name="40% - Énfasis3 2 3" xfId="468"/>
    <cellStyle name="40% - Énfasis3 3" xfId="469"/>
    <cellStyle name="40% - Énfasis3 3 2" xfId="470"/>
    <cellStyle name="40% - Énfasis3 4" xfId="471"/>
    <cellStyle name="40% - Énfasis3 5" xfId="472"/>
    <cellStyle name="40% - Énfasis3 6" xfId="473"/>
    <cellStyle name="40% - Énfasis3 7" xfId="474"/>
    <cellStyle name="40% - Énfasis3 8" xfId="475"/>
    <cellStyle name="40% - Énfasis3 9" xfId="476"/>
    <cellStyle name="40% - Énfasis4" xfId="477"/>
    <cellStyle name="40% - Énfasis4 10" xfId="478"/>
    <cellStyle name="40% - Énfasis4 11" xfId="479"/>
    <cellStyle name="40% - Énfasis4 12" xfId="480"/>
    <cellStyle name="40% - Énfasis4 13" xfId="481"/>
    <cellStyle name="40% - Énfasis4 14" xfId="482"/>
    <cellStyle name="40% - Énfasis4 2" xfId="483"/>
    <cellStyle name="40% - Énfasis4 2 2" xfId="484"/>
    <cellStyle name="40% - Énfasis4 2 3" xfId="485"/>
    <cellStyle name="40% - Énfasis4 3" xfId="486"/>
    <cellStyle name="40% - Énfasis4 3 2" xfId="487"/>
    <cellStyle name="40% - Énfasis4 4" xfId="488"/>
    <cellStyle name="40% - Énfasis4 5" xfId="489"/>
    <cellStyle name="40% - Énfasis4 6" xfId="490"/>
    <cellStyle name="40% - Énfasis4 7" xfId="491"/>
    <cellStyle name="40% - Énfasis4 8" xfId="492"/>
    <cellStyle name="40% - Énfasis4 9" xfId="493"/>
    <cellStyle name="40% - Énfasis5" xfId="494"/>
    <cellStyle name="40% - Énfasis5 10" xfId="495"/>
    <cellStyle name="40% - Énfasis5 11" xfId="496"/>
    <cellStyle name="40% - Énfasis5 12" xfId="497"/>
    <cellStyle name="40% - Énfasis5 13" xfId="498"/>
    <cellStyle name="40% - Énfasis5 14" xfId="499"/>
    <cellStyle name="40% - Énfasis5 2" xfId="500"/>
    <cellStyle name="40% - Énfasis5 2 2" xfId="501"/>
    <cellStyle name="40% - Énfasis5 2 3" xfId="502"/>
    <cellStyle name="40% - Énfasis5 3" xfId="503"/>
    <cellStyle name="40% - Énfasis5 3 2" xfId="504"/>
    <cellStyle name="40% - Énfasis5 4" xfId="505"/>
    <cellStyle name="40% - Énfasis5 5" xfId="506"/>
    <cellStyle name="40% - Énfasis5 6" xfId="507"/>
    <cellStyle name="40% - Énfasis5 7" xfId="508"/>
    <cellStyle name="40% - Énfasis5 8" xfId="509"/>
    <cellStyle name="40% - Énfasis5 9" xfId="510"/>
    <cellStyle name="40% - Énfasis6" xfId="511"/>
    <cellStyle name="40% - Énfasis6 10" xfId="512"/>
    <cellStyle name="40% - Énfasis6 11" xfId="513"/>
    <cellStyle name="40% - Énfasis6 12" xfId="514"/>
    <cellStyle name="40% - Énfasis6 13" xfId="515"/>
    <cellStyle name="40% - Énfasis6 14" xfId="516"/>
    <cellStyle name="40% - Énfasis6 2" xfId="517"/>
    <cellStyle name="40% - Énfasis6 2 2" xfId="518"/>
    <cellStyle name="40% - Énfasis6 2 3" xfId="519"/>
    <cellStyle name="40% - Énfasis6 3" xfId="520"/>
    <cellStyle name="40% - Énfasis6 3 2" xfId="521"/>
    <cellStyle name="40% - Énfasis6 4" xfId="522"/>
    <cellStyle name="40% - Énfasis6 5" xfId="523"/>
    <cellStyle name="40% - Énfasis6 6" xfId="524"/>
    <cellStyle name="40% - Énfasis6 7" xfId="525"/>
    <cellStyle name="40% - Énfasis6 8" xfId="526"/>
    <cellStyle name="40% - Énfasis6 9" xfId="527"/>
    <cellStyle name="60% - Accent1 2" xfId="14"/>
    <cellStyle name="60% - Accent1 2 2" xfId="4188"/>
    <cellStyle name="60% - Accent1 2 3" xfId="4189"/>
    <cellStyle name="60% - Accent1 3" xfId="528"/>
    <cellStyle name="60% - Accent1 4" xfId="4190"/>
    <cellStyle name="60% - Accent2 2" xfId="15"/>
    <cellStyle name="60% - Accent2 2 2" xfId="4191"/>
    <cellStyle name="60% - Accent2 2 3" xfId="4192"/>
    <cellStyle name="60% - Accent2 3" xfId="529"/>
    <cellStyle name="60% - Accent2 4" xfId="4193"/>
    <cellStyle name="60% - Accent3 2" xfId="16"/>
    <cellStyle name="60% - Accent3 2 2" xfId="4194"/>
    <cellStyle name="60% - Accent3 2 3" xfId="4195"/>
    <cellStyle name="60% - Accent3 3" xfId="530"/>
    <cellStyle name="60% - Accent3 4" xfId="4196"/>
    <cellStyle name="60% - Accent4 2" xfId="17"/>
    <cellStyle name="60% - Accent4 2 2" xfId="4197"/>
    <cellStyle name="60% - Accent4 2 3" xfId="4198"/>
    <cellStyle name="60% - Accent4 3" xfId="531"/>
    <cellStyle name="60% - Accent4 4" xfId="4199"/>
    <cellStyle name="60% - Accent5 2" xfId="18"/>
    <cellStyle name="60% - Accent5 2 2" xfId="4200"/>
    <cellStyle name="60% - Accent5 2 3" xfId="4201"/>
    <cellStyle name="60% - Accent5 3" xfId="532"/>
    <cellStyle name="60% - Accent5 4" xfId="4202"/>
    <cellStyle name="60% - Accent6 2" xfId="19"/>
    <cellStyle name="60% - Accent6 2 2" xfId="4203"/>
    <cellStyle name="60% - Accent6 2 3" xfId="4204"/>
    <cellStyle name="60% - Accent6 3" xfId="533"/>
    <cellStyle name="60% - Accent6 4" xfId="4205"/>
    <cellStyle name="60% - Ênfase1" xfId="534"/>
    <cellStyle name="60% - Ênfase2" xfId="535"/>
    <cellStyle name="60% - Ênfase3" xfId="536"/>
    <cellStyle name="60% - Ênfase4" xfId="537"/>
    <cellStyle name="60% - Ênfase5" xfId="538"/>
    <cellStyle name="60% - Ênfase6" xfId="539"/>
    <cellStyle name="60% - Énfasis1" xfId="540"/>
    <cellStyle name="60% - Énfasis1 10" xfId="541"/>
    <cellStyle name="60% - Énfasis1 11" xfId="542"/>
    <cellStyle name="60% - Énfasis1 12" xfId="543"/>
    <cellStyle name="60% - Énfasis1 13" xfId="544"/>
    <cellStyle name="60% - Énfasis1 14" xfId="545"/>
    <cellStyle name="60% - Énfasis1 2" xfId="546"/>
    <cellStyle name="60% - Énfasis1 2 2" xfId="547"/>
    <cellStyle name="60% - Énfasis1 3" xfId="548"/>
    <cellStyle name="60% - Énfasis1 3 2" xfId="549"/>
    <cellStyle name="60% - Énfasis1 4" xfId="550"/>
    <cellStyle name="60% - Énfasis1 5" xfId="551"/>
    <cellStyle name="60% - Énfasis1 6" xfId="552"/>
    <cellStyle name="60% - Énfasis1 7" xfId="553"/>
    <cellStyle name="60% - Énfasis1 8" xfId="554"/>
    <cellStyle name="60% - Énfasis1 9" xfId="555"/>
    <cellStyle name="60% - Énfasis2" xfId="556"/>
    <cellStyle name="60% - Énfasis2 10" xfId="557"/>
    <cellStyle name="60% - Énfasis2 11" xfId="558"/>
    <cellStyle name="60% - Énfasis2 12" xfId="559"/>
    <cellStyle name="60% - Énfasis2 13" xfId="560"/>
    <cellStyle name="60% - Énfasis2 14" xfId="561"/>
    <cellStyle name="60% - Énfasis2 2" xfId="562"/>
    <cellStyle name="60% - Énfasis2 2 2" xfId="563"/>
    <cellStyle name="60% - Énfasis2 3" xfId="564"/>
    <cellStyle name="60% - Énfasis2 3 2" xfId="565"/>
    <cellStyle name="60% - Énfasis2 4" xfId="566"/>
    <cellStyle name="60% - Énfasis2 5" xfId="567"/>
    <cellStyle name="60% - Énfasis2 6" xfId="568"/>
    <cellStyle name="60% - Énfasis2 7" xfId="569"/>
    <cellStyle name="60% - Énfasis2 8" xfId="570"/>
    <cellStyle name="60% - Énfasis2 9" xfId="571"/>
    <cellStyle name="60% - Énfasis3" xfId="572"/>
    <cellStyle name="60% - Énfasis3 10" xfId="573"/>
    <cellStyle name="60% - Énfasis3 11" xfId="574"/>
    <cellStyle name="60% - Énfasis3 12" xfId="575"/>
    <cellStyle name="60% - Énfasis3 13" xfId="576"/>
    <cellStyle name="60% - Énfasis3 14" xfId="577"/>
    <cellStyle name="60% - Énfasis3 2" xfId="578"/>
    <cellStyle name="60% - Énfasis3 2 2" xfId="579"/>
    <cellStyle name="60% - Énfasis3 3" xfId="580"/>
    <cellStyle name="60% - Énfasis3 3 2" xfId="581"/>
    <cellStyle name="60% - Énfasis3 4" xfId="582"/>
    <cellStyle name="60% - Énfasis3 5" xfId="583"/>
    <cellStyle name="60% - Énfasis3 6" xfId="584"/>
    <cellStyle name="60% - Énfasis3 7" xfId="585"/>
    <cellStyle name="60% - Énfasis3 8" xfId="586"/>
    <cellStyle name="60% - Énfasis3 9" xfId="587"/>
    <cellStyle name="60% - Énfasis4" xfId="588"/>
    <cellStyle name="60% - Énfasis4 10" xfId="589"/>
    <cellStyle name="60% - Énfasis4 11" xfId="590"/>
    <cellStyle name="60% - Énfasis4 12" xfId="591"/>
    <cellStyle name="60% - Énfasis4 13" xfId="592"/>
    <cellStyle name="60% - Énfasis4 14" xfId="593"/>
    <cellStyle name="60% - Énfasis4 2" xfId="594"/>
    <cellStyle name="60% - Énfasis4 2 2" xfId="595"/>
    <cellStyle name="60% - Énfasis4 3" xfId="596"/>
    <cellStyle name="60% - Énfasis4 3 2" xfId="597"/>
    <cellStyle name="60% - Énfasis4 4" xfId="598"/>
    <cellStyle name="60% - Énfasis4 5" xfId="599"/>
    <cellStyle name="60% - Énfasis4 6" xfId="600"/>
    <cellStyle name="60% - Énfasis4 7" xfId="601"/>
    <cellStyle name="60% - Énfasis4 8" xfId="602"/>
    <cellStyle name="60% - Énfasis4 9" xfId="603"/>
    <cellStyle name="60% - Énfasis5" xfId="604"/>
    <cellStyle name="60% - Énfasis5 10" xfId="605"/>
    <cellStyle name="60% - Énfasis5 11" xfId="606"/>
    <cellStyle name="60% - Énfasis5 12" xfId="607"/>
    <cellStyle name="60% - Énfasis5 13" xfId="608"/>
    <cellStyle name="60% - Énfasis5 14" xfId="609"/>
    <cellStyle name="60% - Énfasis5 2" xfId="610"/>
    <cellStyle name="60% - Énfasis5 2 2" xfId="611"/>
    <cellStyle name="60% - Énfasis5 3" xfId="612"/>
    <cellStyle name="60% - Énfasis5 3 2" xfId="613"/>
    <cellStyle name="60% - Énfasis5 4" xfId="614"/>
    <cellStyle name="60% - Énfasis5 5" xfId="615"/>
    <cellStyle name="60% - Énfasis5 6" xfId="616"/>
    <cellStyle name="60% - Énfasis5 7" xfId="617"/>
    <cellStyle name="60% - Énfasis5 8" xfId="618"/>
    <cellStyle name="60% - Énfasis5 9" xfId="619"/>
    <cellStyle name="60% - Énfasis6" xfId="620"/>
    <cellStyle name="60% - Énfasis6 10" xfId="621"/>
    <cellStyle name="60% - Énfasis6 11" xfId="622"/>
    <cellStyle name="60% - Énfasis6 12" xfId="623"/>
    <cellStyle name="60% - Énfasis6 13" xfId="624"/>
    <cellStyle name="60% - Énfasis6 14" xfId="625"/>
    <cellStyle name="60% - Énfasis6 2" xfId="626"/>
    <cellStyle name="60% - Énfasis6 2 2" xfId="627"/>
    <cellStyle name="60% - Énfasis6 3" xfId="628"/>
    <cellStyle name="60% - Énfasis6 3 2" xfId="629"/>
    <cellStyle name="60% - Énfasis6 4" xfId="630"/>
    <cellStyle name="60% - Énfasis6 5" xfId="631"/>
    <cellStyle name="60% - Énfasis6 6" xfId="632"/>
    <cellStyle name="60% - Énfasis6 7" xfId="633"/>
    <cellStyle name="60% - Énfasis6 8" xfId="634"/>
    <cellStyle name="60% - Énfasis6 9" xfId="635"/>
    <cellStyle name="Accent1 - 20%" xfId="636"/>
    <cellStyle name="Accent1 - 20% 2" xfId="637"/>
    <cellStyle name="Accent1 - 20% 3" xfId="638"/>
    <cellStyle name="Accent1 - 20% 4" xfId="639"/>
    <cellStyle name="Accent1 - 20% 5" xfId="640"/>
    <cellStyle name="Accent1 - 40%" xfId="641"/>
    <cellStyle name="Accent1 - 40% 2" xfId="642"/>
    <cellStyle name="Accent1 - 40% 3" xfId="643"/>
    <cellStyle name="Accent1 - 40% 4" xfId="644"/>
    <cellStyle name="Accent1 - 40% 5" xfId="645"/>
    <cellStyle name="Accent1 - 60%" xfId="646"/>
    <cellStyle name="Accent1 - 60% 2" xfId="647"/>
    <cellStyle name="Accent1 - 60% 3" xfId="648"/>
    <cellStyle name="Accent1 - 60% 4" xfId="649"/>
    <cellStyle name="Accent1 10" xfId="650"/>
    <cellStyle name="Accent1 11" xfId="651"/>
    <cellStyle name="Accent1 12" xfId="652"/>
    <cellStyle name="Accent1 13" xfId="653"/>
    <cellStyle name="Accent1 14" xfId="654"/>
    <cellStyle name="Accent1 15" xfId="655"/>
    <cellStyle name="Accent1 16" xfId="656"/>
    <cellStyle name="Accent1 17" xfId="657"/>
    <cellStyle name="Accent1 18" xfId="658"/>
    <cellStyle name="Accent1 19" xfId="659"/>
    <cellStyle name="Accent1 2" xfId="20"/>
    <cellStyle name="Accent1 2 2" xfId="660"/>
    <cellStyle name="Accent1 2 2 2" xfId="4206"/>
    <cellStyle name="Accent1 2 2 3" xfId="4207"/>
    <cellStyle name="Accent1 2 3" xfId="661"/>
    <cellStyle name="Accent1 2 4" xfId="662"/>
    <cellStyle name="Accent1 2 5" xfId="4208"/>
    <cellStyle name="Accent1 20" xfId="663"/>
    <cellStyle name="Accent1 21" xfId="664"/>
    <cellStyle name="Accent1 22" xfId="665"/>
    <cellStyle name="Accent1 23" xfId="666"/>
    <cellStyle name="Accent1 24" xfId="667"/>
    <cellStyle name="Accent1 25" xfId="668"/>
    <cellStyle name="Accent1 26" xfId="669"/>
    <cellStyle name="Accent1 27" xfId="670"/>
    <cellStyle name="Accent1 28" xfId="671"/>
    <cellStyle name="Accent1 29" xfId="672"/>
    <cellStyle name="Accent1 3" xfId="673"/>
    <cellStyle name="Accent1 3 2" xfId="674"/>
    <cellStyle name="Accent1 3 3" xfId="675"/>
    <cellStyle name="Accent1 30" xfId="676"/>
    <cellStyle name="Accent1 31" xfId="677"/>
    <cellStyle name="Accent1 32" xfId="678"/>
    <cellStyle name="Accent1 33" xfId="679"/>
    <cellStyle name="Accent1 34" xfId="680"/>
    <cellStyle name="Accent1 35" xfId="681"/>
    <cellStyle name="Accent1 36" xfId="682"/>
    <cellStyle name="Accent1 37" xfId="4209"/>
    <cellStyle name="Accent1 38" xfId="4210"/>
    <cellStyle name="Accent1 4" xfId="683"/>
    <cellStyle name="Accent1 5" xfId="684"/>
    <cellStyle name="Accent1 6" xfId="685"/>
    <cellStyle name="Accent1 7" xfId="686"/>
    <cellStyle name="Accent1 8" xfId="687"/>
    <cellStyle name="Accent1 9" xfId="688"/>
    <cellStyle name="Accent2 - 20%" xfId="689"/>
    <cellStyle name="Accent2 - 20% 2" xfId="690"/>
    <cellStyle name="Accent2 - 20% 3" xfId="691"/>
    <cellStyle name="Accent2 - 20% 4" xfId="692"/>
    <cellStyle name="Accent2 - 20% 5" xfId="693"/>
    <cellStyle name="Accent2 - 40%" xfId="694"/>
    <cellStyle name="Accent2 - 40% 2" xfId="695"/>
    <cellStyle name="Accent2 - 40% 3" xfId="696"/>
    <cellStyle name="Accent2 - 40% 4" xfId="697"/>
    <cellStyle name="Accent2 - 40% 5" xfId="698"/>
    <cellStyle name="Accent2 - 60%" xfId="699"/>
    <cellStyle name="Accent2 - 60% 2" xfId="700"/>
    <cellStyle name="Accent2 - 60% 3" xfId="701"/>
    <cellStyle name="Accent2 - 60% 4" xfId="702"/>
    <cellStyle name="Accent2 10" xfId="703"/>
    <cellStyle name="Accent2 11" xfId="704"/>
    <cellStyle name="Accent2 12" xfId="705"/>
    <cellStyle name="Accent2 13" xfId="706"/>
    <cellStyle name="Accent2 14" xfId="707"/>
    <cellStyle name="Accent2 15" xfId="708"/>
    <cellStyle name="Accent2 16" xfId="709"/>
    <cellStyle name="Accent2 17" xfId="710"/>
    <cellStyle name="Accent2 18" xfId="711"/>
    <cellStyle name="Accent2 19" xfId="712"/>
    <cellStyle name="Accent2 2" xfId="21"/>
    <cellStyle name="Accent2 2 2" xfId="713"/>
    <cellStyle name="Accent2 2 2 2" xfId="4211"/>
    <cellStyle name="Accent2 2 2 3" xfId="4212"/>
    <cellStyle name="Accent2 2 3" xfId="714"/>
    <cellStyle name="Accent2 2 4" xfId="715"/>
    <cellStyle name="Accent2 2 5" xfId="4213"/>
    <cellStyle name="Accent2 20" xfId="716"/>
    <cellStyle name="Accent2 21" xfId="717"/>
    <cellStyle name="Accent2 22" xfId="718"/>
    <cellStyle name="Accent2 23" xfId="719"/>
    <cellStyle name="Accent2 24" xfId="720"/>
    <cellStyle name="Accent2 25" xfId="721"/>
    <cellStyle name="Accent2 26" xfId="722"/>
    <cellStyle name="Accent2 27" xfId="723"/>
    <cellStyle name="Accent2 28" xfId="724"/>
    <cellStyle name="Accent2 29" xfId="725"/>
    <cellStyle name="Accent2 3" xfId="726"/>
    <cellStyle name="Accent2 3 2" xfId="727"/>
    <cellStyle name="Accent2 3 3" xfId="728"/>
    <cellStyle name="Accent2 30" xfId="729"/>
    <cellStyle name="Accent2 31" xfId="730"/>
    <cellStyle name="Accent2 32" xfId="731"/>
    <cellStyle name="Accent2 33" xfId="732"/>
    <cellStyle name="Accent2 34" xfId="733"/>
    <cellStyle name="Accent2 35" xfId="734"/>
    <cellStyle name="Accent2 36" xfId="735"/>
    <cellStyle name="Accent2 37" xfId="4214"/>
    <cellStyle name="Accent2 38" xfId="4215"/>
    <cellStyle name="Accent2 4" xfId="736"/>
    <cellStyle name="Accent2 5" xfId="737"/>
    <cellStyle name="Accent2 6" xfId="738"/>
    <cellStyle name="Accent2 7" xfId="739"/>
    <cellStyle name="Accent2 8" xfId="740"/>
    <cellStyle name="Accent2 9" xfId="741"/>
    <cellStyle name="Accent3 - 20%" xfId="742"/>
    <cellStyle name="Accent3 - 20% 2" xfId="743"/>
    <cellStyle name="Accent3 - 20% 3" xfId="744"/>
    <cellStyle name="Accent3 - 20% 4" xfId="745"/>
    <cellStyle name="Accent3 - 20% 5" xfId="746"/>
    <cellStyle name="Accent3 - 40%" xfId="747"/>
    <cellStyle name="Accent3 - 40% 2" xfId="748"/>
    <cellStyle name="Accent3 - 40% 3" xfId="749"/>
    <cellStyle name="Accent3 - 40% 4" xfId="750"/>
    <cellStyle name="Accent3 - 40% 5" xfId="751"/>
    <cellStyle name="Accent3 - 60%" xfId="752"/>
    <cellStyle name="Accent3 - 60% 2" xfId="753"/>
    <cellStyle name="Accent3 - 60% 3" xfId="754"/>
    <cellStyle name="Accent3 - 60% 4" xfId="755"/>
    <cellStyle name="Accent3 10" xfId="756"/>
    <cellStyle name="Accent3 11" xfId="757"/>
    <cellStyle name="Accent3 12" xfId="758"/>
    <cellStyle name="Accent3 13" xfId="759"/>
    <cellStyle name="Accent3 14" xfId="760"/>
    <cellStyle name="Accent3 15" xfId="761"/>
    <cellStyle name="Accent3 16" xfId="762"/>
    <cellStyle name="Accent3 17" xfId="763"/>
    <cellStyle name="Accent3 18" xfId="764"/>
    <cellStyle name="Accent3 19" xfId="765"/>
    <cellStyle name="Accent3 2" xfId="22"/>
    <cellStyle name="Accent3 2 2" xfId="766"/>
    <cellStyle name="Accent3 2 2 2" xfId="767"/>
    <cellStyle name="Accent3 2 2 3" xfId="768"/>
    <cellStyle name="Accent3 2 2 4" xfId="4216"/>
    <cellStyle name="Accent3 2 2 5" xfId="4217"/>
    <cellStyle name="Accent3 2 3" xfId="769"/>
    <cellStyle name="Accent3 2 4" xfId="770"/>
    <cellStyle name="Accent3 2 5" xfId="771"/>
    <cellStyle name="Accent3 2 6" xfId="772"/>
    <cellStyle name="Accent3 2 7" xfId="773"/>
    <cellStyle name="Accent3 2 8" xfId="774"/>
    <cellStyle name="Accent3 2 9" xfId="4218"/>
    <cellStyle name="Accent3 20" xfId="775"/>
    <cellStyle name="Accent3 21" xfId="776"/>
    <cellStyle name="Accent3 22" xfId="777"/>
    <cellStyle name="Accent3 23" xfId="778"/>
    <cellStyle name="Accent3 24" xfId="779"/>
    <cellStyle name="Accent3 25" xfId="780"/>
    <cellStyle name="Accent3 26" xfId="781"/>
    <cellStyle name="Accent3 27" xfId="782"/>
    <cellStyle name="Accent3 28" xfId="783"/>
    <cellStyle name="Accent3 29" xfId="784"/>
    <cellStyle name="Accent3 3" xfId="785"/>
    <cellStyle name="Accent3 3 2" xfId="786"/>
    <cellStyle name="Accent3 3 3" xfId="787"/>
    <cellStyle name="Accent3 3 4" xfId="788"/>
    <cellStyle name="Accent3 3 5" xfId="789"/>
    <cellStyle name="Accent3 30" xfId="790"/>
    <cellStyle name="Accent3 31" xfId="791"/>
    <cellStyle name="Accent3 32" xfId="792"/>
    <cellStyle name="Accent3 33" xfId="793"/>
    <cellStyle name="Accent3 34" xfId="794"/>
    <cellStyle name="Accent3 35" xfId="795"/>
    <cellStyle name="Accent3 36" xfId="796"/>
    <cellStyle name="Accent3 37" xfId="797"/>
    <cellStyle name="Accent3 38" xfId="4219"/>
    <cellStyle name="Accent3 39" xfId="4220"/>
    <cellStyle name="Accent3 4" xfId="798"/>
    <cellStyle name="Accent3 5" xfId="799"/>
    <cellStyle name="Accent3 6" xfId="800"/>
    <cellStyle name="Accent3 7" xfId="801"/>
    <cellStyle name="Accent3 8" xfId="802"/>
    <cellStyle name="Accent3 9" xfId="803"/>
    <cellStyle name="Accent4 - 20%" xfId="804"/>
    <cellStyle name="Accent4 - 20% 2" xfId="805"/>
    <cellStyle name="Accent4 - 20% 3" xfId="806"/>
    <cellStyle name="Accent4 - 20% 4" xfId="807"/>
    <cellStyle name="Accent4 - 20% 5" xfId="808"/>
    <cellStyle name="Accent4 - 40%" xfId="809"/>
    <cellStyle name="Accent4 - 40% 2" xfId="810"/>
    <cellStyle name="Accent4 - 40% 3" xfId="811"/>
    <cellStyle name="Accent4 - 40% 4" xfId="812"/>
    <cellStyle name="Accent4 - 40% 5" xfId="813"/>
    <cellStyle name="Accent4 - 60%" xfId="814"/>
    <cellStyle name="Accent4 - 60% 2" xfId="815"/>
    <cellStyle name="Accent4 - 60% 3" xfId="816"/>
    <cellStyle name="Accent4 - 60% 4" xfId="817"/>
    <cellStyle name="Accent4 10" xfId="818"/>
    <cellStyle name="Accent4 11" xfId="819"/>
    <cellStyle name="Accent4 12" xfId="820"/>
    <cellStyle name="Accent4 13" xfId="821"/>
    <cellStyle name="Accent4 14" xfId="822"/>
    <cellStyle name="Accent4 15" xfId="823"/>
    <cellStyle name="Accent4 16" xfId="824"/>
    <cellStyle name="Accent4 17" xfId="825"/>
    <cellStyle name="Accent4 18" xfId="826"/>
    <cellStyle name="Accent4 19" xfId="827"/>
    <cellStyle name="Accent4 2" xfId="23"/>
    <cellStyle name="Accent4 2 2" xfId="828"/>
    <cellStyle name="Accent4 2 2 2" xfId="829"/>
    <cellStyle name="Accent4 2 2 3" xfId="830"/>
    <cellStyle name="Accent4 2 2 4" xfId="4221"/>
    <cellStyle name="Accent4 2 2 5" xfId="4222"/>
    <cellStyle name="Accent4 2 3" xfId="831"/>
    <cellStyle name="Accent4 2 4" xfId="832"/>
    <cellStyle name="Accent4 2 5" xfId="833"/>
    <cellStyle name="Accent4 2 6" xfId="834"/>
    <cellStyle name="Accent4 2 7" xfId="835"/>
    <cellStyle name="Accent4 2 8" xfId="836"/>
    <cellStyle name="Accent4 2 9" xfId="4223"/>
    <cellStyle name="Accent4 20" xfId="837"/>
    <cellStyle name="Accent4 21" xfId="838"/>
    <cellStyle name="Accent4 22" xfId="839"/>
    <cellStyle name="Accent4 23" xfId="840"/>
    <cellStyle name="Accent4 24" xfId="841"/>
    <cellStyle name="Accent4 25" xfId="842"/>
    <cellStyle name="Accent4 26" xfId="843"/>
    <cellStyle name="Accent4 27" xfId="844"/>
    <cellStyle name="Accent4 28" xfId="845"/>
    <cellStyle name="Accent4 29" xfId="846"/>
    <cellStyle name="Accent4 3" xfId="847"/>
    <cellStyle name="Accent4 3 2" xfId="848"/>
    <cellStyle name="Accent4 3 3" xfId="849"/>
    <cellStyle name="Accent4 3 4" xfId="850"/>
    <cellStyle name="Accent4 3 5" xfId="851"/>
    <cellStyle name="Accent4 30" xfId="852"/>
    <cellStyle name="Accent4 31" xfId="853"/>
    <cellStyle name="Accent4 32" xfId="854"/>
    <cellStyle name="Accent4 33" xfId="855"/>
    <cellStyle name="Accent4 34" xfId="856"/>
    <cellStyle name="Accent4 35" xfId="857"/>
    <cellStyle name="Accent4 36" xfId="858"/>
    <cellStyle name="Accent4 37" xfId="859"/>
    <cellStyle name="Accent4 38" xfId="4224"/>
    <cellStyle name="Accent4 39" xfId="4225"/>
    <cellStyle name="Accent4 4" xfId="860"/>
    <cellStyle name="Accent4 5" xfId="861"/>
    <cellStyle name="Accent4 6" xfId="862"/>
    <cellStyle name="Accent4 7" xfId="863"/>
    <cellStyle name="Accent4 8" xfId="864"/>
    <cellStyle name="Accent4 9" xfId="865"/>
    <cellStyle name="Accent5 - 20%" xfId="866"/>
    <cellStyle name="Accent5 - 20% 2" xfId="867"/>
    <cellStyle name="Accent5 - 20% 3" xfId="868"/>
    <cellStyle name="Accent5 - 20% 4" xfId="869"/>
    <cellStyle name="Accent5 - 20% 5" xfId="870"/>
    <cellStyle name="Accent5 - 40%" xfId="871"/>
    <cellStyle name="Accent5 - 40% 2" xfId="872"/>
    <cellStyle name="Accent5 - 40% 3" xfId="873"/>
    <cellStyle name="Accent5 - 60%" xfId="874"/>
    <cellStyle name="Accent5 - 60% 2" xfId="875"/>
    <cellStyle name="Accent5 - 60% 3" xfId="876"/>
    <cellStyle name="Accent5 - 60% 4" xfId="877"/>
    <cellStyle name="Accent5 10" xfId="878"/>
    <cellStyle name="Accent5 11" xfId="879"/>
    <cellStyle name="Accent5 12" xfId="880"/>
    <cellStyle name="Accent5 13" xfId="881"/>
    <cellStyle name="Accent5 14" xfId="882"/>
    <cellStyle name="Accent5 15" xfId="883"/>
    <cellStyle name="Accent5 16" xfId="884"/>
    <cellStyle name="Accent5 17" xfId="885"/>
    <cellStyle name="Accent5 18" xfId="886"/>
    <cellStyle name="Accent5 19" xfId="887"/>
    <cellStyle name="Accent5 2" xfId="24"/>
    <cellStyle name="Accent5 2 2" xfId="888"/>
    <cellStyle name="Accent5 2 2 2" xfId="889"/>
    <cellStyle name="Accent5 2 2 3" xfId="890"/>
    <cellStyle name="Accent5 2 2 4" xfId="4226"/>
    <cellStyle name="Accent5 2 2 5" xfId="4227"/>
    <cellStyle name="Accent5 2 3" xfId="891"/>
    <cellStyle name="Accent5 2 4" xfId="892"/>
    <cellStyle name="Accent5 2 5" xfId="893"/>
    <cellStyle name="Accent5 2 6" xfId="894"/>
    <cellStyle name="Accent5 2 7" xfId="895"/>
    <cellStyle name="Accent5 2 8" xfId="896"/>
    <cellStyle name="Accent5 2 9" xfId="4228"/>
    <cellStyle name="Accent5 20" xfId="897"/>
    <cellStyle name="Accent5 21" xfId="898"/>
    <cellStyle name="Accent5 22" xfId="899"/>
    <cellStyle name="Accent5 23" xfId="900"/>
    <cellStyle name="Accent5 24" xfId="901"/>
    <cellStyle name="Accent5 25" xfId="902"/>
    <cellStyle name="Accent5 26" xfId="903"/>
    <cellStyle name="Accent5 27" xfId="904"/>
    <cellStyle name="Accent5 28" xfId="905"/>
    <cellStyle name="Accent5 29" xfId="906"/>
    <cellStyle name="Accent5 3" xfId="907"/>
    <cellStyle name="Accent5 3 2" xfId="908"/>
    <cellStyle name="Accent5 3 3" xfId="909"/>
    <cellStyle name="Accent5 3 4" xfId="910"/>
    <cellStyle name="Accent5 3 5" xfId="911"/>
    <cellStyle name="Accent5 30" xfId="912"/>
    <cellStyle name="Accent5 31" xfId="913"/>
    <cellStyle name="Accent5 32" xfId="914"/>
    <cellStyle name="Accent5 33" xfId="915"/>
    <cellStyle name="Accent5 34" xfId="916"/>
    <cellStyle name="Accent5 35" xfId="917"/>
    <cellStyle name="Accent5 36" xfId="918"/>
    <cellStyle name="Accent5 37" xfId="919"/>
    <cellStyle name="Accent5 38" xfId="4229"/>
    <cellStyle name="Accent5 39" xfId="4230"/>
    <cellStyle name="Accent5 4" xfId="920"/>
    <cellStyle name="Accent5 5" xfId="921"/>
    <cellStyle name="Accent5 6" xfId="922"/>
    <cellStyle name="Accent5 7" xfId="923"/>
    <cellStyle name="Accent5 8" xfId="924"/>
    <cellStyle name="Accent5 9" xfId="925"/>
    <cellStyle name="Accent6 - 20%" xfId="926"/>
    <cellStyle name="Accent6 - 20% 2" xfId="927"/>
    <cellStyle name="Accent6 - 20% 3" xfId="928"/>
    <cellStyle name="Accent6 - 40%" xfId="929"/>
    <cellStyle name="Accent6 - 40% 2" xfId="930"/>
    <cellStyle name="Accent6 - 40% 3" xfId="931"/>
    <cellStyle name="Accent6 - 40% 4" xfId="932"/>
    <cellStyle name="Accent6 - 40% 5" xfId="933"/>
    <cellStyle name="Accent6 - 60%" xfId="934"/>
    <cellStyle name="Accent6 - 60% 2" xfId="935"/>
    <cellStyle name="Accent6 - 60% 3" xfId="936"/>
    <cellStyle name="Accent6 - 60% 4" xfId="937"/>
    <cellStyle name="Accent6 10" xfId="938"/>
    <cellStyle name="Accent6 11" xfId="939"/>
    <cellStyle name="Accent6 12" xfId="940"/>
    <cellStyle name="Accent6 13" xfId="941"/>
    <cellStyle name="Accent6 14" xfId="942"/>
    <cellStyle name="Accent6 15" xfId="943"/>
    <cellStyle name="Accent6 16" xfId="944"/>
    <cellStyle name="Accent6 17" xfId="945"/>
    <cellStyle name="Accent6 18" xfId="946"/>
    <cellStyle name="Accent6 19" xfId="947"/>
    <cellStyle name="Accent6 2" xfId="25"/>
    <cellStyle name="Accent6 2 2" xfId="948"/>
    <cellStyle name="Accent6 2 2 2" xfId="949"/>
    <cellStyle name="Accent6 2 2 3" xfId="950"/>
    <cellStyle name="Accent6 2 2 4" xfId="4231"/>
    <cellStyle name="Accent6 2 2 5" xfId="4232"/>
    <cellStyle name="Accent6 2 3" xfId="951"/>
    <cellStyle name="Accent6 2 4" xfId="952"/>
    <cellStyle name="Accent6 2 5" xfId="953"/>
    <cellStyle name="Accent6 2 6" xfId="954"/>
    <cellStyle name="Accent6 2 7" xfId="955"/>
    <cellStyle name="Accent6 2 8" xfId="956"/>
    <cellStyle name="Accent6 2 9" xfId="4233"/>
    <cellStyle name="Accent6 20" xfId="957"/>
    <cellStyle name="Accent6 21" xfId="958"/>
    <cellStyle name="Accent6 22" xfId="959"/>
    <cellStyle name="Accent6 23" xfId="960"/>
    <cellStyle name="Accent6 24" xfId="961"/>
    <cellStyle name="Accent6 25" xfId="962"/>
    <cellStyle name="Accent6 26" xfId="963"/>
    <cellStyle name="Accent6 27" xfId="964"/>
    <cellStyle name="Accent6 28" xfId="965"/>
    <cellStyle name="Accent6 29" xfId="966"/>
    <cellStyle name="Accent6 3" xfId="967"/>
    <cellStyle name="Accent6 3 2" xfId="968"/>
    <cellStyle name="Accent6 3 3" xfId="969"/>
    <cellStyle name="Accent6 3 4" xfId="970"/>
    <cellStyle name="Accent6 3 5" xfId="971"/>
    <cellStyle name="Accent6 30" xfId="972"/>
    <cellStyle name="Accent6 31" xfId="973"/>
    <cellStyle name="Accent6 32" xfId="974"/>
    <cellStyle name="Accent6 33" xfId="975"/>
    <cellStyle name="Accent6 34" xfId="976"/>
    <cellStyle name="Accent6 35" xfId="977"/>
    <cellStyle name="Accent6 36" xfId="978"/>
    <cellStyle name="Accent6 37" xfId="979"/>
    <cellStyle name="Accent6 38" xfId="4234"/>
    <cellStyle name="Accent6 39" xfId="4235"/>
    <cellStyle name="Accent6 4" xfId="980"/>
    <cellStyle name="Accent6 5" xfId="981"/>
    <cellStyle name="Accent6 6" xfId="982"/>
    <cellStyle name="Accent6 7" xfId="983"/>
    <cellStyle name="Accent6 8" xfId="984"/>
    <cellStyle name="Accent6 9" xfId="985"/>
    <cellStyle name="Aro-para" xfId="986"/>
    <cellStyle name="Bad 2" xfId="26"/>
    <cellStyle name="Bad 2 2" xfId="987"/>
    <cellStyle name="Bad 2 2 2" xfId="988"/>
    <cellStyle name="Bad 2 2 3" xfId="989"/>
    <cellStyle name="Bad 2 2 4" xfId="4236"/>
    <cellStyle name="Bad 2 2 5" xfId="4237"/>
    <cellStyle name="Bad 2 3" xfId="990"/>
    <cellStyle name="Bad 2 4" xfId="991"/>
    <cellStyle name="Bad 2 5" xfId="992"/>
    <cellStyle name="Bad 2 6" xfId="993"/>
    <cellStyle name="Bad 2 7" xfId="994"/>
    <cellStyle name="Bad 2 8" xfId="995"/>
    <cellStyle name="Bad 2 9" xfId="4238"/>
    <cellStyle name="Bad 3" xfId="996"/>
    <cellStyle name="Bad 3 2" xfId="997"/>
    <cellStyle name="Bad 3 3" xfId="998"/>
    <cellStyle name="Bad 3 4" xfId="999"/>
    <cellStyle name="Bad 3 5" xfId="1000"/>
    <cellStyle name="Bad 4" xfId="1001"/>
    <cellStyle name="Bad 5" xfId="1002"/>
    <cellStyle name="Bad 6" xfId="4239"/>
    <cellStyle name="Bom" xfId="1003"/>
    <cellStyle name="Buena" xfId="1004"/>
    <cellStyle name="Buena 10" xfId="1005"/>
    <cellStyle name="Buena 11" xfId="1006"/>
    <cellStyle name="Buena 12" xfId="1007"/>
    <cellStyle name="Buena 13" xfId="1008"/>
    <cellStyle name="Buena 14" xfId="1009"/>
    <cellStyle name="Buena 15" xfId="4240"/>
    <cellStyle name="Buena 2" xfId="1010"/>
    <cellStyle name="Buena 2 2" xfId="1011"/>
    <cellStyle name="Buena 3" xfId="1012"/>
    <cellStyle name="Buena 3 2" xfId="1013"/>
    <cellStyle name="Buena 4" xfId="1014"/>
    <cellStyle name="Buena 5" xfId="1015"/>
    <cellStyle name="Buena 6" xfId="1016"/>
    <cellStyle name="Buena 7" xfId="1017"/>
    <cellStyle name="Buena 8" xfId="1018"/>
    <cellStyle name="Buena 9" xfId="1019"/>
    <cellStyle name="Calc" xfId="1020"/>
    <cellStyle name="Calc 2" xfId="1021"/>
    <cellStyle name="Calc 2 2" xfId="1022"/>
    <cellStyle name="Calc 3" xfId="1023"/>
    <cellStyle name="Calc 4" xfId="1024"/>
    <cellStyle name="Calculation 2" xfId="27"/>
    <cellStyle name="Calculation 2 2" xfId="1025"/>
    <cellStyle name="Calculation 2 2 2" xfId="1026"/>
    <cellStyle name="Calculation 2 2 3" xfId="1027"/>
    <cellStyle name="Calculation 2 2 4" xfId="4241"/>
    <cellStyle name="Calculation 2 2 5" xfId="4242"/>
    <cellStyle name="Calculation 2 3" xfId="1028"/>
    <cellStyle name="Calculation 2 4" xfId="1029"/>
    <cellStyle name="Calculation 2 5" xfId="1030"/>
    <cellStyle name="Calculation 2 6" xfId="1031"/>
    <cellStyle name="Calculation 2 7" xfId="1032"/>
    <cellStyle name="Calculation 2 8" xfId="1033"/>
    <cellStyle name="Calculation 2 9" xfId="4243"/>
    <cellStyle name="Calculation 3" xfId="1034"/>
    <cellStyle name="Calculation 3 2" xfId="1035"/>
    <cellStyle name="Calculation 3 3" xfId="1036"/>
    <cellStyle name="Calculation 3 4" xfId="1037"/>
    <cellStyle name="Calculation 3 5" xfId="1038"/>
    <cellStyle name="Calculation 4" xfId="1039"/>
    <cellStyle name="Calculation 5" xfId="1040"/>
    <cellStyle name="Calculation 6" xfId="4244"/>
    <cellStyle name="Cálculo" xfId="1041"/>
    <cellStyle name="Cálculo 10" xfId="1042"/>
    <cellStyle name="Cálculo 11" xfId="1043"/>
    <cellStyle name="Cálculo 12" xfId="1044"/>
    <cellStyle name="Cálculo 13" xfId="1045"/>
    <cellStyle name="Cálculo 14" xfId="1046"/>
    <cellStyle name="Cálculo 2" xfId="1047"/>
    <cellStyle name="Cálculo 2 2" xfId="1048"/>
    <cellStyle name="Cálculo 3" xfId="1049"/>
    <cellStyle name="Cálculo 3 2" xfId="1050"/>
    <cellStyle name="Cálculo 4" xfId="1051"/>
    <cellStyle name="Cálculo 5" xfId="1052"/>
    <cellStyle name="Cálculo 6" xfId="1053"/>
    <cellStyle name="Cálculo 7" xfId="1054"/>
    <cellStyle name="Cálculo 8" xfId="1055"/>
    <cellStyle name="Cálculo 9" xfId="1056"/>
    <cellStyle name="Cancel" xfId="1057"/>
    <cellStyle name="Cancel 2" xfId="1058"/>
    <cellStyle name="Celda de comprobación" xfId="1059"/>
    <cellStyle name="Celda de comprobación 10" xfId="1060"/>
    <cellStyle name="Celda de comprobación 11" xfId="1061"/>
    <cellStyle name="Celda de comprobación 12" xfId="1062"/>
    <cellStyle name="Celda de comprobación 13" xfId="1063"/>
    <cellStyle name="Celda de comprobación 14" xfId="1064"/>
    <cellStyle name="Celda de comprobación 15" xfId="4245"/>
    <cellStyle name="Celda de comprobación 2" xfId="1065"/>
    <cellStyle name="Celda de comprobación 2 2" xfId="1066"/>
    <cellStyle name="Celda de comprobación 2 3" xfId="1067"/>
    <cellStyle name="Celda de comprobación 3" xfId="1068"/>
    <cellStyle name="Celda de comprobación 3 2" xfId="1069"/>
    <cellStyle name="Celda de comprobación 4" xfId="1070"/>
    <cellStyle name="Celda de comprobación 5" xfId="1071"/>
    <cellStyle name="Celda de comprobación 6" xfId="1072"/>
    <cellStyle name="Celda de comprobación 7" xfId="1073"/>
    <cellStyle name="Celda de comprobación 8" xfId="1074"/>
    <cellStyle name="Celda de comprobación 9" xfId="1075"/>
    <cellStyle name="Celda vinculada" xfId="1076"/>
    <cellStyle name="Celda vinculada 10" xfId="1077"/>
    <cellStyle name="Celda vinculada 11" xfId="1078"/>
    <cellStyle name="Celda vinculada 12" xfId="1079"/>
    <cellStyle name="Celda vinculada 13" xfId="1080"/>
    <cellStyle name="Celda vinculada 14" xfId="1081"/>
    <cellStyle name="Celda vinculada 15" xfId="4246"/>
    <cellStyle name="Celda vinculada 2" xfId="1082"/>
    <cellStyle name="Celda vinculada 2 2" xfId="1083"/>
    <cellStyle name="Celda vinculada 3" xfId="1084"/>
    <cellStyle name="Celda vinculada 3 2" xfId="1085"/>
    <cellStyle name="Celda vinculada 4" xfId="1086"/>
    <cellStyle name="Celda vinculada 5" xfId="1087"/>
    <cellStyle name="Celda vinculada 6" xfId="1088"/>
    <cellStyle name="Celda vinculada 7" xfId="1089"/>
    <cellStyle name="Celda vinculada 8" xfId="1090"/>
    <cellStyle name="Celda vinculada 9" xfId="1091"/>
    <cellStyle name="Célula de Verificação" xfId="1092"/>
    <cellStyle name="Célula Vinculada" xfId="1093"/>
    <cellStyle name="Check Cell 2" xfId="28"/>
    <cellStyle name="Check Cell 2 10" xfId="1094"/>
    <cellStyle name="Check Cell 2 2" xfId="1095"/>
    <cellStyle name="Check Cell 2 2 2" xfId="1096"/>
    <cellStyle name="Check Cell 2 2 3" xfId="1097"/>
    <cellStyle name="Check Cell 2 2 4" xfId="1098"/>
    <cellStyle name="Check Cell 2 2 5" xfId="1099"/>
    <cellStyle name="Check Cell 2 2 6" xfId="4247"/>
    <cellStyle name="Check Cell 2 2 7" xfId="4248"/>
    <cellStyle name="Check Cell 2 3" xfId="1100"/>
    <cellStyle name="Check Cell 2 4" xfId="1101"/>
    <cellStyle name="Check Cell 2 5" xfId="1102"/>
    <cellStyle name="Check Cell 2 6" xfId="1103"/>
    <cellStyle name="Check Cell 2 7" xfId="1104"/>
    <cellStyle name="Check Cell 2 8" xfId="1105"/>
    <cellStyle name="Check Cell 2 9" xfId="1106"/>
    <cellStyle name="Check Cell 3" xfId="1107"/>
    <cellStyle name="Check Cell 3 2" xfId="1108"/>
    <cellStyle name="Check Cell 3 3" xfId="1109"/>
    <cellStyle name="Check Cell 3 4" xfId="1110"/>
    <cellStyle name="Check Cell 3 5" xfId="1111"/>
    <cellStyle name="Check Cell 4" xfId="1112"/>
    <cellStyle name="Check Cell 5" xfId="1113"/>
    <cellStyle name="Check Cell 6" xfId="1114"/>
    <cellStyle name="Comma" xfId="44" builtinId="3"/>
    <cellStyle name="Comma  - Style1" xfId="1115"/>
    <cellStyle name="Comma  - Style1 2" xfId="1116"/>
    <cellStyle name="Comma  - Style1 3" xfId="1117"/>
    <cellStyle name="Comma  - Style2" xfId="1118"/>
    <cellStyle name="Comma  - Style2 2" xfId="1119"/>
    <cellStyle name="Comma  - Style2 3" xfId="1120"/>
    <cellStyle name="Comma  - Style3" xfId="1121"/>
    <cellStyle name="Comma  - Style3 2" xfId="1122"/>
    <cellStyle name="Comma  - Style3 3" xfId="1123"/>
    <cellStyle name="Comma  - Style4" xfId="1124"/>
    <cellStyle name="Comma  - Style4 2" xfId="1125"/>
    <cellStyle name="Comma  - Style4 3" xfId="1126"/>
    <cellStyle name="Comma  - Style5" xfId="1127"/>
    <cellStyle name="Comma  - Style5 2" xfId="1128"/>
    <cellStyle name="Comma  - Style5 3" xfId="1129"/>
    <cellStyle name="Comma  - Style6" xfId="1130"/>
    <cellStyle name="Comma  - Style6 2" xfId="1131"/>
    <cellStyle name="Comma  - Style6 3" xfId="1132"/>
    <cellStyle name="Comma  - Style7" xfId="1133"/>
    <cellStyle name="Comma  - Style7 2" xfId="1134"/>
    <cellStyle name="Comma  - Style7 3" xfId="1135"/>
    <cellStyle name="Comma  - Style8" xfId="1136"/>
    <cellStyle name="Comma  - Style8 2" xfId="1137"/>
    <cellStyle name="Comma  - Style8 3" xfId="1138"/>
    <cellStyle name="Comma [0] 2" xfId="1139"/>
    <cellStyle name="Comma [0] 3" xfId="1140"/>
    <cellStyle name="Comma 10" xfId="1141"/>
    <cellStyle name="Comma 11" xfId="1142"/>
    <cellStyle name="Comma 12" xfId="1143"/>
    <cellStyle name="Comma 13" xfId="1144"/>
    <cellStyle name="Comma 14" xfId="1145"/>
    <cellStyle name="Comma 14 2" xfId="1146"/>
    <cellStyle name="Comma 14 2 2" xfId="4496"/>
    <cellStyle name="Comma 15" xfId="1147"/>
    <cellStyle name="Comma 15 2" xfId="1148"/>
    <cellStyle name="Comma 15 2 2" xfId="4497"/>
    <cellStyle name="Comma 16" xfId="1149"/>
    <cellStyle name="Comma 16 2" xfId="1150"/>
    <cellStyle name="Comma 16 2 2" xfId="4498"/>
    <cellStyle name="Comma 17" xfId="1151"/>
    <cellStyle name="Comma 17 2" xfId="4499"/>
    <cellStyle name="Comma 18" xfId="1152"/>
    <cellStyle name="Comma 18 2" xfId="4500"/>
    <cellStyle name="Comma 19" xfId="1153"/>
    <cellStyle name="Comma 19 2" xfId="4501"/>
    <cellStyle name="Comma 2" xfId="29"/>
    <cellStyle name="Comma 2 2" xfId="1155"/>
    <cellStyle name="Comma 2 2 2" xfId="1156"/>
    <cellStyle name="Comma 2 2 2 2" xfId="1157"/>
    <cellStyle name="Comma 2 2 2 2 2" xfId="4502"/>
    <cellStyle name="Comma 2 2 2 3" xfId="1158"/>
    <cellStyle name="Comma 2 2 2 4" xfId="4249"/>
    <cellStyle name="Comma 2 2 3" xfId="1159"/>
    <cellStyle name="Comma 2 2 3 2" xfId="1160"/>
    <cellStyle name="Comma 2 2 3 3" xfId="1161"/>
    <cellStyle name="Comma 2 2 3 4" xfId="4503"/>
    <cellStyle name="Comma 2 2 4" xfId="4250"/>
    <cellStyle name="Comma 2 3" xfId="1162"/>
    <cellStyle name="Comma 2 3 2" xfId="1163"/>
    <cellStyle name="Comma 2 3 2 2" xfId="4251"/>
    <cellStyle name="Comma 2 3 2 2 2" xfId="4252"/>
    <cellStyle name="Comma 2 3 2 3" xfId="4253"/>
    <cellStyle name="Comma 2 3 2 4" xfId="4254"/>
    <cellStyle name="Comma 2 3 2 5" xfId="4255"/>
    <cellStyle name="Comma 2 3 3" xfId="1164"/>
    <cellStyle name="Comma 2 3 3 2" xfId="4256"/>
    <cellStyle name="Comma 2 3 3 3" xfId="4257"/>
    <cellStyle name="Comma 2 3 3 4" xfId="4258"/>
    <cellStyle name="Comma 2 3 4" xfId="1165"/>
    <cellStyle name="Comma 2 3 4 2" xfId="4259"/>
    <cellStyle name="Comma 2 3 4 3" xfId="4260"/>
    <cellStyle name="Comma 2 3 5" xfId="4261"/>
    <cellStyle name="Comma 2 3 6" xfId="4262"/>
    <cellStyle name="Comma 2 4" xfId="1166"/>
    <cellStyle name="Comma 2 4 2" xfId="1167"/>
    <cellStyle name="Comma 2 4 2 2" xfId="4263"/>
    <cellStyle name="Comma 2 4 2 3" xfId="4264"/>
    <cellStyle name="Comma 2 4 2 4" xfId="4265"/>
    <cellStyle name="Comma 2 4 3" xfId="1168"/>
    <cellStyle name="Comma 2 4 3 2" xfId="4266"/>
    <cellStyle name="Comma 2 4 3 3" xfId="4267"/>
    <cellStyle name="Comma 2 4 4" xfId="4268"/>
    <cellStyle name="Comma 2 4 5" xfId="4269"/>
    <cellStyle name="Comma 2 5" xfId="1169"/>
    <cellStyle name="Comma 2 5 2" xfId="1170"/>
    <cellStyle name="Comma 2 5 2 2" xfId="4270"/>
    <cellStyle name="Comma 2 5 2 3" xfId="4271"/>
    <cellStyle name="Comma 2 5 3" xfId="4272"/>
    <cellStyle name="Comma 2 5 4" xfId="4273"/>
    <cellStyle name="Comma 2 6" xfId="1171"/>
    <cellStyle name="Comma 2 6 2" xfId="4274"/>
    <cellStyle name="Comma 2 6 3" xfId="4275"/>
    <cellStyle name="Comma 2 7" xfId="1154"/>
    <cellStyle name="Comma 20" xfId="1172"/>
    <cellStyle name="Comma 20 2" xfId="4504"/>
    <cellStyle name="Comma 21" xfId="1173"/>
    <cellStyle name="Comma 21 2" xfId="4505"/>
    <cellStyle name="Comma 22" xfId="1174"/>
    <cellStyle name="Comma 22 2" xfId="4506"/>
    <cellStyle name="Comma 23" xfId="1175"/>
    <cellStyle name="Comma 23 2" xfId="4507"/>
    <cellStyle name="Comma 24" xfId="1176"/>
    <cellStyle name="Comma 24 2" xfId="4508"/>
    <cellStyle name="Comma 25" xfId="1177"/>
    <cellStyle name="Comma 25 2" xfId="4509"/>
    <cellStyle name="Comma 26" xfId="1178"/>
    <cellStyle name="Comma 26 2" xfId="4510"/>
    <cellStyle name="Comma 27" xfId="1179"/>
    <cellStyle name="Comma 27 2" xfId="4511"/>
    <cellStyle name="Comma 28" xfId="1180"/>
    <cellStyle name="Comma 28 2" xfId="4512"/>
    <cellStyle name="Comma 29" xfId="1181"/>
    <cellStyle name="Comma 29 2" xfId="4513"/>
    <cellStyle name="Comma 3" xfId="1182"/>
    <cellStyle name="Comma 3 2" xfId="1183"/>
    <cellStyle name="Comma 3 2 2" xfId="1184"/>
    <cellStyle name="Comma 3 2 2 2" xfId="1185"/>
    <cellStyle name="Comma 3 2 2 2 2" xfId="4514"/>
    <cellStyle name="Comma 3 2 3" xfId="1186"/>
    <cellStyle name="Comma 3 2 4" xfId="1187"/>
    <cellStyle name="Comma 3 2 4 2" xfId="4515"/>
    <cellStyle name="Comma 3 2 5" xfId="4276"/>
    <cellStyle name="Comma 3 3" xfId="1188"/>
    <cellStyle name="Comma 3 4" xfId="1189"/>
    <cellStyle name="Comma 3 5" xfId="1190"/>
    <cellStyle name="Comma 3 6" xfId="4277"/>
    <cellStyle name="Comma 30" xfId="1191"/>
    <cellStyle name="Comma 30 2" xfId="4516"/>
    <cellStyle name="Comma 31" xfId="1192"/>
    <cellStyle name="Comma 31 2" xfId="4517"/>
    <cellStyle name="Comma 32" xfId="1193"/>
    <cellStyle name="Comma 32 2" xfId="4518"/>
    <cellStyle name="Comma 33" xfId="1194"/>
    <cellStyle name="Comma 33 2" xfId="4519"/>
    <cellStyle name="Comma 34" xfId="1195"/>
    <cellStyle name="Comma 34 2" xfId="4520"/>
    <cellStyle name="Comma 35" xfId="1196"/>
    <cellStyle name="Comma 35 2" xfId="4521"/>
    <cellStyle name="Comma 36" xfId="1197"/>
    <cellStyle name="Comma 36 2" xfId="4522"/>
    <cellStyle name="Comma 37" xfId="1198"/>
    <cellStyle name="Comma 37 2" xfId="4523"/>
    <cellStyle name="Comma 38" xfId="1199"/>
    <cellStyle name="Comma 38 2" xfId="4524"/>
    <cellStyle name="Comma 39" xfId="1200"/>
    <cellStyle name="Comma 39 2" xfId="4525"/>
    <cellStyle name="Comma 4" xfId="1201"/>
    <cellStyle name="Comma 4 2" xfId="1202"/>
    <cellStyle name="Comma 4 2 2" xfId="1203"/>
    <cellStyle name="Comma 4 2 3" xfId="1204"/>
    <cellStyle name="Comma 4 3" xfId="1205"/>
    <cellStyle name="Comma 4 3 2" xfId="1206"/>
    <cellStyle name="Comma 40" xfId="1207"/>
    <cellStyle name="Comma 40 2" xfId="4526"/>
    <cellStyle name="Comma 41" xfId="1208"/>
    <cellStyle name="Comma 41 2" xfId="4527"/>
    <cellStyle name="Comma 42" xfId="1209"/>
    <cellStyle name="Comma 42 2" xfId="4528"/>
    <cellStyle name="Comma 43" xfId="1210"/>
    <cellStyle name="Comma 43 2" xfId="4529"/>
    <cellStyle name="Comma 44" xfId="1211"/>
    <cellStyle name="Comma 44 2" xfId="4530"/>
    <cellStyle name="Comma 45" xfId="4278"/>
    <cellStyle name="Comma 46" xfId="4279"/>
    <cellStyle name="Comma 47" xfId="4280"/>
    <cellStyle name="Comma 48" xfId="4281"/>
    <cellStyle name="Comma 49" xfId="4282"/>
    <cellStyle name="Comma 5" xfId="1212"/>
    <cellStyle name="Comma 5 2" xfId="1213"/>
    <cellStyle name="Comma 5 2 2" xfId="1214"/>
    <cellStyle name="Comma 5 2 2 2" xfId="4532"/>
    <cellStyle name="Comma 5 2 3" xfId="1215"/>
    <cellStyle name="Comma 5 2 4" xfId="4531"/>
    <cellStyle name="Comma 5 3" xfId="1216"/>
    <cellStyle name="Comma 5 3 2" xfId="1217"/>
    <cellStyle name="Comma 6" xfId="1218"/>
    <cellStyle name="Comma 6 2" xfId="1219"/>
    <cellStyle name="Comma 6 2 2" xfId="1220"/>
    <cellStyle name="Comma 6 2 2 2" xfId="4283"/>
    <cellStyle name="Comma 6 2 2 3" xfId="4284"/>
    <cellStyle name="Comma 6 2 3" xfId="1221"/>
    <cellStyle name="Comma 6 2 3 2" xfId="4285"/>
    <cellStyle name="Comma 6 2 4" xfId="4286"/>
    <cellStyle name="Comma 6 2 5" xfId="4287"/>
    <cellStyle name="Comma 6 3" xfId="1222"/>
    <cellStyle name="Comma 6 3 2" xfId="4288"/>
    <cellStyle name="Comma 6 3 2 2" xfId="4289"/>
    <cellStyle name="Comma 6 3 3" xfId="4290"/>
    <cellStyle name="Comma 6 3 4" xfId="4291"/>
    <cellStyle name="Comma 6 4" xfId="4292"/>
    <cellStyle name="Comma 6 4 2" xfId="4293"/>
    <cellStyle name="Comma 6 5" xfId="4294"/>
    <cellStyle name="Comma 6 6" xfId="4295"/>
    <cellStyle name="Comma 7" xfId="1223"/>
    <cellStyle name="Comma 7 2" xfId="1224"/>
    <cellStyle name="Comma 7 2 2" xfId="1225"/>
    <cellStyle name="Comma 7 2 2 2" xfId="4296"/>
    <cellStyle name="Comma 7 2 2 3" xfId="4297"/>
    <cellStyle name="Comma 7 2 3" xfId="1226"/>
    <cellStyle name="Comma 7 2 3 2" xfId="4298"/>
    <cellStyle name="Comma 7 2 4" xfId="4299"/>
    <cellStyle name="Comma 7 2 5" xfId="4300"/>
    <cellStyle name="Comma 7 3" xfId="1227"/>
    <cellStyle name="Comma 7 3 2" xfId="4301"/>
    <cellStyle name="Comma 7 3 2 2" xfId="4302"/>
    <cellStyle name="Comma 7 3 3" xfId="4303"/>
    <cellStyle name="Comma 7 3 4" xfId="4304"/>
    <cellStyle name="Comma 7 4" xfId="4305"/>
    <cellStyle name="Comma 7 4 2" xfId="4306"/>
    <cellStyle name="Comma 7 5" xfId="4307"/>
    <cellStyle name="Comma 7 6" xfId="4308"/>
    <cellStyle name="Comma 8" xfId="1228"/>
    <cellStyle name="Comma 8 2" xfId="1229"/>
    <cellStyle name="Comma 8 3" xfId="1230"/>
    <cellStyle name="Comma 8 4" xfId="1231"/>
    <cellStyle name="Comma 8 4 2" xfId="4533"/>
    <cellStyle name="Comma 9" xfId="1232"/>
    <cellStyle name="Comma 9 2" xfId="1233"/>
    <cellStyle name="Contabilidad" xfId="1234"/>
    <cellStyle name="Contabilidad (0)" xfId="1235"/>
    <cellStyle name="Contabilidad (0) 2" xfId="1236"/>
    <cellStyle name="Contabilidad (0) 2 2" xfId="1237"/>
    <cellStyle name="Contabilidad (0) 2_20110401_SAL_Rev#1_ PTP 2011" xfId="1238"/>
    <cellStyle name="Contabilidad (0)_20110401_SAL_Rev#1_ PTP 2011" xfId="1239"/>
    <cellStyle name="Contabilidad 10" xfId="1240"/>
    <cellStyle name="Contabilidad 10 2" xfId="1241"/>
    <cellStyle name="Contabilidad 10_20110401_SAN_Rev#1_ PTP 2012" xfId="1242"/>
    <cellStyle name="Contabilidad 2" xfId="1243"/>
    <cellStyle name="Contabilidad 2 2" xfId="1244"/>
    <cellStyle name="Contabilidad 2_20110401_SAL_Rev#1_ PTP 2011" xfId="1245"/>
    <cellStyle name="Contabilidad 3" xfId="1246"/>
    <cellStyle name="Contabilidad 3 2" xfId="1247"/>
    <cellStyle name="Contabilidad 3_20110401_SAL_Rev#1_ PTP 2011" xfId="1248"/>
    <cellStyle name="Contabilidad 4" xfId="1249"/>
    <cellStyle name="Contabilidad 4 2" xfId="1250"/>
    <cellStyle name="Contabilidad 4_20110401_SAL_Rev#1_ PTP 2011" xfId="1251"/>
    <cellStyle name="Contabilidad 5" xfId="1252"/>
    <cellStyle name="Contabilidad 5 2" xfId="1253"/>
    <cellStyle name="Contabilidad 5_20110401_SAN_Rev#1_ PTP 2012" xfId="1254"/>
    <cellStyle name="Contabilidad 6" xfId="1255"/>
    <cellStyle name="Contabilidad 6 2" xfId="1256"/>
    <cellStyle name="Contabilidad 6_20110401_SAN_Rev#1_ PTP 2012" xfId="1257"/>
    <cellStyle name="Contabilidad 7" xfId="1258"/>
    <cellStyle name="Contabilidad 7 2" xfId="1259"/>
    <cellStyle name="Contabilidad 7_20110401_SAN_Rev#1_ PTP 2012" xfId="1260"/>
    <cellStyle name="Contabilidad 8" xfId="1261"/>
    <cellStyle name="Contabilidad 8 2" xfId="1262"/>
    <cellStyle name="Contabilidad 8_20110401_SAN_Rev#1_ PTP 2012" xfId="1263"/>
    <cellStyle name="Contabilidad 9" xfId="1264"/>
    <cellStyle name="Contabilidad 9 2" xfId="1265"/>
    <cellStyle name="Contabilidad 9_20110401_SAN_Rev#1_ PTP 2012" xfId="1266"/>
    <cellStyle name="Contabilidad_20110401_SAL_Rev#1_ PTP 2011" xfId="1267"/>
    <cellStyle name="Currency [0] 2" xfId="1268"/>
    <cellStyle name="Currency [0] 3" xfId="1269"/>
    <cellStyle name="Currency 2" xfId="1270"/>
    <cellStyle name="Currency 2 2" xfId="1271"/>
    <cellStyle name="Currency 3" xfId="1272"/>
    <cellStyle name="Date" xfId="1273"/>
    <cellStyle name="Date [mmm-d-yyyy]" xfId="1274"/>
    <cellStyle name="Date [mmm-yyyy]" xfId="1275"/>
    <cellStyle name="Date 10" xfId="1276"/>
    <cellStyle name="Date 11" xfId="1277"/>
    <cellStyle name="Date 12" xfId="1278"/>
    <cellStyle name="Date 13" xfId="1279"/>
    <cellStyle name="Date 14" xfId="1280"/>
    <cellStyle name="Date 15" xfId="1281"/>
    <cellStyle name="Date 16" xfId="1282"/>
    <cellStyle name="Date 17" xfId="1283"/>
    <cellStyle name="Date 18" xfId="1284"/>
    <cellStyle name="Date 19" xfId="1285"/>
    <cellStyle name="Date 2" xfId="1286"/>
    <cellStyle name="Date 2 2" xfId="1287"/>
    <cellStyle name="Date 2_20110401_SAL_Rev#1_ PTP 2011" xfId="1288"/>
    <cellStyle name="Date 20" xfId="1289"/>
    <cellStyle name="Date 21" xfId="1290"/>
    <cellStyle name="Date 22" xfId="1291"/>
    <cellStyle name="Date 23" xfId="1292"/>
    <cellStyle name="Date 24" xfId="1293"/>
    <cellStyle name="Date 25" xfId="1294"/>
    <cellStyle name="Date 26" xfId="1295"/>
    <cellStyle name="Date 27" xfId="1296"/>
    <cellStyle name="Date 28" xfId="1297"/>
    <cellStyle name="Date 29" xfId="1298"/>
    <cellStyle name="Date 3" xfId="1299"/>
    <cellStyle name="Date 30" xfId="1300"/>
    <cellStyle name="Date 31" xfId="1301"/>
    <cellStyle name="Date 32" xfId="1302"/>
    <cellStyle name="Date 33" xfId="1303"/>
    <cellStyle name="Date 34" xfId="1304"/>
    <cellStyle name="Date 35" xfId="1305"/>
    <cellStyle name="Date 36" xfId="1306"/>
    <cellStyle name="Date 37" xfId="1307"/>
    <cellStyle name="Date 38" xfId="1308"/>
    <cellStyle name="Date 39" xfId="1309"/>
    <cellStyle name="Date 4" xfId="1310"/>
    <cellStyle name="Date 40" xfId="1311"/>
    <cellStyle name="Date 41" xfId="1312"/>
    <cellStyle name="Date 42" xfId="1313"/>
    <cellStyle name="Date 43" xfId="1314"/>
    <cellStyle name="Date 44" xfId="1315"/>
    <cellStyle name="Date 44 2" xfId="1316"/>
    <cellStyle name="Date 45" xfId="1317"/>
    <cellStyle name="Date 45 2" xfId="1318"/>
    <cellStyle name="Date 46" xfId="1319"/>
    <cellStyle name="Date 46 2" xfId="1320"/>
    <cellStyle name="Date 47" xfId="1321"/>
    <cellStyle name="Date 47 2" xfId="1322"/>
    <cellStyle name="Date 48" xfId="1323"/>
    <cellStyle name="Date 48 2" xfId="1324"/>
    <cellStyle name="Date 49" xfId="1325"/>
    <cellStyle name="Date 49 2" xfId="1326"/>
    <cellStyle name="Date 5" xfId="1327"/>
    <cellStyle name="Date 50" xfId="1328"/>
    <cellStyle name="Date 50 2" xfId="1329"/>
    <cellStyle name="Date 51" xfId="1330"/>
    <cellStyle name="Date 51 2" xfId="1331"/>
    <cellStyle name="Date 52" xfId="1332"/>
    <cellStyle name="Date 52 2" xfId="1333"/>
    <cellStyle name="Date 53" xfId="1334"/>
    <cellStyle name="Date 53 2" xfId="1335"/>
    <cellStyle name="Date 54" xfId="1336"/>
    <cellStyle name="Date 54 2" xfId="1337"/>
    <cellStyle name="Date 55" xfId="1338"/>
    <cellStyle name="Date 55 2" xfId="1339"/>
    <cellStyle name="Date 56" xfId="1340"/>
    <cellStyle name="Date 56 2" xfId="1341"/>
    <cellStyle name="Date 57" xfId="1342"/>
    <cellStyle name="Date 57 2" xfId="1343"/>
    <cellStyle name="Date 58" xfId="1344"/>
    <cellStyle name="Date 58 2" xfId="1345"/>
    <cellStyle name="Date 59" xfId="1346"/>
    <cellStyle name="Date 59 2" xfId="1347"/>
    <cellStyle name="Date 6" xfId="1348"/>
    <cellStyle name="Date 60" xfId="1349"/>
    <cellStyle name="Date 60 2" xfId="1350"/>
    <cellStyle name="Date 61" xfId="1351"/>
    <cellStyle name="Date 61 2" xfId="1352"/>
    <cellStyle name="Date 62" xfId="1353"/>
    <cellStyle name="Date 62 2" xfId="1354"/>
    <cellStyle name="Date 63" xfId="1355"/>
    <cellStyle name="Date 63 2" xfId="1356"/>
    <cellStyle name="Date 64" xfId="1357"/>
    <cellStyle name="Date 64 2" xfId="1358"/>
    <cellStyle name="Date 65" xfId="1359"/>
    <cellStyle name="Date 66" xfId="1360"/>
    <cellStyle name="Date 67" xfId="1361"/>
    <cellStyle name="Date 68" xfId="1362"/>
    <cellStyle name="Date 69" xfId="1363"/>
    <cellStyle name="Date 7" xfId="1364"/>
    <cellStyle name="Date 70" xfId="1365"/>
    <cellStyle name="Date 71" xfId="1366"/>
    <cellStyle name="Date 72" xfId="1367"/>
    <cellStyle name="Date 73" xfId="1368"/>
    <cellStyle name="Date 74" xfId="1369"/>
    <cellStyle name="Date 8" xfId="1370"/>
    <cellStyle name="Date 9" xfId="1371"/>
    <cellStyle name="Date_INGRE" xfId="1372"/>
    <cellStyle name="Date2" xfId="1373"/>
    <cellStyle name="DEC1" xfId="1374"/>
    <cellStyle name="Dia" xfId="1375"/>
    <cellStyle name="Dia 2" xfId="1376"/>
    <cellStyle name="Dia 2 2" xfId="1377"/>
    <cellStyle name="Dia 2 2 2" xfId="1378"/>
    <cellStyle name="Dia 2 3" xfId="1379"/>
    <cellStyle name="Dia 2_20110401_SAL_Rev#1_ PTP 2011" xfId="1380"/>
    <cellStyle name="Dia 3" xfId="1381"/>
    <cellStyle name="Dia 3 2" xfId="1382"/>
    <cellStyle name="Dia 4" xfId="1383"/>
    <cellStyle name="Dia_20110401_SAL_Rev#1_ PTP 2011" xfId="1384"/>
    <cellStyle name="ding" xfId="1385"/>
    <cellStyle name="Di-tri" xfId="1386"/>
    <cellStyle name="Di-tri 2" xfId="1387"/>
    <cellStyle name="Di-tri_20110401_SAN_Rev#1_ PTP 2012" xfId="1388"/>
    <cellStyle name="Emphasis 1" xfId="1389"/>
    <cellStyle name="Emphasis 1 2" xfId="1390"/>
    <cellStyle name="Emphasis 1 3" xfId="1391"/>
    <cellStyle name="Emphasis 1 4" xfId="1392"/>
    <cellStyle name="Emphasis 1 5" xfId="1393"/>
    <cellStyle name="Emphasis 2" xfId="1394"/>
    <cellStyle name="Emphasis 2 2" xfId="1395"/>
    <cellStyle name="Emphasis 2 3" xfId="1396"/>
    <cellStyle name="Emphasis 2 4" xfId="1397"/>
    <cellStyle name="Emphasis 2 5" xfId="1398"/>
    <cellStyle name="Emphasis 3" xfId="1399"/>
    <cellStyle name="Emphasis 3 2" xfId="1400"/>
    <cellStyle name="Emphasis 3 3" xfId="1401"/>
    <cellStyle name="Emphasis 3 4" xfId="1402"/>
    <cellStyle name="Emphasis 3 5" xfId="1403"/>
    <cellStyle name="Encabez1" xfId="1404"/>
    <cellStyle name="Encabez1 2" xfId="1405"/>
    <cellStyle name="Encabez1 2 2" xfId="1406"/>
    <cellStyle name="Encabez1 2 2 2" xfId="1407"/>
    <cellStyle name="Encabez1 2 3" xfId="1408"/>
    <cellStyle name="Encabez1 2_20110401_SAL_Rev#1_ PTP 2011" xfId="1409"/>
    <cellStyle name="Encabez1 3" xfId="1410"/>
    <cellStyle name="Encabez1 3 2" xfId="1411"/>
    <cellStyle name="Encabez1 4" xfId="1412"/>
    <cellStyle name="Encabez1_20110401_SAL_Rev#1_ PTP 2011" xfId="1413"/>
    <cellStyle name="Encabez2" xfId="1414"/>
    <cellStyle name="Encabez2 2" xfId="1415"/>
    <cellStyle name="Encabez2 2 2" xfId="1416"/>
    <cellStyle name="Encabez2 2 2 2" xfId="1417"/>
    <cellStyle name="Encabez2 2 3" xfId="1418"/>
    <cellStyle name="Encabez2 2_20110401_SAL_Rev#1_ PTP 2011" xfId="1419"/>
    <cellStyle name="Encabez2 3" xfId="1420"/>
    <cellStyle name="Encabez2 3 2" xfId="1421"/>
    <cellStyle name="Encabez2 4" xfId="1422"/>
    <cellStyle name="Encabez2_20110401_SAL_Rev#1_ PTP 2011" xfId="1423"/>
    <cellStyle name="Encabezado 4" xfId="1424"/>
    <cellStyle name="Encabezado 4 10" xfId="1425"/>
    <cellStyle name="Encabezado 4 11" xfId="1426"/>
    <cellStyle name="Encabezado 4 12" xfId="1427"/>
    <cellStyle name="Encabezado 4 13" xfId="1428"/>
    <cellStyle name="Encabezado 4 14" xfId="1429"/>
    <cellStyle name="Encabezado 4 15" xfId="4309"/>
    <cellStyle name="Encabezado 4 2" xfId="1430"/>
    <cellStyle name="Encabezado 4 2 2" xfId="1431"/>
    <cellStyle name="Encabezado 4 3" xfId="1432"/>
    <cellStyle name="Encabezado 4 3 2" xfId="1433"/>
    <cellStyle name="Encabezado 4 4" xfId="1434"/>
    <cellStyle name="Encabezado 4 5" xfId="1435"/>
    <cellStyle name="Encabezado 4 6" xfId="1436"/>
    <cellStyle name="Encabezado 4 7" xfId="1437"/>
    <cellStyle name="Encabezado 4 8" xfId="1438"/>
    <cellStyle name="Encabezado 4 9" xfId="1439"/>
    <cellStyle name="Ênfase1" xfId="1440"/>
    <cellStyle name="Ênfase2" xfId="1441"/>
    <cellStyle name="Ênfase3" xfId="1442"/>
    <cellStyle name="Ênfase4" xfId="1443"/>
    <cellStyle name="Ênfase5" xfId="1444"/>
    <cellStyle name="Ênfase6" xfId="1445"/>
    <cellStyle name="Énfasis1" xfId="1446"/>
    <cellStyle name="Énfasis1 10" xfId="1447"/>
    <cellStyle name="Énfasis1 11" xfId="1448"/>
    <cellStyle name="Énfasis1 12" xfId="1449"/>
    <cellStyle name="Énfasis1 13" xfId="1450"/>
    <cellStyle name="Énfasis1 14" xfId="1451"/>
    <cellStyle name="Énfasis1 2" xfId="1452"/>
    <cellStyle name="Énfasis1 2 2" xfId="1453"/>
    <cellStyle name="Énfasis1 3" xfId="1454"/>
    <cellStyle name="Énfasis1 3 2" xfId="1455"/>
    <cellStyle name="Énfasis1 4" xfId="1456"/>
    <cellStyle name="Énfasis1 5" xfId="1457"/>
    <cellStyle name="Énfasis1 6" xfId="1458"/>
    <cellStyle name="Énfasis1 7" xfId="1459"/>
    <cellStyle name="Énfasis1 8" xfId="1460"/>
    <cellStyle name="Énfasis1 9" xfId="1461"/>
    <cellStyle name="Énfasis2" xfId="1462"/>
    <cellStyle name="Énfasis2 10" xfId="1463"/>
    <cellStyle name="Énfasis2 11" xfId="1464"/>
    <cellStyle name="Énfasis2 12" xfId="1465"/>
    <cellStyle name="Énfasis2 13" xfId="1466"/>
    <cellStyle name="Énfasis2 14" xfId="1467"/>
    <cellStyle name="Énfasis2 2" xfId="1468"/>
    <cellStyle name="Énfasis2 2 2" xfId="1469"/>
    <cellStyle name="Énfasis2 3" xfId="1470"/>
    <cellStyle name="Énfasis2 3 2" xfId="1471"/>
    <cellStyle name="Énfasis2 4" xfId="1472"/>
    <cellStyle name="Énfasis2 5" xfId="1473"/>
    <cellStyle name="Énfasis2 6" xfId="1474"/>
    <cellStyle name="Énfasis2 7" xfId="1475"/>
    <cellStyle name="Énfasis2 8" xfId="1476"/>
    <cellStyle name="Énfasis2 9" xfId="1477"/>
    <cellStyle name="Énfasis3" xfId="1478"/>
    <cellStyle name="Énfasis3 10" xfId="1479"/>
    <cellStyle name="Énfasis3 11" xfId="1480"/>
    <cellStyle name="Énfasis3 12" xfId="1481"/>
    <cellStyle name="Énfasis3 13" xfId="1482"/>
    <cellStyle name="Énfasis3 14" xfId="1483"/>
    <cellStyle name="Énfasis3 2" xfId="1484"/>
    <cellStyle name="Énfasis3 2 2" xfId="1485"/>
    <cellStyle name="Énfasis3 3" xfId="1486"/>
    <cellStyle name="Énfasis3 3 2" xfId="1487"/>
    <cellStyle name="Énfasis3 4" xfId="1488"/>
    <cellStyle name="Énfasis3 5" xfId="1489"/>
    <cellStyle name="Énfasis3 6" xfId="1490"/>
    <cellStyle name="Énfasis3 7" xfId="1491"/>
    <cellStyle name="Énfasis3 8" xfId="1492"/>
    <cellStyle name="Énfasis3 9" xfId="1493"/>
    <cellStyle name="Énfasis4" xfId="1494"/>
    <cellStyle name="Énfasis4 10" xfId="1495"/>
    <cellStyle name="Énfasis4 11" xfId="1496"/>
    <cellStyle name="Énfasis4 12" xfId="1497"/>
    <cellStyle name="Énfasis4 13" xfId="1498"/>
    <cellStyle name="Énfasis4 14" xfId="1499"/>
    <cellStyle name="Énfasis4 2" xfId="1500"/>
    <cellStyle name="Énfasis4 2 2" xfId="1501"/>
    <cellStyle name="Énfasis4 3" xfId="1502"/>
    <cellStyle name="Énfasis4 3 2" xfId="1503"/>
    <cellStyle name="Énfasis4 4" xfId="1504"/>
    <cellStyle name="Énfasis4 5" xfId="1505"/>
    <cellStyle name="Énfasis4 6" xfId="1506"/>
    <cellStyle name="Énfasis4 7" xfId="1507"/>
    <cellStyle name="Énfasis4 8" xfId="1508"/>
    <cellStyle name="Énfasis4 9" xfId="1509"/>
    <cellStyle name="Énfasis5" xfId="1510"/>
    <cellStyle name="Énfasis5 10" xfId="1511"/>
    <cellStyle name="Énfasis5 11" xfId="1512"/>
    <cellStyle name="Énfasis5 12" xfId="1513"/>
    <cellStyle name="Énfasis5 13" xfId="1514"/>
    <cellStyle name="Énfasis5 14" xfId="1515"/>
    <cellStyle name="Énfasis5 2" xfId="1516"/>
    <cellStyle name="Énfasis5 2 2" xfId="1517"/>
    <cellStyle name="Énfasis5 3" xfId="1518"/>
    <cellStyle name="Énfasis5 3 2" xfId="1519"/>
    <cellStyle name="Énfasis5 4" xfId="1520"/>
    <cellStyle name="Énfasis5 5" xfId="1521"/>
    <cellStyle name="Énfasis5 6" xfId="1522"/>
    <cellStyle name="Énfasis5 7" xfId="1523"/>
    <cellStyle name="Énfasis5 8" xfId="1524"/>
    <cellStyle name="Énfasis5 9" xfId="1525"/>
    <cellStyle name="Énfasis6" xfId="1526"/>
    <cellStyle name="Énfasis6 10" xfId="1527"/>
    <cellStyle name="Énfasis6 11" xfId="1528"/>
    <cellStyle name="Énfasis6 12" xfId="1529"/>
    <cellStyle name="Énfasis6 13" xfId="1530"/>
    <cellStyle name="Énfasis6 14" xfId="1531"/>
    <cellStyle name="Énfasis6 2" xfId="1532"/>
    <cellStyle name="Énfasis6 2 2" xfId="1533"/>
    <cellStyle name="Énfasis6 3" xfId="1534"/>
    <cellStyle name="Énfasis6 3 2" xfId="1535"/>
    <cellStyle name="Énfasis6 4" xfId="1536"/>
    <cellStyle name="Énfasis6 5" xfId="1537"/>
    <cellStyle name="Énfasis6 6" xfId="1538"/>
    <cellStyle name="Énfasis6 7" xfId="1539"/>
    <cellStyle name="Énfasis6 8" xfId="1540"/>
    <cellStyle name="Énfasis6 9" xfId="1541"/>
    <cellStyle name="Entrada" xfId="1542"/>
    <cellStyle name="Entrada 10" xfId="1543"/>
    <cellStyle name="Entrada 11" xfId="1544"/>
    <cellStyle name="Entrada 12" xfId="1545"/>
    <cellStyle name="Entrada 13" xfId="1546"/>
    <cellStyle name="Entrada 14" xfId="1547"/>
    <cellStyle name="Entrada 15" xfId="4310"/>
    <cellStyle name="Entrada 2" xfId="1548"/>
    <cellStyle name="Entrada 2 2" xfId="1549"/>
    <cellStyle name="Entrada 3" xfId="1550"/>
    <cellStyle name="Entrada 3 2" xfId="1551"/>
    <cellStyle name="Entrada 4" xfId="1552"/>
    <cellStyle name="Entrada 5" xfId="1553"/>
    <cellStyle name="Entrada 6" xfId="1554"/>
    <cellStyle name="Entrada 7" xfId="1555"/>
    <cellStyle name="Entrada 8" xfId="1556"/>
    <cellStyle name="Entrada 9" xfId="1557"/>
    <cellStyle name="Estilo 1" xfId="1558"/>
    <cellStyle name="Estilo 1 2" xfId="1559"/>
    <cellStyle name="Estilo 1 2 2" xfId="1560"/>
    <cellStyle name="Estilo 1 2 3" xfId="1561"/>
    <cellStyle name="Estilo 1 3" xfId="1562"/>
    <cellStyle name="Estilo 1 4" xfId="1563"/>
    <cellStyle name="Estilo 1_1.400 Inversiones Oper ITAÚ" xfId="1564"/>
    <cellStyle name="Euro" xfId="1565"/>
    <cellStyle name="Euro 10" xfId="1566"/>
    <cellStyle name="Euro 11" xfId="1567"/>
    <cellStyle name="Euro 12" xfId="1568"/>
    <cellStyle name="Euro 13" xfId="1569"/>
    <cellStyle name="Euro 14" xfId="1570"/>
    <cellStyle name="Euro 2" xfId="1571"/>
    <cellStyle name="Euro 2 2" xfId="1572"/>
    <cellStyle name="Euro 2 2 2" xfId="1573"/>
    <cellStyle name="Euro 2 2 3" xfId="1574"/>
    <cellStyle name="Euro 2 3" xfId="1575"/>
    <cellStyle name="Euro 2 3 2" xfId="1576"/>
    <cellStyle name="Euro 2 4" xfId="1577"/>
    <cellStyle name="Euro 2 5" xfId="1578"/>
    <cellStyle name="Euro 2 6" xfId="1579"/>
    <cellStyle name="Euro 2 7" xfId="4311"/>
    <cellStyle name="Euro 2 8" xfId="4312"/>
    <cellStyle name="Euro 2_1.400 Inversiones Oper ITAÚ" xfId="1580"/>
    <cellStyle name="Euro 3" xfId="1581"/>
    <cellStyle name="Euro 3 2" xfId="1582"/>
    <cellStyle name="Euro 3 2 2" xfId="1583"/>
    <cellStyle name="Euro 3 3" xfId="1584"/>
    <cellStyle name="Euro 3 4" xfId="1585"/>
    <cellStyle name="Euro 3 5" xfId="1586"/>
    <cellStyle name="Euro 3_1.400 Inversiones Oper SAN" xfId="1587"/>
    <cellStyle name="Euro 4" xfId="1588"/>
    <cellStyle name="Euro 4 2" xfId="1589"/>
    <cellStyle name="Euro 5" xfId="1590"/>
    <cellStyle name="Euro 5 2" xfId="1591"/>
    <cellStyle name="Euro 6" xfId="1592"/>
    <cellStyle name="Euro 6 2" xfId="1593"/>
    <cellStyle name="Euro 7" xfId="1594"/>
    <cellStyle name="Euro 7 2" xfId="1595"/>
    <cellStyle name="Euro 7 3" xfId="1596"/>
    <cellStyle name="Euro 8" xfId="1597"/>
    <cellStyle name="Euro 9" xfId="1598"/>
    <cellStyle name="Euro_1.400 Inversiones Oper ITAÚ" xfId="1599"/>
    <cellStyle name="Explanatory Text 2" xfId="30"/>
    <cellStyle name="Explanatory Text 2 2" xfId="4313"/>
    <cellStyle name="Explanatory Text 2 3" xfId="4314"/>
    <cellStyle name="Explanatory Text 3" xfId="1600"/>
    <cellStyle name="Explanatory Text 4" xfId="1601"/>
    <cellStyle name="Explanatory Text 5" xfId="4315"/>
    <cellStyle name="F2" xfId="1602"/>
    <cellStyle name="F2 10" xfId="1603"/>
    <cellStyle name="F2 2" xfId="1604"/>
    <cellStyle name="F2 2 2" xfId="1605"/>
    <cellStyle name="F2 2 2 2" xfId="1606"/>
    <cellStyle name="F2 2 3" xfId="1607"/>
    <cellStyle name="F2 2 4" xfId="1608"/>
    <cellStyle name="F2 2_20110401_SAL_Rev#1_ PTP 2011" xfId="1609"/>
    <cellStyle name="F2 3" xfId="1610"/>
    <cellStyle name="F2 3 2" xfId="1611"/>
    <cellStyle name="F2 3 3" xfId="1612"/>
    <cellStyle name="F2 4" xfId="1613"/>
    <cellStyle name="F2 5" xfId="1614"/>
    <cellStyle name="F2 6" xfId="1615"/>
    <cellStyle name="F2 7" xfId="1616"/>
    <cellStyle name="F2 8" xfId="1617"/>
    <cellStyle name="F2 9" xfId="1618"/>
    <cellStyle name="F2_20110401_SAL_Rev#1_ PTP 2011" xfId="1619"/>
    <cellStyle name="F3" xfId="1620"/>
    <cellStyle name="F3 10" xfId="1621"/>
    <cellStyle name="F3 2" xfId="1622"/>
    <cellStyle name="F3 2 2" xfId="1623"/>
    <cellStyle name="F3 2 2 2" xfId="1624"/>
    <cellStyle name="F3 2 3" xfId="1625"/>
    <cellStyle name="F3 2 4" xfId="1626"/>
    <cellStyle name="F3 2_20110401_SAL_Rev#1_ PTP 2011" xfId="1627"/>
    <cellStyle name="F3 3" xfId="1628"/>
    <cellStyle name="F3 3 2" xfId="1629"/>
    <cellStyle name="F3 3 3" xfId="1630"/>
    <cellStyle name="F3 4" xfId="1631"/>
    <cellStyle name="F3 5" xfId="1632"/>
    <cellStyle name="F3 6" xfId="1633"/>
    <cellStyle name="F3 7" xfId="1634"/>
    <cellStyle name="F3 8" xfId="1635"/>
    <cellStyle name="F3 9" xfId="1636"/>
    <cellStyle name="F3_20110401_SAL_Rev#1_ PTP 2011" xfId="1637"/>
    <cellStyle name="F4" xfId="1638"/>
    <cellStyle name="F4 10" xfId="1639"/>
    <cellStyle name="F4 2" xfId="1640"/>
    <cellStyle name="F4 2 2" xfId="1641"/>
    <cellStyle name="F4 2 2 2" xfId="1642"/>
    <cellStyle name="F4 2 3" xfId="1643"/>
    <cellStyle name="F4 2 4" xfId="1644"/>
    <cellStyle name="F4 2_20110401_SAL_Rev#1_ PTP 2011" xfId="1645"/>
    <cellStyle name="F4 3" xfId="1646"/>
    <cellStyle name="F4 3 2" xfId="1647"/>
    <cellStyle name="F4 3 3" xfId="1648"/>
    <cellStyle name="F4 4" xfId="1649"/>
    <cellStyle name="F4 5" xfId="1650"/>
    <cellStyle name="F4 6" xfId="1651"/>
    <cellStyle name="F4 7" xfId="1652"/>
    <cellStyle name="F4 8" xfId="1653"/>
    <cellStyle name="F4 9" xfId="1654"/>
    <cellStyle name="F4_20110401_SAL_Rev#1_ PTP 2011" xfId="1655"/>
    <cellStyle name="F5" xfId="1656"/>
    <cellStyle name="F5 10" xfId="1657"/>
    <cellStyle name="F5 2" xfId="1658"/>
    <cellStyle name="F5 2 2" xfId="1659"/>
    <cellStyle name="F5 2 2 2" xfId="1660"/>
    <cellStyle name="F5 2 3" xfId="1661"/>
    <cellStyle name="F5 2 4" xfId="1662"/>
    <cellStyle name="F5 2_20110401_SAL_Rev#1_ PTP 2011" xfId="1663"/>
    <cellStyle name="F5 3" xfId="1664"/>
    <cellStyle name="F5 3 2" xfId="1665"/>
    <cellStyle name="F5 3 3" xfId="1666"/>
    <cellStyle name="F5 4" xfId="1667"/>
    <cellStyle name="F5 5" xfId="1668"/>
    <cellStyle name="F5 6" xfId="1669"/>
    <cellStyle name="F5 7" xfId="1670"/>
    <cellStyle name="F5 8" xfId="1671"/>
    <cellStyle name="F5 9" xfId="1672"/>
    <cellStyle name="F5_20110401_SAL_Rev#1_ PTP 2011" xfId="1673"/>
    <cellStyle name="F6" xfId="1674"/>
    <cellStyle name="F6 10" xfId="1675"/>
    <cellStyle name="F6 2" xfId="1676"/>
    <cellStyle name="F6 2 2" xfId="1677"/>
    <cellStyle name="F6 2 2 2" xfId="1678"/>
    <cellStyle name="F6 2 3" xfId="1679"/>
    <cellStyle name="F6 2 4" xfId="1680"/>
    <cellStyle name="F6 2_20110401_SAL_Rev#1_ PTP 2011" xfId="1681"/>
    <cellStyle name="F6 3" xfId="1682"/>
    <cellStyle name="F6 3 2" xfId="1683"/>
    <cellStyle name="F6 3 3" xfId="1684"/>
    <cellStyle name="F6 4" xfId="1685"/>
    <cellStyle name="F6 5" xfId="1686"/>
    <cellStyle name="F6 6" xfId="1687"/>
    <cellStyle name="F6 7" xfId="1688"/>
    <cellStyle name="F6 8" xfId="1689"/>
    <cellStyle name="F6 9" xfId="1690"/>
    <cellStyle name="F6_20110401_SAL_Rev#1_ PTP 2011" xfId="1691"/>
    <cellStyle name="F7" xfId="1692"/>
    <cellStyle name="F7 10" xfId="1693"/>
    <cellStyle name="F7 2" xfId="1694"/>
    <cellStyle name="F7 2 2" xfId="1695"/>
    <cellStyle name="F7 2 2 2" xfId="1696"/>
    <cellStyle name="F7 2 3" xfId="1697"/>
    <cellStyle name="F7 2 4" xfId="1698"/>
    <cellStyle name="F7 2_20110401_SAL_Rev#1_ PTP 2011" xfId="1699"/>
    <cellStyle name="F7 3" xfId="1700"/>
    <cellStyle name="F7 3 2" xfId="1701"/>
    <cellStyle name="F7 3 3" xfId="1702"/>
    <cellStyle name="F7 4" xfId="1703"/>
    <cellStyle name="F7 5" xfId="1704"/>
    <cellStyle name="F7 6" xfId="1705"/>
    <cellStyle name="F7 7" xfId="1706"/>
    <cellStyle name="F7 8" xfId="1707"/>
    <cellStyle name="F7 9" xfId="1708"/>
    <cellStyle name="F7_20110401_SAL_Rev#1_ PTP 2011" xfId="1709"/>
    <cellStyle name="F8" xfId="1710"/>
    <cellStyle name="F8 10" xfId="1711"/>
    <cellStyle name="F8 2" xfId="1712"/>
    <cellStyle name="F8 2 2" xfId="1713"/>
    <cellStyle name="F8 2 2 2" xfId="1714"/>
    <cellStyle name="F8 2 3" xfId="1715"/>
    <cellStyle name="F8 2 4" xfId="1716"/>
    <cellStyle name="F8 2_20110401_SAL_Rev#1_ PTP 2011" xfId="1717"/>
    <cellStyle name="F8 3" xfId="1718"/>
    <cellStyle name="F8 3 2" xfId="1719"/>
    <cellStyle name="F8 3 3" xfId="1720"/>
    <cellStyle name="F8 4" xfId="1721"/>
    <cellStyle name="F8 5" xfId="1722"/>
    <cellStyle name="F8 6" xfId="1723"/>
    <cellStyle name="F8 7" xfId="1724"/>
    <cellStyle name="F8 8" xfId="1725"/>
    <cellStyle name="F8 9" xfId="1726"/>
    <cellStyle name="F8_20110401_SAL_Rev#1_ PTP 2011" xfId="1727"/>
    <cellStyle name="Fijo" xfId="1728"/>
    <cellStyle name="Fijo 2" xfId="1729"/>
    <cellStyle name="Fijo 2 2" xfId="1730"/>
    <cellStyle name="Fijo 2_20110401_SAL_Rev#1_ PTP 2011" xfId="1731"/>
    <cellStyle name="Fijo 3" xfId="1732"/>
    <cellStyle name="Fijo_20110401_SAL_Rev#1_ PTP 2011" xfId="1733"/>
    <cellStyle name="Financiero" xfId="1734"/>
    <cellStyle name="Financiero 2" xfId="1735"/>
    <cellStyle name="Financiero 2 2" xfId="1736"/>
    <cellStyle name="Financiero 2_20110401_SAL_Rev#1_ PTP 2011" xfId="1737"/>
    <cellStyle name="Financiero 3" xfId="1738"/>
    <cellStyle name="Financiero_20110401_SAL_Rev#1_ PTP 2011" xfId="1739"/>
    <cellStyle name="Fixed" xfId="1740"/>
    <cellStyle name="Fixed 2" xfId="1741"/>
    <cellStyle name="Fixed 2 2" xfId="1742"/>
    <cellStyle name="Fixed 2_20110401_SAL_Rev#1_ PTP 2011" xfId="1743"/>
    <cellStyle name="Fixed 3" xfId="1744"/>
    <cellStyle name="Fixed 4" xfId="1745"/>
    <cellStyle name="Fixed 5" xfId="1746"/>
    <cellStyle name="Fixed 5 2" xfId="1747"/>
    <cellStyle name="Followed Hyperlink" xfId="1748"/>
    <cellStyle name="Followed Hyperlink 2" xfId="1749"/>
    <cellStyle name="Followed Hyperlink 2 2" xfId="1750"/>
    <cellStyle name="Followed Hyperlink 2 2 2" xfId="1751"/>
    <cellStyle name="Followed Hyperlink 2 3" xfId="1752"/>
    <cellStyle name="Followed Hyperlink 2_20110401_SAN_Rev#1_ PTP 2012" xfId="1753"/>
    <cellStyle name="Followed Hyperlink 3" xfId="1754"/>
    <cellStyle name="form" xfId="1755"/>
    <cellStyle name="form 2" xfId="1756"/>
    <cellStyle name="Good 2" xfId="31"/>
    <cellStyle name="Good 2 2" xfId="1758"/>
    <cellStyle name="Good 2 2 2" xfId="1759"/>
    <cellStyle name="Good 2 2 3" xfId="1760"/>
    <cellStyle name="Good 2 2 4" xfId="1761"/>
    <cellStyle name="Good 2 2 5" xfId="1762"/>
    <cellStyle name="Good 2 2 6" xfId="4316"/>
    <cellStyle name="Good 2 2 7" xfId="4317"/>
    <cellStyle name="Good 2 3" xfId="1763"/>
    <cellStyle name="Good 2 4" xfId="1764"/>
    <cellStyle name="Good 2 5" xfId="1765"/>
    <cellStyle name="Good 2 6" xfId="1766"/>
    <cellStyle name="Good 2 7" xfId="1767"/>
    <cellStyle name="Good 2 8" xfId="1768"/>
    <cellStyle name="Good 2 9" xfId="1757"/>
    <cellStyle name="Good 3" xfId="1769"/>
    <cellStyle name="Good 3 2" xfId="1770"/>
    <cellStyle name="Good 3 3" xfId="1771"/>
    <cellStyle name="Good 3 4" xfId="1772"/>
    <cellStyle name="Good 3 5" xfId="1773"/>
    <cellStyle name="Good 4" xfId="1774"/>
    <cellStyle name="Good 5" xfId="1775"/>
    <cellStyle name="Hard Percent" xfId="1776"/>
    <cellStyle name="Hard Percent 2" xfId="1777"/>
    <cellStyle name="Heading 1 2" xfId="32"/>
    <cellStyle name="Heading 1 2 2" xfId="1778"/>
    <cellStyle name="Heading 1 2 2 2" xfId="4318"/>
    <cellStyle name="Heading 1 2 2 3" xfId="4319"/>
    <cellStyle name="Heading 1 2 3" xfId="1779"/>
    <cellStyle name="Heading 1 2 4" xfId="1780"/>
    <cellStyle name="Heading 1 2 5" xfId="4320"/>
    <cellStyle name="Heading 1 3" xfId="1781"/>
    <cellStyle name="Heading 1 3 2" xfId="1782"/>
    <cellStyle name="Heading 1 3 3" xfId="1783"/>
    <cellStyle name="Heading 1 4" xfId="1784"/>
    <cellStyle name="Heading 1 5" xfId="4321"/>
    <cellStyle name="Heading 2 2" xfId="33"/>
    <cellStyle name="Heading 2 2 2" xfId="1785"/>
    <cellStyle name="Heading 2 2 2 2" xfId="1786"/>
    <cellStyle name="Heading 2 2 2 3" xfId="1787"/>
    <cellStyle name="Heading 2 2 2 4" xfId="4322"/>
    <cellStyle name="Heading 2 2 2 5" xfId="4323"/>
    <cellStyle name="Heading 2 2 3" xfId="1788"/>
    <cellStyle name="Heading 2 2 4" xfId="1789"/>
    <cellStyle name="Heading 2 2 5" xfId="1790"/>
    <cellStyle name="Heading 2 2 6" xfId="1791"/>
    <cellStyle name="Heading 2 2 7" xfId="1792"/>
    <cellStyle name="Heading 2 2 8" xfId="1793"/>
    <cellStyle name="Heading 2 2 9" xfId="4324"/>
    <cellStyle name="Heading 2 3" xfId="1794"/>
    <cellStyle name="Heading 2 3 2" xfId="1795"/>
    <cellStyle name="Heading 2 3 3" xfId="1796"/>
    <cellStyle name="Heading 2 3 4" xfId="1797"/>
    <cellStyle name="Heading 2 3 5" xfId="1798"/>
    <cellStyle name="Heading 2 4" xfId="1799"/>
    <cellStyle name="Heading 2 5" xfId="1800"/>
    <cellStyle name="Heading 2 6" xfId="4325"/>
    <cellStyle name="Heading 3 2" xfId="34"/>
    <cellStyle name="Heading 3 2 2" xfId="1801"/>
    <cellStyle name="Heading 3 2 2 2" xfId="1802"/>
    <cellStyle name="Heading 3 2 2 3" xfId="1803"/>
    <cellStyle name="Heading 3 2 2 4" xfId="4326"/>
    <cellStyle name="Heading 3 2 2 5" xfId="4327"/>
    <cellStyle name="Heading 3 2 3" xfId="1804"/>
    <cellStyle name="Heading 3 2 4" xfId="1805"/>
    <cellStyle name="Heading 3 2 5" xfId="1806"/>
    <cellStyle name="Heading 3 2 6" xfId="1807"/>
    <cellStyle name="Heading 3 2 7" xfId="1808"/>
    <cellStyle name="Heading 3 2 8" xfId="1809"/>
    <cellStyle name="Heading 3 2 9" xfId="4328"/>
    <cellStyle name="Heading 3 3" xfId="1810"/>
    <cellStyle name="Heading 3 3 2" xfId="1811"/>
    <cellStyle name="Heading 3 3 3" xfId="1812"/>
    <cellStyle name="Heading 3 3 4" xfId="1813"/>
    <cellStyle name="Heading 3 3 5" xfId="1814"/>
    <cellStyle name="Heading 3 4" xfId="1815"/>
    <cellStyle name="Heading 3 5" xfId="1816"/>
    <cellStyle name="Heading 3 6" xfId="4329"/>
    <cellStyle name="Heading 4 2" xfId="35"/>
    <cellStyle name="Heading 4 2 2" xfId="1818"/>
    <cellStyle name="Heading 4 2 2 2" xfId="1819"/>
    <cellStyle name="Heading 4 2 2 3" xfId="1820"/>
    <cellStyle name="Heading 4 2 2 4" xfId="4330"/>
    <cellStyle name="Heading 4 2 2 5" xfId="4331"/>
    <cellStyle name="Heading 4 2 3" xfId="1821"/>
    <cellStyle name="Heading 4 2 4" xfId="1822"/>
    <cellStyle name="Heading 4 2 5" xfId="1817"/>
    <cellStyle name="Heading 4 3" xfId="1823"/>
    <cellStyle name="Heading 4 3 2" xfId="1824"/>
    <cellStyle name="Heading 4 3 3" xfId="1825"/>
    <cellStyle name="Heading 4 4" xfId="1826"/>
    <cellStyle name="Heading1" xfId="1827"/>
    <cellStyle name="Heading1 2" xfId="1828"/>
    <cellStyle name="Heading1 2 2" xfId="1829"/>
    <cellStyle name="Heading1 2_20110401_SAL_Rev#1_ PTP 2011" xfId="1830"/>
    <cellStyle name="Heading1 3" xfId="1831"/>
    <cellStyle name="Heading1 4" xfId="1832"/>
    <cellStyle name="Heading1 5" xfId="1833"/>
    <cellStyle name="Heading1 5 2" xfId="1834"/>
    <cellStyle name="Heading2" xfId="1835"/>
    <cellStyle name="Heading2 2" xfId="1836"/>
    <cellStyle name="Heading2 2 2" xfId="1837"/>
    <cellStyle name="Heading2 2_20110401_SAL_Rev#1_ PTP 2011" xfId="1838"/>
    <cellStyle name="Heading2 3" xfId="1839"/>
    <cellStyle name="Heading2 4" xfId="1840"/>
    <cellStyle name="Heading2 5" xfId="1841"/>
    <cellStyle name="Heading2 5 2" xfId="1842"/>
    <cellStyle name="Hipervínculo 2" xfId="1843"/>
    <cellStyle name="Hipervínculo 2 2" xfId="1844"/>
    <cellStyle name="Hipervínculo 2 2 2" xfId="1845"/>
    <cellStyle name="Hipervínculo 2 3" xfId="1846"/>
    <cellStyle name="Hipervínculo 2_20110401_SAL_Rev#1_ PTP 2011" xfId="1847"/>
    <cellStyle name="Hipervínculo 3" xfId="1848"/>
    <cellStyle name="Hipervínculo 3 2" xfId="1849"/>
    <cellStyle name="Hipervínculo 3 3" xfId="1850"/>
    <cellStyle name="Hipervínculo 3 4" xfId="1851"/>
    <cellStyle name="Hipervínculo 4" xfId="1852"/>
    <cellStyle name="Hyperlink" xfId="1853"/>
    <cellStyle name="Hyperlink 2" xfId="1854"/>
    <cellStyle name="Hyperlink 2 2" xfId="1855"/>
    <cellStyle name="Hyperlink 2 2 2" xfId="1856"/>
    <cellStyle name="Hyperlink 2 3" xfId="1857"/>
    <cellStyle name="Hyperlink 2_20110401_SAN_Rev#1_ PTP 2012" xfId="1858"/>
    <cellStyle name="Hyperlink 3" xfId="1859"/>
    <cellStyle name="Hyperlink 3 2" xfId="1860"/>
    <cellStyle name="Hyperlink 3 3" xfId="1861"/>
    <cellStyle name="Hyperlink 4" xfId="1862"/>
    <cellStyle name="Hyperlink 4 2" xfId="1863"/>
    <cellStyle name="Hyperlink 5" xfId="1864"/>
    <cellStyle name="Hyperlink 5 2" xfId="1865"/>
    <cellStyle name="Hyperlink 5 3" xfId="1866"/>
    <cellStyle name="Hyperlink 6" xfId="1867"/>
    <cellStyle name="Hyperlink 7" xfId="4332"/>
    <cellStyle name="Hyperlink_Capex SAN 2010" xfId="1868"/>
    <cellStyle name="Incorrecto" xfId="1869"/>
    <cellStyle name="Incorrecto 10" xfId="1870"/>
    <cellStyle name="Incorrecto 11" xfId="1871"/>
    <cellStyle name="Incorrecto 12" xfId="1872"/>
    <cellStyle name="Incorrecto 13" xfId="1873"/>
    <cellStyle name="Incorrecto 14" xfId="1874"/>
    <cellStyle name="Incorrecto 2" xfId="1875"/>
    <cellStyle name="Incorrecto 2 2" xfId="1876"/>
    <cellStyle name="Incorrecto 3" xfId="1877"/>
    <cellStyle name="Incorrecto 3 2" xfId="1878"/>
    <cellStyle name="Incorrecto 4" xfId="1879"/>
    <cellStyle name="Incorrecto 5" xfId="1880"/>
    <cellStyle name="Incorrecto 6" xfId="1881"/>
    <cellStyle name="Incorrecto 7" xfId="1882"/>
    <cellStyle name="Incorrecto 8" xfId="1883"/>
    <cellStyle name="Incorrecto 9" xfId="1884"/>
    <cellStyle name="Incorreto" xfId="1885"/>
    <cellStyle name="Indefinido" xfId="1886"/>
    <cellStyle name="Indefinido 2" xfId="1887"/>
    <cellStyle name="Indefinido 2 2" xfId="1888"/>
    <cellStyle name="Indefinido 2 2 2" xfId="1889"/>
    <cellStyle name="Indefinido 2 3" xfId="1890"/>
    <cellStyle name="Indefinido 2_20110401_SAL_Rev#1_ PTP 2011" xfId="1891"/>
    <cellStyle name="Indefinido 3" xfId="1892"/>
    <cellStyle name="Indefinido 3 2" xfId="1893"/>
    <cellStyle name="Indefinido 4" xfId="1894"/>
    <cellStyle name="Indefinido 4 2" xfId="1895"/>
    <cellStyle name="Indefinido 5" xfId="1896"/>
    <cellStyle name="Indefinido 5 2" xfId="1897"/>
    <cellStyle name="Indefinido 5 3" xfId="1898"/>
    <cellStyle name="Indefinido 6" xfId="1899"/>
    <cellStyle name="Input 2" xfId="36"/>
    <cellStyle name="Input 2 2" xfId="1901"/>
    <cellStyle name="Input 2 2 2" xfId="1902"/>
    <cellStyle name="Input 2 2 3" xfId="1903"/>
    <cellStyle name="Input 2 2 4" xfId="1904"/>
    <cellStyle name="Input 2 2 5" xfId="1905"/>
    <cellStyle name="Input 2 2 6" xfId="4333"/>
    <cellStyle name="Input 2 2 7" xfId="4334"/>
    <cellStyle name="Input 2 3" xfId="1906"/>
    <cellStyle name="Input 2 4" xfId="1907"/>
    <cellStyle name="Input 2 5" xfId="1908"/>
    <cellStyle name="Input 2 6" xfId="1909"/>
    <cellStyle name="Input 2 7" xfId="1910"/>
    <cellStyle name="Input 2 8" xfId="1911"/>
    <cellStyle name="Input 2 9" xfId="1900"/>
    <cellStyle name="Input 3" xfId="1912"/>
    <cellStyle name="Input 3 2" xfId="1913"/>
    <cellStyle name="Input 3 3" xfId="1914"/>
    <cellStyle name="Input 3 4" xfId="1915"/>
    <cellStyle name="Input 3 5" xfId="1916"/>
    <cellStyle name="Input 4" xfId="1917"/>
    <cellStyle name="Input 5" xfId="1918"/>
    <cellStyle name="Linked Cell 2" xfId="37"/>
    <cellStyle name="Linked Cell 2 2" xfId="1920"/>
    <cellStyle name="Linked Cell 2 2 2" xfId="1921"/>
    <cellStyle name="Linked Cell 2 2 3" xfId="1922"/>
    <cellStyle name="Linked Cell 2 2 4" xfId="1923"/>
    <cellStyle name="Linked Cell 2 2 5" xfId="1924"/>
    <cellStyle name="Linked Cell 2 2 6" xfId="4335"/>
    <cellStyle name="Linked Cell 2 2 7" xfId="4336"/>
    <cellStyle name="Linked Cell 2 3" xfId="1925"/>
    <cellStyle name="Linked Cell 2 4" xfId="1926"/>
    <cellStyle name="Linked Cell 2 5" xfId="1927"/>
    <cellStyle name="Linked Cell 2 6" xfId="1928"/>
    <cellStyle name="Linked Cell 2 7" xfId="1929"/>
    <cellStyle name="Linked Cell 2 8" xfId="1930"/>
    <cellStyle name="Linked Cell 2 9" xfId="1919"/>
    <cellStyle name="Linked Cell 3" xfId="1931"/>
    <cellStyle name="Linked Cell 3 2" xfId="1932"/>
    <cellStyle name="Linked Cell 3 3" xfId="1933"/>
    <cellStyle name="Linked Cell 3 4" xfId="1934"/>
    <cellStyle name="Linked Cell 3 5" xfId="1935"/>
    <cellStyle name="Linked Cell 4" xfId="1936"/>
    <cellStyle name="Linked Cell 5" xfId="1937"/>
    <cellStyle name="MARTA" xfId="1938"/>
    <cellStyle name="MARTA 2" xfId="1939"/>
    <cellStyle name="Millares [0] 2" xfId="1940"/>
    <cellStyle name="Millares [0] 3" xfId="1941"/>
    <cellStyle name="Millares [0] 4" xfId="1942"/>
    <cellStyle name="Millares [0] 5" xfId="1943"/>
    <cellStyle name="Millares [0] 6" xfId="1944"/>
    <cellStyle name="Millares 10" xfId="1945"/>
    <cellStyle name="Millares 10 2" xfId="1946"/>
    <cellStyle name="Millares 10 2 2" xfId="1947"/>
    <cellStyle name="Millares 10 3" xfId="1948"/>
    <cellStyle name="Millares 10 4" xfId="1949"/>
    <cellStyle name="Millares 10 5" xfId="1950"/>
    <cellStyle name="Millares 10 6" xfId="1951"/>
    <cellStyle name="Millares 10_1.400 Inversiones Oper SAN" xfId="1952"/>
    <cellStyle name="Millares 11" xfId="1953"/>
    <cellStyle name="Millares 11 2" xfId="1954"/>
    <cellStyle name="Millares 11 2 2" xfId="1955"/>
    <cellStyle name="Millares 11 3" xfId="1956"/>
    <cellStyle name="Millares 11 4" xfId="1957"/>
    <cellStyle name="Millares 11 5" xfId="1958"/>
    <cellStyle name="Millares 12" xfId="1959"/>
    <cellStyle name="Millares 12 2" xfId="1960"/>
    <cellStyle name="Millares 12 3" xfId="1961"/>
    <cellStyle name="Millares 12 4" xfId="1962"/>
    <cellStyle name="Millares 12 5" xfId="4534"/>
    <cellStyle name="Millares 13" xfId="1963"/>
    <cellStyle name="Millares 13 2" xfId="1964"/>
    <cellStyle name="Millares 14" xfId="1965"/>
    <cellStyle name="Millares 14 2" xfId="1966"/>
    <cellStyle name="Millares 15" xfId="1967"/>
    <cellStyle name="Millares 15 2" xfId="1968"/>
    <cellStyle name="Millares 15 3" xfId="1969"/>
    <cellStyle name="Millares 16" xfId="1970"/>
    <cellStyle name="Millares 16 2" xfId="1971"/>
    <cellStyle name="Millares 16 3" xfId="1972"/>
    <cellStyle name="Millares 17" xfId="1973"/>
    <cellStyle name="Millares 17 2" xfId="1974"/>
    <cellStyle name="Millares 17 3" xfId="1975"/>
    <cellStyle name="Millares 18" xfId="1976"/>
    <cellStyle name="Millares 18 2" xfId="1977"/>
    <cellStyle name="Millares 18 3" xfId="1978"/>
    <cellStyle name="Millares 19" xfId="1979"/>
    <cellStyle name="Millares 2" xfId="1980"/>
    <cellStyle name="Millares 2 10" xfId="1981"/>
    <cellStyle name="Millares 2 11" xfId="1982"/>
    <cellStyle name="Millares 2 12" xfId="1983"/>
    <cellStyle name="Millares 2 13" xfId="1984"/>
    <cellStyle name="Millares 2 14" xfId="1985"/>
    <cellStyle name="Millares 2 15" xfId="1986"/>
    <cellStyle name="Millares 2 16" xfId="1987"/>
    <cellStyle name="Millares 2 16 2" xfId="4535"/>
    <cellStyle name="Millares 2 17" xfId="1988"/>
    <cellStyle name="Millares 2 18" xfId="1989"/>
    <cellStyle name="Millares 2 19" xfId="1990"/>
    <cellStyle name="Millares 2 2" xfId="1991"/>
    <cellStyle name="Millares 2 2 2" xfId="1992"/>
    <cellStyle name="Millares 2 2 3" xfId="1993"/>
    <cellStyle name="Millares 2 2 4" xfId="1994"/>
    <cellStyle name="Millares 2 2_1.400 Inversiones Oper ITAÚ" xfId="1995"/>
    <cellStyle name="Millares 2 3" xfId="1996"/>
    <cellStyle name="Millares 2 3 2" xfId="1997"/>
    <cellStyle name="Millares 2 3 3" xfId="1998"/>
    <cellStyle name="Millares 2 3 4" xfId="1999"/>
    <cellStyle name="Millares 2 3 5" xfId="2000"/>
    <cellStyle name="Millares 2 3 5 2" xfId="4536"/>
    <cellStyle name="Millares 2 3 6" xfId="2001"/>
    <cellStyle name="Millares 2 4" xfId="2002"/>
    <cellStyle name="Millares 2 4 2" xfId="2003"/>
    <cellStyle name="Millares 2 4 2 2" xfId="2004"/>
    <cellStyle name="Millares 2 4 3" xfId="2005"/>
    <cellStyle name="Millares 2 4 4" xfId="2006"/>
    <cellStyle name="Millares 2 5" xfId="2007"/>
    <cellStyle name="Millares 2 5 2" xfId="2008"/>
    <cellStyle name="Millares 2 5 3" xfId="2009"/>
    <cellStyle name="Millares 2 6" xfId="2010"/>
    <cellStyle name="Millares 2 6 2" xfId="2011"/>
    <cellStyle name="Millares 2 7" xfId="2012"/>
    <cellStyle name="Millares 2 7 2" xfId="2013"/>
    <cellStyle name="Millares 2 7 2 2" xfId="4537"/>
    <cellStyle name="Millares 2 8" xfId="2014"/>
    <cellStyle name="Millares 2 8 2" xfId="2015"/>
    <cellStyle name="Millares 2 8 2 2" xfId="4538"/>
    <cellStyle name="Millares 2 9" xfId="2016"/>
    <cellStyle name="Millares 2_20130710_PRESUPUESTO RH 2013_RH" xfId="2017"/>
    <cellStyle name="Millares 20" xfId="2018"/>
    <cellStyle name="Millares 20 2" xfId="2019"/>
    <cellStyle name="Millares 20 3" xfId="2020"/>
    <cellStyle name="Millares 21" xfId="2021"/>
    <cellStyle name="Millares 22" xfId="2022"/>
    <cellStyle name="Millares 22 2" xfId="2023"/>
    <cellStyle name="Millares 23" xfId="2024"/>
    <cellStyle name="Millares 24" xfId="2025"/>
    <cellStyle name="Millares 25" xfId="2026"/>
    <cellStyle name="Millares 26" xfId="2027"/>
    <cellStyle name="Millares 27" xfId="2028"/>
    <cellStyle name="Millares 28" xfId="2029"/>
    <cellStyle name="Millares 29" xfId="2030"/>
    <cellStyle name="Millares 3" xfId="2031"/>
    <cellStyle name="Millares 3 10" xfId="2032"/>
    <cellStyle name="Millares 3 10 2" xfId="2033"/>
    <cellStyle name="Millares 3 10 2 2" xfId="2034"/>
    <cellStyle name="Millares 3 10 2 3" xfId="2035"/>
    <cellStyle name="Millares 3 11" xfId="2036"/>
    <cellStyle name="Millares 3 11 2" xfId="2037"/>
    <cellStyle name="Millares 3 11 2 2" xfId="4539"/>
    <cellStyle name="Millares 3 12" xfId="2038"/>
    <cellStyle name="Millares 3 12 2" xfId="2039"/>
    <cellStyle name="Millares 3 13" xfId="2040"/>
    <cellStyle name="Millares 3 14" xfId="2041"/>
    <cellStyle name="Millares 3 15" xfId="2042"/>
    <cellStyle name="Millares 3 16" xfId="2043"/>
    <cellStyle name="Millares 3 17" xfId="2044"/>
    <cellStyle name="Millares 3 18" xfId="2045"/>
    <cellStyle name="Millares 3 2" xfId="2046"/>
    <cellStyle name="Millares 3 2 2" xfId="2047"/>
    <cellStyle name="Millares 3 2 2 2" xfId="2048"/>
    <cellStyle name="Millares 3 2 3" xfId="2049"/>
    <cellStyle name="Millares 3 2 4" xfId="2050"/>
    <cellStyle name="Millares 3 2 5" xfId="2051"/>
    <cellStyle name="Millares 3 2_1.400 Inversiones Oper ITAÚ" xfId="2052"/>
    <cellStyle name="Millares 3 3" xfId="2053"/>
    <cellStyle name="Millares 3 3 2" xfId="2054"/>
    <cellStyle name="Millares 3 3 3" xfId="2055"/>
    <cellStyle name="Millares 3 4" xfId="2056"/>
    <cellStyle name="Millares 3 4 2" xfId="2057"/>
    <cellStyle name="Millares 3 4 3" xfId="2058"/>
    <cellStyle name="Millares 3 5" xfId="2059"/>
    <cellStyle name="Millares 3 5 2" xfId="2060"/>
    <cellStyle name="Millares 3 5 3" xfId="2061"/>
    <cellStyle name="Millares 3 6" xfId="2062"/>
    <cellStyle name="Millares 3 6 2" xfId="2063"/>
    <cellStyle name="Millares 3 7" xfId="2064"/>
    <cellStyle name="Millares 3 7 2" xfId="2065"/>
    <cellStyle name="Millares 3 8" xfId="2066"/>
    <cellStyle name="Millares 3 8 2" xfId="2067"/>
    <cellStyle name="Millares 3 9" xfId="2068"/>
    <cellStyle name="Millares 3 9 2" xfId="2069"/>
    <cellStyle name="Millares 3 9 2 2" xfId="2070"/>
    <cellStyle name="Millares 3 9 2 3" xfId="2071"/>
    <cellStyle name="Millares 3_20130710_PRESUPUESTO RH 2013_RH" xfId="2072"/>
    <cellStyle name="Millares 30" xfId="2073"/>
    <cellStyle name="Millares 31" xfId="2074"/>
    <cellStyle name="Millares 31 2" xfId="2075"/>
    <cellStyle name="Millares 31 3" xfId="2076"/>
    <cellStyle name="Millares 31 3 2" xfId="4540"/>
    <cellStyle name="Millares 32" xfId="2077"/>
    <cellStyle name="Millares 32 2" xfId="4541"/>
    <cellStyle name="Millares 33" xfId="2078"/>
    <cellStyle name="Millares 34" xfId="2079"/>
    <cellStyle name="Millares 35" xfId="2080"/>
    <cellStyle name="Millares 36" xfId="2081"/>
    <cellStyle name="Millares 37" xfId="2082"/>
    <cellStyle name="Millares 38" xfId="2083"/>
    <cellStyle name="Millares 39" xfId="2084"/>
    <cellStyle name="Millares 4" xfId="2085"/>
    <cellStyle name="Millares 4 2" xfId="2086"/>
    <cellStyle name="Millares 4 2 2" xfId="2087"/>
    <cellStyle name="Millares 4 3" xfId="2088"/>
    <cellStyle name="Millares 4 3 2" xfId="2089"/>
    <cellStyle name="Millares 4 4" xfId="2090"/>
    <cellStyle name="Millares 4 4 2" xfId="2091"/>
    <cellStyle name="Millares 4 5" xfId="2092"/>
    <cellStyle name="Millares 4 6" xfId="2093"/>
    <cellStyle name="Millares 4 7" xfId="2094"/>
    <cellStyle name="Millares 4 7 2" xfId="4542"/>
    <cellStyle name="Millares 4_1.400 Inversiones Oper ITAÚ" xfId="2095"/>
    <cellStyle name="Millares 40" xfId="2096"/>
    <cellStyle name="Millares 41" xfId="2097"/>
    <cellStyle name="Millares 42" xfId="2098"/>
    <cellStyle name="Millares 43" xfId="2099"/>
    <cellStyle name="Millares 44" xfId="2100"/>
    <cellStyle name="Millares 45" xfId="2101"/>
    <cellStyle name="Millares 46" xfId="2102"/>
    <cellStyle name="Millares 47" xfId="2103"/>
    <cellStyle name="Millares 48" xfId="2104"/>
    <cellStyle name="Millares 49" xfId="2105"/>
    <cellStyle name="Millares 5" xfId="2106"/>
    <cellStyle name="Millares 5 2" xfId="2107"/>
    <cellStyle name="Millares 5 3" xfId="2108"/>
    <cellStyle name="Millares 5_1.400 Inversiones Oper ITAÚ" xfId="2109"/>
    <cellStyle name="Millares 50" xfId="2110"/>
    <cellStyle name="Millares 51" xfId="2111"/>
    <cellStyle name="Millares 52" xfId="2112"/>
    <cellStyle name="Millares 52 2" xfId="4543"/>
    <cellStyle name="Millares 53" xfId="2113"/>
    <cellStyle name="Millares 6" xfId="2114"/>
    <cellStyle name="Millares 6 2" xfId="2115"/>
    <cellStyle name="Millares 6 2 2" xfId="2116"/>
    <cellStyle name="Millares 7" xfId="2117"/>
    <cellStyle name="Millares 7 2" xfId="2118"/>
    <cellStyle name="Millares 7 2 2" xfId="2119"/>
    <cellStyle name="Millares 8" xfId="2120"/>
    <cellStyle name="Millares 8 2" xfId="2121"/>
    <cellStyle name="Millares 9" xfId="2122"/>
    <cellStyle name="Millares 9 2" xfId="2123"/>
    <cellStyle name="Millares 9 2 2" xfId="2124"/>
    <cellStyle name="Millares 9 3" xfId="2125"/>
    <cellStyle name="Millares 9 4" xfId="2126"/>
    <cellStyle name="Millares 9 5" xfId="2127"/>
    <cellStyle name="Millares_CRCSE CAMPO 09.09" xfId="2128"/>
    <cellStyle name="Milliers [0]_Classeur1" xfId="2129"/>
    <cellStyle name="Milliers_Classeur1" xfId="2130"/>
    <cellStyle name="Moeda [0]_ANEXOC6" xfId="2131"/>
    <cellStyle name="Moeda_ANEXOC6" xfId="2132"/>
    <cellStyle name="Moneda 2" xfId="2133"/>
    <cellStyle name="Monétaire [0]_Classeur1" xfId="2134"/>
    <cellStyle name="Monétaire_Classeur1" xfId="2135"/>
    <cellStyle name="Monetario" xfId="2136"/>
    <cellStyle name="Monetario 2" xfId="2137"/>
    <cellStyle name="Monetario 2 2" xfId="2138"/>
    <cellStyle name="Monetario 2_20110401_SAL_Rev#1_ PTP 2011" xfId="2139"/>
    <cellStyle name="Monetario 3" xfId="2140"/>
    <cellStyle name="Monetario_20110401_SAL_Rev#1_ PTP 2011" xfId="2141"/>
    <cellStyle name="Neutra" xfId="2142"/>
    <cellStyle name="Neutral 10" xfId="2143"/>
    <cellStyle name="Neutral 11" xfId="2144"/>
    <cellStyle name="Neutral 12" xfId="2145"/>
    <cellStyle name="Neutral 13" xfId="2146"/>
    <cellStyle name="Neutral 14" xfId="2147"/>
    <cellStyle name="Neutral 2" xfId="38"/>
    <cellStyle name="Neutral 2 2" xfId="2149"/>
    <cellStyle name="Neutral 2 2 2" xfId="2150"/>
    <cellStyle name="Neutral 2 2 3" xfId="2151"/>
    <cellStyle name="Neutral 2 2 4" xfId="2152"/>
    <cellStyle name="Neutral 2 2 5" xfId="2153"/>
    <cellStyle name="Neutral 2 2 6" xfId="4337"/>
    <cellStyle name="Neutral 2 2 7" xfId="4338"/>
    <cellStyle name="Neutral 2 3" xfId="2154"/>
    <cellStyle name="Neutral 2 4" xfId="2155"/>
    <cellStyle name="Neutral 2 5" xfId="2156"/>
    <cellStyle name="Neutral 2 6" xfId="2157"/>
    <cellStyle name="Neutral 2 7" xfId="2148"/>
    <cellStyle name="Neutral 3" xfId="2158"/>
    <cellStyle name="Neutral 3 2" xfId="2159"/>
    <cellStyle name="Neutral 3 3" xfId="2160"/>
    <cellStyle name="Neutral 3 4" xfId="2161"/>
    <cellStyle name="Neutral 3 5" xfId="2162"/>
    <cellStyle name="Neutral 3 6" xfId="2163"/>
    <cellStyle name="Neutral 3 7" xfId="2164"/>
    <cellStyle name="Neutral 4" xfId="2165"/>
    <cellStyle name="Neutral 4 2" xfId="2166"/>
    <cellStyle name="Neutral 5" xfId="2167"/>
    <cellStyle name="Neutral 5 2" xfId="2168"/>
    <cellStyle name="Neutral 6" xfId="2169"/>
    <cellStyle name="Neutral 7" xfId="2170"/>
    <cellStyle name="Neutral 8" xfId="2171"/>
    <cellStyle name="Neutral 9" xfId="2172"/>
    <cellStyle name="No-definido" xfId="2173"/>
    <cellStyle name="No-definido 2" xfId="2174"/>
    <cellStyle name="No-definido 2 2" xfId="2175"/>
    <cellStyle name="No-definido 2 2 2" xfId="2176"/>
    <cellStyle name="No-definido 2 3" xfId="2177"/>
    <cellStyle name="No-definido 2_20110401_SAL_Rev#1_ PTP 2011" xfId="2178"/>
    <cellStyle name="No-definido 3" xfId="2179"/>
    <cellStyle name="No-definido 3 2" xfId="2180"/>
    <cellStyle name="No-definido 4" xfId="2181"/>
    <cellStyle name="No-definido_20110401_SAL_Rev#1_ PTP 2011" xfId="2182"/>
    <cellStyle name="Normal" xfId="0" builtinId="0"/>
    <cellStyle name="Normal - Style1" xfId="2183"/>
    <cellStyle name="Normal - Style1 2" xfId="2184"/>
    <cellStyle name="Normal - Style1 2 2" xfId="2185"/>
    <cellStyle name="Normal - Style1 3" xfId="2186"/>
    <cellStyle name="Normal - Style1 3 2" xfId="2187"/>
    <cellStyle name="Normal - Style1 4" xfId="2188"/>
    <cellStyle name="Normal - Style2" xfId="2189"/>
    <cellStyle name="Normal - Style2 2" xfId="2190"/>
    <cellStyle name="Normal - Style2 3" xfId="2191"/>
    <cellStyle name="Normal 10" xfId="2192"/>
    <cellStyle name="Normal 10 10" xfId="2193"/>
    <cellStyle name="Normal 10 11" xfId="2194"/>
    <cellStyle name="Normal 10 12" xfId="2195"/>
    <cellStyle name="Normal 10 13" xfId="2196"/>
    <cellStyle name="Normal 10 14" xfId="2197"/>
    <cellStyle name="Normal 10 15" xfId="2198"/>
    <cellStyle name="Normal 10 16" xfId="2199"/>
    <cellStyle name="Normal 10 17" xfId="4150"/>
    <cellStyle name="Normal 10 18" xfId="4339"/>
    <cellStyle name="Normal 10 2" xfId="2200"/>
    <cellStyle name="Normal 10 2 2" xfId="2201"/>
    <cellStyle name="Normal 10 2 2 2" xfId="2202"/>
    <cellStyle name="Normal 10 2 3" xfId="2203"/>
    <cellStyle name="Normal 10 2 4" xfId="2204"/>
    <cellStyle name="Normal 10 3" xfId="2205"/>
    <cellStyle name="Normal 10 3 2" xfId="2206"/>
    <cellStyle name="Normal 10 3 3" xfId="2207"/>
    <cellStyle name="Normal 10 4" xfId="2208"/>
    <cellStyle name="Normal 10 4 2" xfId="2209"/>
    <cellStyle name="Normal 10 4 3" xfId="2210"/>
    <cellStyle name="Normal 10 5" xfId="2211"/>
    <cellStyle name="Normal 10 5 2" xfId="2212"/>
    <cellStyle name="Normal 10 6" xfId="2213"/>
    <cellStyle name="Normal 10 6 2" xfId="2214"/>
    <cellStyle name="Normal 10 7" xfId="2215"/>
    <cellStyle name="Normal 10 8" xfId="2216"/>
    <cellStyle name="Normal 10 9" xfId="2217"/>
    <cellStyle name="Normal 10_20110401_SAN_Rev#1_ PTP 2012" xfId="2218"/>
    <cellStyle name="Normal 100" xfId="2219"/>
    <cellStyle name="Normal 100 2" xfId="2220"/>
    <cellStyle name="Normal 101" xfId="2221"/>
    <cellStyle name="Normal 101 2" xfId="2222"/>
    <cellStyle name="Normal 102" xfId="2223"/>
    <cellStyle name="Normal 102 2" xfId="2224"/>
    <cellStyle name="Normal 103" xfId="2225"/>
    <cellStyle name="Normal 103 2" xfId="2226"/>
    <cellStyle name="Normal 104" xfId="2227"/>
    <cellStyle name="Normal 104 2" xfId="2228"/>
    <cellStyle name="Normal 105" xfId="2229"/>
    <cellStyle name="Normal 106" xfId="2230"/>
    <cellStyle name="Normal 107" xfId="2231"/>
    <cellStyle name="Normal 108" xfId="2232"/>
    <cellStyle name="Normal 109" xfId="2233"/>
    <cellStyle name="Normal 11" xfId="2234"/>
    <cellStyle name="Normal 11 10" xfId="2235"/>
    <cellStyle name="Normal 11 11" xfId="2236"/>
    <cellStyle name="Normal 11 12" xfId="2237"/>
    <cellStyle name="Normal 11 13" xfId="2238"/>
    <cellStyle name="Normal 11 14" xfId="2239"/>
    <cellStyle name="Normal 11 15" xfId="2240"/>
    <cellStyle name="Normal 11 16" xfId="2241"/>
    <cellStyle name="Normal 11 17" xfId="4340"/>
    <cellStyle name="Normal 11 18" xfId="4341"/>
    <cellStyle name="Normal 11 2" xfId="2242"/>
    <cellStyle name="Normal 11 2 2" xfId="2243"/>
    <cellStyle name="Normal 11 2 3" xfId="2244"/>
    <cellStyle name="Normal 11 2 4" xfId="2245"/>
    <cellStyle name="Normal 11 3" xfId="2246"/>
    <cellStyle name="Normal 11 3 2" xfId="2247"/>
    <cellStyle name="Normal 11 4" xfId="2248"/>
    <cellStyle name="Normal 11 4 2" xfId="2249"/>
    <cellStyle name="Normal 11 5" xfId="2250"/>
    <cellStyle name="Normal 11 5 2" xfId="2251"/>
    <cellStyle name="Normal 11 6" xfId="2252"/>
    <cellStyle name="Normal 11 7" xfId="2253"/>
    <cellStyle name="Normal 11 8" xfId="2254"/>
    <cellStyle name="Normal 11 9" xfId="2255"/>
    <cellStyle name="Normal 11_20110401_SAN_Rev#1_ PTP 2012" xfId="2256"/>
    <cellStyle name="Normal 110" xfId="2257"/>
    <cellStyle name="Normal 111" xfId="2258"/>
    <cellStyle name="Normal 112" xfId="2259"/>
    <cellStyle name="Normal 112 2" xfId="2260"/>
    <cellStyle name="Normal 112 2 2" xfId="4544"/>
    <cellStyle name="Normal 113" xfId="2261"/>
    <cellStyle name="Normal 114" xfId="2262"/>
    <cellStyle name="Normal 115" xfId="2263"/>
    <cellStyle name="Normal 116" xfId="2264"/>
    <cellStyle name="Normal 117" xfId="2265"/>
    <cellStyle name="Normal 118" xfId="2266"/>
    <cellStyle name="Normal 119" xfId="2267"/>
    <cellStyle name="Normal 12" xfId="2268"/>
    <cellStyle name="Normal 12 10" xfId="2269"/>
    <cellStyle name="Normal 12 11" xfId="2270"/>
    <cellStyle name="Normal 12 12" xfId="2271"/>
    <cellStyle name="Normal 12 13" xfId="2272"/>
    <cellStyle name="Normal 12 14" xfId="2273"/>
    <cellStyle name="Normal 12 15" xfId="2274"/>
    <cellStyle name="Normal 12 16" xfId="2275"/>
    <cellStyle name="Normal 12 17" xfId="4342"/>
    <cellStyle name="Normal 12 18" xfId="4343"/>
    <cellStyle name="Normal 12 2" xfId="2276"/>
    <cellStyle name="Normal 12 2 2" xfId="2277"/>
    <cellStyle name="Normal 12 2 3" xfId="2278"/>
    <cellStyle name="Normal 12 2 4" xfId="2279"/>
    <cellStyle name="Normal 12 2 5" xfId="4545"/>
    <cellStyle name="Normal 12 3" xfId="2280"/>
    <cellStyle name="Normal 12 3 2" xfId="2281"/>
    <cellStyle name="Normal 12 4" xfId="2282"/>
    <cellStyle name="Normal 12 4 2" xfId="2283"/>
    <cellStyle name="Normal 12 4 2 2" xfId="4546"/>
    <cellStyle name="Normal 12 5" xfId="2284"/>
    <cellStyle name="Normal 12 5 2" xfId="2285"/>
    <cellStyle name="Normal 12 6" xfId="2286"/>
    <cellStyle name="Normal 12 7" xfId="2287"/>
    <cellStyle name="Normal 12 8" xfId="2288"/>
    <cellStyle name="Normal 12 9" xfId="2289"/>
    <cellStyle name="Normal 12_20110401_SAN_Rev#1_ PTP 2012" xfId="2290"/>
    <cellStyle name="Normal 120" xfId="2291"/>
    <cellStyle name="Normal 121" xfId="2292"/>
    <cellStyle name="Normal 122" xfId="2293"/>
    <cellStyle name="Normal 123" xfId="2294"/>
    <cellStyle name="Normal 124" xfId="2295"/>
    <cellStyle name="Normal 125" xfId="2296"/>
    <cellStyle name="Normal 126" xfId="2297"/>
    <cellStyle name="Normal 127" xfId="2298"/>
    <cellStyle name="Normal 128" xfId="2299"/>
    <cellStyle name="Normal 129" xfId="2300"/>
    <cellStyle name="Normal 13" xfId="2301"/>
    <cellStyle name="Normal 13 10" xfId="2302"/>
    <cellStyle name="Normal 13 11" xfId="2303"/>
    <cellStyle name="Normal 13 12" xfId="2304"/>
    <cellStyle name="Normal 13 13" xfId="2305"/>
    <cellStyle name="Normal 13 14" xfId="2306"/>
    <cellStyle name="Normal 13 15" xfId="2307"/>
    <cellStyle name="Normal 13 16" xfId="2308"/>
    <cellStyle name="Normal 13 17" xfId="4344"/>
    <cellStyle name="Normal 13 18" xfId="4345"/>
    <cellStyle name="Normal 13 2" xfId="2309"/>
    <cellStyle name="Normal 13 2 2" xfId="2310"/>
    <cellStyle name="Normal 13 2 3" xfId="2311"/>
    <cellStyle name="Normal 13 2 4" xfId="2312"/>
    <cellStyle name="Normal 13 2 5" xfId="4547"/>
    <cellStyle name="Normal 13 3" xfId="2313"/>
    <cellStyle name="Normal 13 3 2" xfId="2314"/>
    <cellStyle name="Normal 13 4" xfId="2315"/>
    <cellStyle name="Normal 13 4 2" xfId="2316"/>
    <cellStyle name="Normal 13 4 2 2" xfId="4548"/>
    <cellStyle name="Normal 13 5" xfId="2317"/>
    <cellStyle name="Normal 13 5 2" xfId="2318"/>
    <cellStyle name="Normal 13 6" xfId="2319"/>
    <cellStyle name="Normal 13 7" xfId="2320"/>
    <cellStyle name="Normal 13 8" xfId="2321"/>
    <cellStyle name="Normal 13 9" xfId="2322"/>
    <cellStyle name="Normal 13_20110401_SAN_Rev#1_ PTP 2012" xfId="2323"/>
    <cellStyle name="Normal 130" xfId="2324"/>
    <cellStyle name="Normal 131" xfId="2325"/>
    <cellStyle name="Normal 132" xfId="2326"/>
    <cellStyle name="Normal 133" xfId="2327"/>
    <cellStyle name="Normal 134" xfId="2328"/>
    <cellStyle name="Normal 135" xfId="2329"/>
    <cellStyle name="Normal 136" xfId="2330"/>
    <cellStyle name="Normal 137" xfId="2331"/>
    <cellStyle name="Normal 137 2" xfId="4549"/>
    <cellStyle name="Normal 138" xfId="2332"/>
    <cellStyle name="Normal 138 2" xfId="4550"/>
    <cellStyle name="Normal 139" xfId="2333"/>
    <cellStyle name="Normal 139 2" xfId="4551"/>
    <cellStyle name="Normal 14" xfId="2334"/>
    <cellStyle name="Normal 14 10" xfId="2335"/>
    <cellStyle name="Normal 14 11" xfId="2336"/>
    <cellStyle name="Normal 14 12" xfId="2337"/>
    <cellStyle name="Normal 14 13" xfId="2338"/>
    <cellStyle name="Normal 14 14" xfId="2339"/>
    <cellStyle name="Normal 14 15" xfId="2340"/>
    <cellStyle name="Normal 14 16" xfId="2341"/>
    <cellStyle name="Normal 14 17" xfId="4346"/>
    <cellStyle name="Normal 14 18" xfId="4347"/>
    <cellStyle name="Normal 14 2" xfId="2342"/>
    <cellStyle name="Normal 14 2 2" xfId="2343"/>
    <cellStyle name="Normal 14 2 3" xfId="2344"/>
    <cellStyle name="Normal 14 2 4" xfId="2345"/>
    <cellStyle name="Normal 14 3" xfId="2346"/>
    <cellStyle name="Normal 14 3 2" xfId="2347"/>
    <cellStyle name="Normal 14 4" xfId="2348"/>
    <cellStyle name="Normal 14 4 2" xfId="2349"/>
    <cellStyle name="Normal 14 5" xfId="2350"/>
    <cellStyle name="Normal 14 5 2" xfId="2351"/>
    <cellStyle name="Normal 14 6" xfId="2352"/>
    <cellStyle name="Normal 14 7" xfId="2353"/>
    <cellStyle name="Normal 14 8" xfId="2354"/>
    <cellStyle name="Normal 14 9" xfId="2355"/>
    <cellStyle name="Normal 14_20110401_SAN_Rev#1_ PTP 2012" xfId="2356"/>
    <cellStyle name="Normal 140" xfId="2357"/>
    <cellStyle name="Normal 140 2" xfId="4552"/>
    <cellStyle name="Normal 141" xfId="2358"/>
    <cellStyle name="Normal 141 2" xfId="4553"/>
    <cellStyle name="Normal 142" xfId="2359"/>
    <cellStyle name="Normal 142 2" xfId="4554"/>
    <cellStyle name="Normal 143" xfId="2360"/>
    <cellStyle name="Normal 143 2" xfId="4555"/>
    <cellStyle name="Normal 144" xfId="2361"/>
    <cellStyle name="Normal 144 2" xfId="4556"/>
    <cellStyle name="Normal 145" xfId="2362"/>
    <cellStyle name="Normal 145 2" xfId="4557"/>
    <cellStyle name="Normal 146" xfId="2363"/>
    <cellStyle name="Normal 146 2" xfId="4558"/>
    <cellStyle name="Normal 147" xfId="2364"/>
    <cellStyle name="Normal 147 2" xfId="4559"/>
    <cellStyle name="Normal 148" xfId="2365"/>
    <cellStyle name="Normal 148 2" xfId="4560"/>
    <cellStyle name="Normal 149" xfId="2366"/>
    <cellStyle name="Normal 149 2" xfId="4561"/>
    <cellStyle name="Normal 15" xfId="2367"/>
    <cellStyle name="Normal 15 10" xfId="2368"/>
    <cellStyle name="Normal 15 11" xfId="2369"/>
    <cellStyle name="Normal 15 12" xfId="2370"/>
    <cellStyle name="Normal 15 13" xfId="2371"/>
    <cellStyle name="Normal 15 14" xfId="2372"/>
    <cellStyle name="Normal 15 15" xfId="2373"/>
    <cellStyle name="Normal 15 16" xfId="2374"/>
    <cellStyle name="Normal 15 17" xfId="4348"/>
    <cellStyle name="Normal 15 18" xfId="4349"/>
    <cellStyle name="Normal 15 2" xfId="2375"/>
    <cellStyle name="Normal 15 2 2" xfId="2376"/>
    <cellStyle name="Normal 15 2 3" xfId="2377"/>
    <cellStyle name="Normal 15 2 4" xfId="2378"/>
    <cellStyle name="Normal 15 3" xfId="2379"/>
    <cellStyle name="Normal 15 3 2" xfId="2380"/>
    <cellStyle name="Normal 15 4" xfId="2381"/>
    <cellStyle name="Normal 15 4 2" xfId="2382"/>
    <cellStyle name="Normal 15 5" xfId="2383"/>
    <cellStyle name="Normal 15 5 2" xfId="2384"/>
    <cellStyle name="Normal 15 6" xfId="2385"/>
    <cellStyle name="Normal 15 7" xfId="2386"/>
    <cellStyle name="Normal 15 8" xfId="2387"/>
    <cellStyle name="Normal 15 9" xfId="2388"/>
    <cellStyle name="Normal 15_20110401_SAN_Rev#1_ PTP 2012" xfId="2389"/>
    <cellStyle name="Normal 150" xfId="2390"/>
    <cellStyle name="Normal 150 2" xfId="4562"/>
    <cellStyle name="Normal 151" xfId="2391"/>
    <cellStyle name="Normal 151 2" xfId="4563"/>
    <cellStyle name="Normal 152" xfId="2392"/>
    <cellStyle name="Normal 152 2" xfId="4564"/>
    <cellStyle name="Normal 153" xfId="2393"/>
    <cellStyle name="Normal 153 2" xfId="4565"/>
    <cellStyle name="Normal 154" xfId="2394"/>
    <cellStyle name="Normal 154 2" xfId="4566"/>
    <cellStyle name="Normal 155" xfId="2395"/>
    <cellStyle name="Normal 155 2" xfId="4567"/>
    <cellStyle name="Normal 156" xfId="2396"/>
    <cellStyle name="Normal 157" xfId="2397"/>
    <cellStyle name="Normal 158" xfId="2398"/>
    <cellStyle name="Normal 159" xfId="2399"/>
    <cellStyle name="Normal 16" xfId="2400"/>
    <cellStyle name="Normal 16 10" xfId="2401"/>
    <cellStyle name="Normal 16 11" xfId="2402"/>
    <cellStyle name="Normal 16 12" xfId="2403"/>
    <cellStyle name="Normal 16 13" xfId="2404"/>
    <cellStyle name="Normal 16 14" xfId="2405"/>
    <cellStyle name="Normal 16 15" xfId="2406"/>
    <cellStyle name="Normal 16 16" xfId="2407"/>
    <cellStyle name="Normal 16 17" xfId="4350"/>
    <cellStyle name="Normal 16 18" xfId="4351"/>
    <cellStyle name="Normal 16 2" xfId="2408"/>
    <cellStyle name="Normal 16 2 2" xfId="2409"/>
    <cellStyle name="Normal 16 2 3" xfId="2410"/>
    <cellStyle name="Normal 16 2 4" xfId="2411"/>
    <cellStyle name="Normal 16 3" xfId="2412"/>
    <cellStyle name="Normal 16 3 2" xfId="2413"/>
    <cellStyle name="Normal 16 4" xfId="2414"/>
    <cellStyle name="Normal 16 4 2" xfId="2415"/>
    <cellStyle name="Normal 16 5" xfId="2416"/>
    <cellStyle name="Normal 16 5 2" xfId="2417"/>
    <cellStyle name="Normal 16 6" xfId="2418"/>
    <cellStyle name="Normal 16 7" xfId="2419"/>
    <cellStyle name="Normal 16 8" xfId="2420"/>
    <cellStyle name="Normal 16 9" xfId="2421"/>
    <cellStyle name="Normal 16_20110401_SAN_Rev#1_ PTP 2012" xfId="2422"/>
    <cellStyle name="Normal 160" xfId="2423"/>
    <cellStyle name="Normal 161" xfId="2424"/>
    <cellStyle name="Normal 162" xfId="2425"/>
    <cellStyle name="Normal 163" xfId="2426"/>
    <cellStyle name="Normal 163 2" xfId="4568"/>
    <cellStyle name="Normal 164" xfId="2427"/>
    <cellStyle name="Normal 164 2" xfId="4569"/>
    <cellStyle name="Normal 165" xfId="2428"/>
    <cellStyle name="Normal 165 2" xfId="4570"/>
    <cellStyle name="Normal 166" xfId="2429"/>
    <cellStyle name="Normal 166 2" xfId="4352"/>
    <cellStyle name="Normal 166 3" xfId="4571"/>
    <cellStyle name="Normal 167" xfId="4149"/>
    <cellStyle name="Normal 167 2" xfId="4353"/>
    <cellStyle name="Normal 168" xfId="4354"/>
    <cellStyle name="Normal 169" xfId="4355"/>
    <cellStyle name="Normal 17" xfId="2430"/>
    <cellStyle name="Normal 17 2" xfId="2431"/>
    <cellStyle name="Normal 17 2 2" xfId="2432"/>
    <cellStyle name="Normal 17 2 3" xfId="2433"/>
    <cellStyle name="Normal 17 3" xfId="2434"/>
    <cellStyle name="Normal 17 4" xfId="2435"/>
    <cellStyle name="Normal 17 5" xfId="2436"/>
    <cellStyle name="Normal 17 6" xfId="4356"/>
    <cellStyle name="Normal 17 7" xfId="4357"/>
    <cellStyle name="Normal 17_20110401_SAN_Rev#1_ PTP 2012" xfId="2437"/>
    <cellStyle name="Normal 170" xfId="4358"/>
    <cellStyle name="Normal 171" xfId="4359"/>
    <cellStyle name="Normal 172" xfId="4360"/>
    <cellStyle name="Normal 173" xfId="4361"/>
    <cellStyle name="Normal 174" xfId="4362"/>
    <cellStyle name="Normal 175" xfId="4363"/>
    <cellStyle name="Normal 176" xfId="4364"/>
    <cellStyle name="Normal 177" xfId="4365"/>
    <cellStyle name="Normal 177 2" xfId="4366"/>
    <cellStyle name="Normal 178" xfId="4367"/>
    <cellStyle name="Normal 178 2" xfId="4368"/>
    <cellStyle name="Normal 179" xfId="4369"/>
    <cellStyle name="Normal 179 2" xfId="4370"/>
    <cellStyle name="Normal 18" xfId="2438"/>
    <cellStyle name="Normal 18 10" xfId="2439"/>
    <cellStyle name="Normal 18 11" xfId="2440"/>
    <cellStyle name="Normal 18 12" xfId="2441"/>
    <cellStyle name="Normal 18 13" xfId="2442"/>
    <cellStyle name="Normal 18 14" xfId="2443"/>
    <cellStyle name="Normal 18 15" xfId="2444"/>
    <cellStyle name="Normal 18 16" xfId="2445"/>
    <cellStyle name="Normal 18 17" xfId="4371"/>
    <cellStyle name="Normal 18 18" xfId="4372"/>
    <cellStyle name="Normal 18 2" xfId="2446"/>
    <cellStyle name="Normal 18 2 2" xfId="2447"/>
    <cellStyle name="Normal 18 2 3" xfId="2448"/>
    <cellStyle name="Normal 18 2 4" xfId="2449"/>
    <cellStyle name="Normal 18 3" xfId="2450"/>
    <cellStyle name="Normal 18 3 2" xfId="2451"/>
    <cellStyle name="Normal 18 4" xfId="2452"/>
    <cellStyle name="Normal 18 4 2" xfId="2453"/>
    <cellStyle name="Normal 18 5" xfId="2454"/>
    <cellStyle name="Normal 18 5 2" xfId="2455"/>
    <cellStyle name="Normal 18 6" xfId="2456"/>
    <cellStyle name="Normal 18 7" xfId="2457"/>
    <cellStyle name="Normal 18 8" xfId="2458"/>
    <cellStyle name="Normal 18 9" xfId="2459"/>
    <cellStyle name="Normal 18_20110401_SAN_Rev#1_ PTP 2012" xfId="2460"/>
    <cellStyle name="Normal 180" xfId="4373"/>
    <cellStyle name="Normal 181" xfId="4374"/>
    <cellStyle name="Normal 182" xfId="4375"/>
    <cellStyle name="Normal 183" xfId="4376"/>
    <cellStyle name="Normal 184" xfId="4377"/>
    <cellStyle name="Normal 185" xfId="4378"/>
    <cellStyle name="Normal 186" xfId="4379"/>
    <cellStyle name="Normal 187" xfId="4380"/>
    <cellStyle name="Normal 188" xfId="4381"/>
    <cellStyle name="Normal 189" xfId="4382"/>
    <cellStyle name="Normal 19" xfId="2461"/>
    <cellStyle name="Normal 19 2" xfId="2462"/>
    <cellStyle name="Normal 19 2 2" xfId="2463"/>
    <cellStyle name="Normal 19 2 2 2" xfId="4383"/>
    <cellStyle name="Normal 19 2 2 3" xfId="4384"/>
    <cellStyle name="Normal 19 2 3" xfId="2464"/>
    <cellStyle name="Normal 19 2 3 2" xfId="4385"/>
    <cellStyle name="Normal 19 2 4" xfId="2465"/>
    <cellStyle name="Normal 19 2 5" xfId="4386"/>
    <cellStyle name="Normal 19 2 6" xfId="4387"/>
    <cellStyle name="Normal 19 3" xfId="2466"/>
    <cellStyle name="Normal 19 3 2" xfId="4388"/>
    <cellStyle name="Normal 19 3 2 2" xfId="4389"/>
    <cellStyle name="Normal 19 3 3" xfId="4390"/>
    <cellStyle name="Normal 19 3 4" xfId="4391"/>
    <cellStyle name="Normal 19 4" xfId="2467"/>
    <cellStyle name="Normal 19 4 2" xfId="4392"/>
    <cellStyle name="Normal 19 5" xfId="2468"/>
    <cellStyle name="Normal 19 5 2" xfId="4393"/>
    <cellStyle name="Normal 19_20110401_SAN_Rev#1_ PTP 2012" xfId="2469"/>
    <cellStyle name="Normal 190" xfId="4394"/>
    <cellStyle name="Normal 191" xfId="4395"/>
    <cellStyle name="Normal 192" xfId="4396"/>
    <cellStyle name="Normal 193" xfId="4397"/>
    <cellStyle name="Normal 194" xfId="4398"/>
    <cellStyle name="Normal 195" xfId="4399"/>
    <cellStyle name="Normal 196" xfId="4620"/>
    <cellStyle name="Normal 197" xfId="4621"/>
    <cellStyle name="Normal 2" xfId="1"/>
    <cellStyle name="Normal 2 10" xfId="2471"/>
    <cellStyle name="Normal 2 10 2" xfId="2472"/>
    <cellStyle name="Normal 2 11" xfId="2473"/>
    <cellStyle name="Normal 2 11 2" xfId="2474"/>
    <cellStyle name="Normal 2 11 2 2" xfId="4573"/>
    <cellStyle name="Normal 2 12" xfId="2475"/>
    <cellStyle name="Normal 2 13" xfId="2476"/>
    <cellStyle name="Normal 2 14" xfId="2477"/>
    <cellStyle name="Normal 2 15" xfId="2478"/>
    <cellStyle name="Normal 2 16" xfId="2479"/>
    <cellStyle name="Normal 2 17" xfId="2480"/>
    <cellStyle name="Normal 2 18" xfId="2470"/>
    <cellStyle name="Normal 2 18 2" xfId="4572"/>
    <cellStyle name="Normal 2 19" xfId="4400"/>
    <cellStyle name="Normal 2 2" xfId="2481"/>
    <cellStyle name="Normal 2 2 2" xfId="2482"/>
    <cellStyle name="Normal 2 2 2 2" xfId="2483"/>
    <cellStyle name="Normal 2 2 2 2 2" xfId="2484"/>
    <cellStyle name="Normal 2 2 2 2 3" xfId="2485"/>
    <cellStyle name="Normal 2 2 2 3" xfId="2486"/>
    <cellStyle name="Normal 2 2 2 3 2" xfId="2487"/>
    <cellStyle name="Normal 2 2 2 4" xfId="2488"/>
    <cellStyle name="Normal 2 2 2 5" xfId="2489"/>
    <cellStyle name="Normal 2 2 3" xfId="2490"/>
    <cellStyle name="Normal 2 2 3 2" xfId="2491"/>
    <cellStyle name="Normal 2 2 4" xfId="2492"/>
    <cellStyle name="Normal 2 2 5" xfId="2493"/>
    <cellStyle name="Normal 2 2 6" xfId="2494"/>
    <cellStyle name="Normal 2 2_DNCR T-03 TOTAL" xfId="2495"/>
    <cellStyle name="Normal 2 20" xfId="4401"/>
    <cellStyle name="Normal 2 21" xfId="4402"/>
    <cellStyle name="Normal 2 22" xfId="4403"/>
    <cellStyle name="Normal 2 3" xfId="2496"/>
    <cellStyle name="Normal 2 3 2" xfId="2497"/>
    <cellStyle name="Normal 2 3 2 2" xfId="2498"/>
    <cellStyle name="Normal 2 3 2 2 2" xfId="4404"/>
    <cellStyle name="Normal 2 3 2 2 3" xfId="4405"/>
    <cellStyle name="Normal 2 3 2 2 4" xfId="4406"/>
    <cellStyle name="Normal 2 3 2 3" xfId="2499"/>
    <cellStyle name="Normal 2 3 2 3 2" xfId="4407"/>
    <cellStyle name="Normal 2 3 2 3 3" xfId="4408"/>
    <cellStyle name="Normal 2 3 2 4" xfId="4409"/>
    <cellStyle name="Normal 2 3 2 5" xfId="4410"/>
    <cellStyle name="Normal 2 3 3" xfId="2500"/>
    <cellStyle name="Normal 2 3 3 2" xfId="2501"/>
    <cellStyle name="Normal 2 3 3 2 2" xfId="4411"/>
    <cellStyle name="Normal 2 3 3 2 3" xfId="4412"/>
    <cellStyle name="Normal 2 3 4" xfId="2502"/>
    <cellStyle name="Normal 2 3 4 2" xfId="4574"/>
    <cellStyle name="Normal 2 3 5" xfId="2503"/>
    <cellStyle name="Normal 2 3 6" xfId="2504"/>
    <cellStyle name="Normal 2 3_20110401_SAN_Rev#1_ PTP 2012" xfId="2505"/>
    <cellStyle name="Normal 2 4" xfId="2506"/>
    <cellStyle name="Normal 2 4 2" xfId="2507"/>
    <cellStyle name="Normal 2 4 2 2" xfId="2508"/>
    <cellStyle name="Normal 2 4 2 3" xfId="4575"/>
    <cellStyle name="Normal 2 4 3" xfId="2509"/>
    <cellStyle name="Normal 2 4 3 2" xfId="4576"/>
    <cellStyle name="Normal 2 4 4" xfId="2510"/>
    <cellStyle name="Normal 2 4 5" xfId="4413"/>
    <cellStyle name="Normal 2 4 6" xfId="4414"/>
    <cellStyle name="Normal 2 5" xfId="2511"/>
    <cellStyle name="Normal 2 5 2" xfId="2512"/>
    <cellStyle name="Normal 2 5 2 2" xfId="4415"/>
    <cellStyle name="Normal 2 5 2 3" xfId="4416"/>
    <cellStyle name="Normal 2 5 2 4" xfId="4417"/>
    <cellStyle name="Normal 2 5 3" xfId="2513"/>
    <cellStyle name="Normal 2 5 3 2" xfId="4418"/>
    <cellStyle name="Normal 2 5 3 3" xfId="4419"/>
    <cellStyle name="Normal 2 5 4" xfId="4420"/>
    <cellStyle name="Normal 2 5 5" xfId="4421"/>
    <cellStyle name="Normal 2 6" xfId="2514"/>
    <cellStyle name="Normal 2 6 2" xfId="2515"/>
    <cellStyle name="Normal 2 6 2 2" xfId="4422"/>
    <cellStyle name="Normal 2 6 2 3" xfId="4423"/>
    <cellStyle name="Normal 2 6 3" xfId="2516"/>
    <cellStyle name="Normal 2 6 4" xfId="4424"/>
    <cellStyle name="Normal 2 6 5" xfId="4425"/>
    <cellStyle name="Normal 2 7" xfId="2517"/>
    <cellStyle name="Normal 2 7 2" xfId="4426"/>
    <cellStyle name="Normal 2 7 3" xfId="4427"/>
    <cellStyle name="Normal 2 8" xfId="2518"/>
    <cellStyle name="Normal 2 8 2" xfId="2519"/>
    <cellStyle name="Normal 2 8 2 2" xfId="4577"/>
    <cellStyle name="Normal 2 9" xfId="2520"/>
    <cellStyle name="Normal 2 9 2" xfId="2521"/>
    <cellStyle name="Normal 2_1 Revis Costos Recup NRJ-CHS-PRV ene dic-2008" xfId="2522"/>
    <cellStyle name="Normal 20" xfId="2523"/>
    <cellStyle name="Normal 20 10" xfId="2524"/>
    <cellStyle name="Normal 20 11" xfId="2525"/>
    <cellStyle name="Normal 20 12" xfId="2526"/>
    <cellStyle name="Normal 20 13" xfId="2527"/>
    <cellStyle name="Normal 20 14" xfId="2528"/>
    <cellStyle name="Normal 20 15" xfId="2529"/>
    <cellStyle name="Normal 20 16" xfId="2530"/>
    <cellStyle name="Normal 20 2" xfId="2531"/>
    <cellStyle name="Normal 20 2 2" xfId="2532"/>
    <cellStyle name="Normal 20 2 2 2" xfId="4428"/>
    <cellStyle name="Normal 20 2 2 3" xfId="4429"/>
    <cellStyle name="Normal 20 2 3" xfId="2533"/>
    <cellStyle name="Normal 20 2 3 2" xfId="4430"/>
    <cellStyle name="Normal 20 2 4" xfId="2534"/>
    <cellStyle name="Normal 20 2 5" xfId="4431"/>
    <cellStyle name="Normal 20 2 6" xfId="4432"/>
    <cellStyle name="Normal 20 3" xfId="2535"/>
    <cellStyle name="Normal 20 3 2" xfId="2536"/>
    <cellStyle name="Normal 20 3 2 2" xfId="4433"/>
    <cellStyle name="Normal 20 3 2 3" xfId="4434"/>
    <cellStyle name="Normal 20 3 3" xfId="4435"/>
    <cellStyle name="Normal 20 3 4" xfId="4436"/>
    <cellStyle name="Normal 20 4" xfId="2537"/>
    <cellStyle name="Normal 20 4 2" xfId="2538"/>
    <cellStyle name="Normal 20 4 3" xfId="4437"/>
    <cellStyle name="Normal 20 5" xfId="2539"/>
    <cellStyle name="Normal 20 5 2" xfId="2540"/>
    <cellStyle name="Normal 20 5 3" xfId="4438"/>
    <cellStyle name="Normal 20 6" xfId="2541"/>
    <cellStyle name="Normal 20 7" xfId="2542"/>
    <cellStyle name="Normal 20 8" xfId="2543"/>
    <cellStyle name="Normal 20 9" xfId="2544"/>
    <cellStyle name="Normal 20_20110401_SAN_Rev#1_ PTP 2012" xfId="2545"/>
    <cellStyle name="Normal 21" xfId="2546"/>
    <cellStyle name="Normal 21 10" xfId="2547"/>
    <cellStyle name="Normal 21 11" xfId="2548"/>
    <cellStyle name="Normal 21 12" xfId="2549"/>
    <cellStyle name="Normal 21 13" xfId="2550"/>
    <cellStyle name="Normal 21 14" xfId="2551"/>
    <cellStyle name="Normal 21 15" xfId="2552"/>
    <cellStyle name="Normal 21 16" xfId="2553"/>
    <cellStyle name="Normal 21 2" xfId="2554"/>
    <cellStyle name="Normal 21 2 2" xfId="2555"/>
    <cellStyle name="Normal 21 2 2 2" xfId="4439"/>
    <cellStyle name="Normal 21 2 2 3" xfId="4440"/>
    <cellStyle name="Normal 21 2 3" xfId="2556"/>
    <cellStyle name="Normal 21 2 3 2" xfId="4441"/>
    <cellStyle name="Normal 21 2 4" xfId="4442"/>
    <cellStyle name="Normal 21 2 5" xfId="4443"/>
    <cellStyle name="Normal 21 3" xfId="2557"/>
    <cellStyle name="Normal 21 3 2" xfId="2558"/>
    <cellStyle name="Normal 21 3 2 2" xfId="4444"/>
    <cellStyle name="Normal 21 3 2 3" xfId="4445"/>
    <cellStyle name="Normal 21 3 3" xfId="4446"/>
    <cellStyle name="Normal 21 3 4" xfId="4447"/>
    <cellStyle name="Normal 21 4" xfId="2559"/>
    <cellStyle name="Normal 21 4 2" xfId="2560"/>
    <cellStyle name="Normal 21 4 3" xfId="4448"/>
    <cellStyle name="Normal 21 5" xfId="2561"/>
    <cellStyle name="Normal 21 5 2" xfId="2562"/>
    <cellStyle name="Normal 21 5 3" xfId="4449"/>
    <cellStyle name="Normal 21 6" xfId="2563"/>
    <cellStyle name="Normal 21 7" xfId="2564"/>
    <cellStyle name="Normal 21 8" xfId="2565"/>
    <cellStyle name="Normal 21 9" xfId="2566"/>
    <cellStyle name="Normal 21_20110401_SAN_Rev#1_ PTP 2012" xfId="2567"/>
    <cellStyle name="Normal 22" xfId="2568"/>
    <cellStyle name="Normal 22 2" xfId="2569"/>
    <cellStyle name="Normal 22 2 2" xfId="2570"/>
    <cellStyle name="Normal 22 2 2 2" xfId="2571"/>
    <cellStyle name="Normal 22 2 3" xfId="2572"/>
    <cellStyle name="Normal 22 2_20110401_SAN_Rev#1_ PTP 2012" xfId="2573"/>
    <cellStyle name="Normal 22 3" xfId="2574"/>
    <cellStyle name="Normal 22 4" xfId="2575"/>
    <cellStyle name="Normal 22 5" xfId="2576"/>
    <cellStyle name="Normal 22 6" xfId="4450"/>
    <cellStyle name="Normal 22 7" xfId="4451"/>
    <cellStyle name="Normal 22 8" xfId="4452"/>
    <cellStyle name="Normal 22 9" xfId="4453"/>
    <cellStyle name="Normal 22_20110401_SAL_Rev#1_ PTP 2011" xfId="2577"/>
    <cellStyle name="Normal 23" xfId="2578"/>
    <cellStyle name="Normal 23 2" xfId="2579"/>
    <cellStyle name="Normal 23 2 2" xfId="2580"/>
    <cellStyle name="Normal 23 3" xfId="2581"/>
    <cellStyle name="Normal 23 4" xfId="2582"/>
    <cellStyle name="Normal 23 5" xfId="2583"/>
    <cellStyle name="Normal 23 6" xfId="4454"/>
    <cellStyle name="Normal 23 7" xfId="4455"/>
    <cellStyle name="Normal 23_20110401_SAL_Rev#1_ PTP 2011" xfId="2584"/>
    <cellStyle name="Normal 24" xfId="2585"/>
    <cellStyle name="Normal 24 2" xfId="2586"/>
    <cellStyle name="Normal 24 2 2" xfId="2587"/>
    <cellStyle name="Normal 24 3" xfId="2588"/>
    <cellStyle name="Normal 24 4" xfId="2589"/>
    <cellStyle name="Normal 24 5" xfId="2590"/>
    <cellStyle name="Normal 24 6" xfId="4456"/>
    <cellStyle name="Normal 24 7" xfId="4457"/>
    <cellStyle name="Normal 24_20110401_SAL_Rev#1_ PTP 2011" xfId="2591"/>
    <cellStyle name="Normal 25" xfId="2592"/>
    <cellStyle name="Normal 25 2" xfId="2593"/>
    <cellStyle name="Normal 25 3" xfId="2594"/>
    <cellStyle name="Normal 25 4" xfId="2595"/>
    <cellStyle name="Normal 25 5" xfId="4458"/>
    <cellStyle name="Normal 25 6" xfId="4459"/>
    <cellStyle name="Normal 26" xfId="2596"/>
    <cellStyle name="Normal 26 2" xfId="2597"/>
    <cellStyle name="Normal 26 3" xfId="2598"/>
    <cellStyle name="Normal 26 4" xfId="2599"/>
    <cellStyle name="Normal 26 5" xfId="4460"/>
    <cellStyle name="Normal 27" xfId="2600"/>
    <cellStyle name="Normal 27 2" xfId="2601"/>
    <cellStyle name="Normal 27 3" xfId="2602"/>
    <cellStyle name="Normal 27 4" xfId="4461"/>
    <cellStyle name="Normal 27 5" xfId="4578"/>
    <cellStyle name="Normal 28" xfId="2603"/>
    <cellStyle name="Normal 28 2" xfId="2604"/>
    <cellStyle name="Normal 28 3" xfId="2605"/>
    <cellStyle name="Normal 28 4" xfId="4462"/>
    <cellStyle name="Normal 28 5" xfId="4579"/>
    <cellStyle name="Normal 29" xfId="2606"/>
    <cellStyle name="Normal 29 2" xfId="2607"/>
    <cellStyle name="Normal 29 3" xfId="2608"/>
    <cellStyle name="Normal 29 4" xfId="4463"/>
    <cellStyle name="Normal 29 5" xfId="4580"/>
    <cellStyle name="Normal 3" xfId="2609"/>
    <cellStyle name="Normal 3 10" xfId="2610"/>
    <cellStyle name="Normal 3 11" xfId="2611"/>
    <cellStyle name="Normal 3 12" xfId="2612"/>
    <cellStyle name="Normal 3 13" xfId="2613"/>
    <cellStyle name="Normal 3 14" xfId="2614"/>
    <cellStyle name="Normal 3 15" xfId="2615"/>
    <cellStyle name="Normal 3 16" xfId="2616"/>
    <cellStyle name="Normal 3 17" xfId="2617"/>
    <cellStyle name="Normal 3 17 2" xfId="4464"/>
    <cellStyle name="Normal 3 18" xfId="4465"/>
    <cellStyle name="Normal 3 2" xfId="2618"/>
    <cellStyle name="Normal 3 2 2" xfId="2619"/>
    <cellStyle name="Normal 3 2 3" xfId="2620"/>
    <cellStyle name="Normal 3 2 3 2" xfId="2621"/>
    <cellStyle name="Normal 3 2 3 3" xfId="4582"/>
    <cellStyle name="Normal 3 2 4" xfId="4581"/>
    <cellStyle name="Normal 3 2_DNCR T-03 TOTAL" xfId="2622"/>
    <cellStyle name="Normal 3 3" xfId="2623"/>
    <cellStyle name="Normal 3 3 2" xfId="2624"/>
    <cellStyle name="Normal 3 3 2 2" xfId="2625"/>
    <cellStyle name="Normal 3 3 2 2 2" xfId="4584"/>
    <cellStyle name="Normal 3 3 2 3" xfId="2626"/>
    <cellStyle name="Normal 3 3 2 4" xfId="4583"/>
    <cellStyle name="Normal 3 3 3" xfId="2627"/>
    <cellStyle name="Normal 3 4" xfId="2628"/>
    <cellStyle name="Normal 3 4 2" xfId="2629"/>
    <cellStyle name="Normal 3 4 2 2" xfId="2630"/>
    <cellStyle name="Normal 3 4 3" xfId="2631"/>
    <cellStyle name="Normal 3 5" xfId="2632"/>
    <cellStyle name="Normal 3 5 2" xfId="2633"/>
    <cellStyle name="Normal 3 5 2 2" xfId="4585"/>
    <cellStyle name="Normal 3 5 3" xfId="2634"/>
    <cellStyle name="Normal 3 6" xfId="2635"/>
    <cellStyle name="Normal 3 6 2" xfId="2636"/>
    <cellStyle name="Normal 3 7" xfId="2637"/>
    <cellStyle name="Normal 3 7 2" xfId="2638"/>
    <cellStyle name="Normal 3 8" xfId="2639"/>
    <cellStyle name="Normal 3 8 2" xfId="2640"/>
    <cellStyle name="Normal 3 9" xfId="2641"/>
    <cellStyle name="Normal 3 9 2" xfId="2642"/>
    <cellStyle name="Normal 3_20110401_SAN_Rev#1_ PTP 2012" xfId="2643"/>
    <cellStyle name="Normal 30" xfId="2644"/>
    <cellStyle name="Normal 30 2" xfId="2645"/>
    <cellStyle name="Normal 30 3" xfId="2646"/>
    <cellStyle name="Normal 30 4" xfId="4466"/>
    <cellStyle name="Normal 30 5" xfId="4586"/>
    <cellStyle name="Normal 31" xfId="2647"/>
    <cellStyle name="Normal 31 2" xfId="2648"/>
    <cellStyle name="Normal 31 3" xfId="2649"/>
    <cellStyle name="Normal 31 4" xfId="4151"/>
    <cellStyle name="Normal 31 5" xfId="4587"/>
    <cellStyle name="Normal 32" xfId="2650"/>
    <cellStyle name="Normal 32 2" xfId="2651"/>
    <cellStyle name="Normal 32 3" xfId="2652"/>
    <cellStyle name="Normal 32 4" xfId="4467"/>
    <cellStyle name="Normal 32 5" xfId="4588"/>
    <cellStyle name="Normal 33" xfId="2653"/>
    <cellStyle name="Normal 33 2" xfId="2654"/>
    <cellStyle name="Normal 33 3" xfId="2655"/>
    <cellStyle name="Normal 33 4" xfId="4589"/>
    <cellStyle name="Normal 34" xfId="2656"/>
    <cellStyle name="Normal 34 2" xfId="2657"/>
    <cellStyle name="Normal 34 3" xfId="2658"/>
    <cellStyle name="Normal 34 4" xfId="4590"/>
    <cellStyle name="Normal 35" xfId="2659"/>
    <cellStyle name="Normal 35 2" xfId="2660"/>
    <cellStyle name="Normal 35 3" xfId="2661"/>
    <cellStyle name="Normal 35 4" xfId="4591"/>
    <cellStyle name="Normal 36" xfId="2662"/>
    <cellStyle name="Normal 36 2" xfId="2663"/>
    <cellStyle name="Normal 36 3" xfId="2664"/>
    <cellStyle name="Normal 36 4" xfId="4592"/>
    <cellStyle name="Normal 37" xfId="2665"/>
    <cellStyle name="Normal 37 2" xfId="2666"/>
    <cellStyle name="Normal 37 3" xfId="2667"/>
    <cellStyle name="Normal 37 4" xfId="4593"/>
    <cellStyle name="Normal 38" xfId="2668"/>
    <cellStyle name="Normal 38 2" xfId="2669"/>
    <cellStyle name="Normal 38 3" xfId="2670"/>
    <cellStyle name="Normal 38 4" xfId="4594"/>
    <cellStyle name="Normal 39" xfId="2671"/>
    <cellStyle name="Normal 39 2" xfId="2672"/>
    <cellStyle name="Normal 39 3" xfId="2673"/>
    <cellStyle name="Normal 39 4" xfId="4595"/>
    <cellStyle name="Normal 4" xfId="2674"/>
    <cellStyle name="Normal 4 10" xfId="2675"/>
    <cellStyle name="Normal 4 11" xfId="2676"/>
    <cellStyle name="Normal 4 12" xfId="2677"/>
    <cellStyle name="Normal 4 13" xfId="2678"/>
    <cellStyle name="Normal 4 14" xfId="2679"/>
    <cellStyle name="Normal 4 15" xfId="2680"/>
    <cellStyle name="Normal 4 16" xfId="2681"/>
    <cellStyle name="Normal 4 17" xfId="4468"/>
    <cellStyle name="Normal 4 18" xfId="4469"/>
    <cellStyle name="Normal 4 2" xfId="2682"/>
    <cellStyle name="Normal 4 2 2" xfId="2683"/>
    <cellStyle name="Normal 4 2 2 2" xfId="2684"/>
    <cellStyle name="Normal 4 2 2 2 2" xfId="2685"/>
    <cellStyle name="Normal 4 2 2 3" xfId="2686"/>
    <cellStyle name="Normal 4 2 3" xfId="2687"/>
    <cellStyle name="Normal 4 2 3 2" xfId="4596"/>
    <cellStyle name="Normal 4 2 4" xfId="2688"/>
    <cellStyle name="Normal 4 2 5" xfId="2689"/>
    <cellStyle name="Normal 4 3" xfId="2690"/>
    <cellStyle name="Normal 4 3 2" xfId="2691"/>
    <cellStyle name="Normal 4 3 2 2" xfId="4597"/>
    <cellStyle name="Normal 4 3 3" xfId="2692"/>
    <cellStyle name="Normal 4 4" xfId="2693"/>
    <cellStyle name="Normal 4 4 2" xfId="2694"/>
    <cellStyle name="Normal 4 5" xfId="2695"/>
    <cellStyle name="Normal 4 5 2" xfId="2696"/>
    <cellStyle name="Normal 4 6" xfId="2697"/>
    <cellStyle name="Normal 4 7" xfId="2698"/>
    <cellStyle name="Normal 4 8" xfId="2699"/>
    <cellStyle name="Normal 4 9" xfId="2700"/>
    <cellStyle name="Normal 4_20110401_SAN_Rev#1_ PTP 2012" xfId="2701"/>
    <cellStyle name="Normal 40" xfId="2702"/>
    <cellStyle name="Normal 40 2" xfId="2703"/>
    <cellStyle name="Normal 40 3" xfId="2704"/>
    <cellStyle name="Normal 40 4" xfId="4598"/>
    <cellStyle name="Normal 41" xfId="2705"/>
    <cellStyle name="Normal 41 2" xfId="2706"/>
    <cellStyle name="Normal 41 3" xfId="2707"/>
    <cellStyle name="Normal 41 4" xfId="4599"/>
    <cellStyle name="Normal 42" xfId="2708"/>
    <cellStyle name="Normal 42 2" xfId="2709"/>
    <cellStyle name="Normal 42 3" xfId="2710"/>
    <cellStyle name="Normal 42 4" xfId="4600"/>
    <cellStyle name="Normal 43" xfId="2711"/>
    <cellStyle name="Normal 43 2" xfId="2712"/>
    <cellStyle name="Normal 43 3" xfId="2713"/>
    <cellStyle name="Normal 43 4" xfId="4601"/>
    <cellStyle name="Normal 44" xfId="2714"/>
    <cellStyle name="Normal 44 2" xfId="2715"/>
    <cellStyle name="Normal 44 3" xfId="2716"/>
    <cellStyle name="Normal 44 4" xfId="4602"/>
    <cellStyle name="Normal 45" xfId="2717"/>
    <cellStyle name="Normal 45 2" xfId="2718"/>
    <cellStyle name="Normal 45 3" xfId="2719"/>
    <cellStyle name="Normal 45 4" xfId="4603"/>
    <cellStyle name="Normal 46" xfId="2720"/>
    <cellStyle name="Normal 46 2" xfId="2721"/>
    <cellStyle name="Normal 46 3" xfId="2722"/>
    <cellStyle name="Normal 46 4" xfId="4604"/>
    <cellStyle name="Normal 47" xfId="2723"/>
    <cellStyle name="Normal 47 2" xfId="2724"/>
    <cellStyle name="Normal 47 3" xfId="2725"/>
    <cellStyle name="Normal 47 4" xfId="4605"/>
    <cellStyle name="Normal 48" xfId="2726"/>
    <cellStyle name="Normal 48 2" xfId="2727"/>
    <cellStyle name="Normal 48 3" xfId="2728"/>
    <cellStyle name="Normal 48 4" xfId="4606"/>
    <cellStyle name="Normal 49" xfId="2729"/>
    <cellStyle name="Normal 49 2" xfId="2730"/>
    <cellStyle name="Normal 49 3" xfId="2731"/>
    <cellStyle name="Normal 49 4" xfId="4607"/>
    <cellStyle name="Normal 5" xfId="2732"/>
    <cellStyle name="Normal 5 10" xfId="2733"/>
    <cellStyle name="Normal 5 11" xfId="2734"/>
    <cellStyle name="Normal 5 12" xfId="2735"/>
    <cellStyle name="Normal 5 13" xfId="2736"/>
    <cellStyle name="Normal 5 14" xfId="2737"/>
    <cellStyle name="Normal 5 15" xfId="2738"/>
    <cellStyle name="Normal 5 16" xfId="2739"/>
    <cellStyle name="Normal 5 17" xfId="2740"/>
    <cellStyle name="Normal 5 17 2" xfId="4608"/>
    <cellStyle name="Normal 5 2" xfId="2741"/>
    <cellStyle name="Normal 5 2 2" xfId="2742"/>
    <cellStyle name="Normal 5 2 2 2" xfId="2743"/>
    <cellStyle name="Normal 5 2 3" xfId="2744"/>
    <cellStyle name="Normal 5 2 4" xfId="2745"/>
    <cellStyle name="Normal 5 3" xfId="2746"/>
    <cellStyle name="Normal 5 3 2" xfId="2747"/>
    <cellStyle name="Normal 5 3 3" xfId="2748"/>
    <cellStyle name="Normal 5 3 4" xfId="4470"/>
    <cellStyle name="Normal 5 3 5" xfId="4471"/>
    <cellStyle name="Normal 5 4" xfId="2749"/>
    <cellStyle name="Normal 5 4 2" xfId="2750"/>
    <cellStyle name="Normal 5 5" xfId="2751"/>
    <cellStyle name="Normal 5 5 2" xfId="2752"/>
    <cellStyle name="Normal 5 6" xfId="2753"/>
    <cellStyle name="Normal 5 6 2" xfId="2754"/>
    <cellStyle name="Normal 5 6 2 2" xfId="4609"/>
    <cellStyle name="Normal 5 7" xfId="2755"/>
    <cellStyle name="Normal 5 8" xfId="2756"/>
    <cellStyle name="Normal 5 9" xfId="2757"/>
    <cellStyle name="Normal 5_20110401_SAN_Rev#1_ PTP 2012" xfId="2758"/>
    <cellStyle name="Normal 50" xfId="2759"/>
    <cellStyle name="Normal 50 2" xfId="2760"/>
    <cellStyle name="Normal 50 3" xfId="2761"/>
    <cellStyle name="Normal 50 4" xfId="4610"/>
    <cellStyle name="Normal 51" xfId="2762"/>
    <cellStyle name="Normal 51 2" xfId="2763"/>
    <cellStyle name="Normal 51 3" xfId="2764"/>
    <cellStyle name="Normal 51 4" xfId="4611"/>
    <cellStyle name="Normal 52" xfId="2765"/>
    <cellStyle name="Normal 52 2" xfId="2766"/>
    <cellStyle name="Normal 52 3" xfId="2767"/>
    <cellStyle name="Normal 52 4" xfId="4612"/>
    <cellStyle name="Normal 53" xfId="2768"/>
    <cellStyle name="Normal 53 2" xfId="2769"/>
    <cellStyle name="Normal 53 3" xfId="2770"/>
    <cellStyle name="Normal 53 4" xfId="4613"/>
    <cellStyle name="Normal 54" xfId="2771"/>
    <cellStyle name="Normal 54 2" xfId="2772"/>
    <cellStyle name="Normal 54 3" xfId="2773"/>
    <cellStyle name="Normal 54 4" xfId="4614"/>
    <cellStyle name="Normal 55" xfId="2774"/>
    <cellStyle name="Normal 55 2" xfId="2775"/>
    <cellStyle name="Normal 56" xfId="2776"/>
    <cellStyle name="Normal 56 2" xfId="2777"/>
    <cellStyle name="Normal 57" xfId="2778"/>
    <cellStyle name="Normal 57 2" xfId="2779"/>
    <cellStyle name="Normal 58" xfId="2780"/>
    <cellStyle name="Normal 58 2" xfId="2781"/>
    <cellStyle name="Normal 59" xfId="2782"/>
    <cellStyle name="Normal 59 2" xfId="2783"/>
    <cellStyle name="Normal 6" xfId="2784"/>
    <cellStyle name="Normal 6 10" xfId="2785"/>
    <cellStyle name="Normal 6 11" xfId="2786"/>
    <cellStyle name="Normal 6 12" xfId="2787"/>
    <cellStyle name="Normal 6 13" xfId="2788"/>
    <cellStyle name="Normal 6 14" xfId="2789"/>
    <cellStyle name="Normal 6 15" xfId="2790"/>
    <cellStyle name="Normal 6 16" xfId="2791"/>
    <cellStyle name="Normal 6 17" xfId="2792"/>
    <cellStyle name="Normal 6 2" xfId="2793"/>
    <cellStyle name="Normal 6 2 2" xfId="2794"/>
    <cellStyle name="Normal 6 2 2 2" xfId="2795"/>
    <cellStyle name="Normal 6 2 2 3" xfId="2796"/>
    <cellStyle name="Normal 6 2 3" xfId="2797"/>
    <cellStyle name="Normal 6 2 3 2" xfId="2798"/>
    <cellStyle name="Normal 6 2 4" xfId="2799"/>
    <cellStyle name="Normal 6 3" xfId="2800"/>
    <cellStyle name="Normal 6 3 2" xfId="2801"/>
    <cellStyle name="Normal 6 3 2 2" xfId="2802"/>
    <cellStyle name="Normal 6 3 3" xfId="2803"/>
    <cellStyle name="Normal 6 4" xfId="2804"/>
    <cellStyle name="Normal 6 4 2" xfId="2805"/>
    <cellStyle name="Normal 6 5" xfId="2806"/>
    <cellStyle name="Normal 6 5 2" xfId="2807"/>
    <cellStyle name="Normal 6 6" xfId="2808"/>
    <cellStyle name="Normal 6 7" xfId="2809"/>
    <cellStyle name="Normal 6 8" xfId="2810"/>
    <cellStyle name="Normal 6 9" xfId="2811"/>
    <cellStyle name="Normal 6_20110401_SAN_Rev#1_ PTP 2012" xfId="2812"/>
    <cellStyle name="Normal 60" xfId="2813"/>
    <cellStyle name="Normal 60 2" xfId="2814"/>
    <cellStyle name="Normal 61" xfId="2815"/>
    <cellStyle name="Normal 61 2" xfId="2816"/>
    <cellStyle name="Normal 62" xfId="2817"/>
    <cellStyle name="Normal 62 2" xfId="2818"/>
    <cellStyle name="Normal 63" xfId="2819"/>
    <cellStyle name="Normal 63 2" xfId="2820"/>
    <cellStyle name="Normal 64" xfId="2821"/>
    <cellStyle name="Normal 64 2" xfId="2822"/>
    <cellStyle name="Normal 64 3" xfId="2823"/>
    <cellStyle name="Normal 65" xfId="2824"/>
    <cellStyle name="Normal 65 2" xfId="2825"/>
    <cellStyle name="Normal 66" xfId="2826"/>
    <cellStyle name="Normal 66 2" xfId="2827"/>
    <cellStyle name="Normal 67" xfId="2828"/>
    <cellStyle name="Normal 67 2" xfId="2829"/>
    <cellStyle name="Normal 68" xfId="2830"/>
    <cellStyle name="Normal 68 2" xfId="2831"/>
    <cellStyle name="Normal 69" xfId="2832"/>
    <cellStyle name="Normal 69 2" xfId="2833"/>
    <cellStyle name="Normal 69 3" xfId="2834"/>
    <cellStyle name="Normal 7" xfId="2835"/>
    <cellStyle name="Normal 7 10" xfId="2836"/>
    <cellStyle name="Normal 7 11" xfId="2837"/>
    <cellStyle name="Normal 7 12" xfId="2838"/>
    <cellStyle name="Normal 7 13" xfId="2839"/>
    <cellStyle name="Normal 7 14" xfId="2840"/>
    <cellStyle name="Normal 7 15" xfId="2841"/>
    <cellStyle name="Normal 7 16" xfId="2842"/>
    <cellStyle name="Normal 7 2" xfId="2843"/>
    <cellStyle name="Normal 7 2 2" xfId="2844"/>
    <cellStyle name="Normal 7 2 3" xfId="2845"/>
    <cellStyle name="Normal 7 2 4" xfId="2846"/>
    <cellStyle name="Normal 7 2 5" xfId="4472"/>
    <cellStyle name="Normal 7 2 6" xfId="4473"/>
    <cellStyle name="Normal 7 3" xfId="2847"/>
    <cellStyle name="Normal 7 3 2" xfId="2848"/>
    <cellStyle name="Normal 7 4" xfId="2849"/>
    <cellStyle name="Normal 7 4 2" xfId="2850"/>
    <cellStyle name="Normal 7 5" xfId="2851"/>
    <cellStyle name="Normal 7 5 2" xfId="2852"/>
    <cellStyle name="Normal 7 6" xfId="2853"/>
    <cellStyle name="Normal 7 7" xfId="2854"/>
    <cellStyle name="Normal 7 8" xfId="2855"/>
    <cellStyle name="Normal 7 9" xfId="2856"/>
    <cellStyle name="Normal 7_20110401_SAN_Rev#1_ PTP 2012" xfId="2857"/>
    <cellStyle name="Normal 70" xfId="2858"/>
    <cellStyle name="Normal 70 2" xfId="2859"/>
    <cellStyle name="Normal 70 3" xfId="2860"/>
    <cellStyle name="Normal 71" xfId="2861"/>
    <cellStyle name="Normal 71 2" xfId="2862"/>
    <cellStyle name="Normal 71 3" xfId="2863"/>
    <cellStyle name="Normal 72" xfId="2864"/>
    <cellStyle name="Normal 72 2" xfId="2865"/>
    <cellStyle name="Normal 72 3" xfId="2866"/>
    <cellStyle name="Normal 73" xfId="2867"/>
    <cellStyle name="Normal 73 2" xfId="2868"/>
    <cellStyle name="Normal 73 3" xfId="2869"/>
    <cellStyle name="Normal 74" xfId="2870"/>
    <cellStyle name="Normal 74 2" xfId="2871"/>
    <cellStyle name="Normal 74 3" xfId="2872"/>
    <cellStyle name="Normal 75" xfId="2873"/>
    <cellStyle name="Normal 75 2" xfId="2874"/>
    <cellStyle name="Normal 75 3" xfId="2875"/>
    <cellStyle name="Normal 76" xfId="2876"/>
    <cellStyle name="Normal 76 2" xfId="2877"/>
    <cellStyle name="Normal 76 3" xfId="2878"/>
    <cellStyle name="Normal 76 3 2" xfId="4615"/>
    <cellStyle name="Normal 77" xfId="2879"/>
    <cellStyle name="Normal 77 2" xfId="2880"/>
    <cellStyle name="Normal 77 3" xfId="2881"/>
    <cellStyle name="Normal 78" xfId="2882"/>
    <cellStyle name="Normal 78 2" xfId="2883"/>
    <cellStyle name="Normal 78 3" xfId="2884"/>
    <cellStyle name="Normal 79" xfId="2885"/>
    <cellStyle name="Normal 79 2" xfId="2886"/>
    <cellStyle name="Normal 79 3" xfId="2887"/>
    <cellStyle name="Normal 8" xfId="2888"/>
    <cellStyle name="Normal 8 10" xfId="2889"/>
    <cellStyle name="Normal 8 11" xfId="2890"/>
    <cellStyle name="Normal 8 12" xfId="2891"/>
    <cellStyle name="Normal 8 13" xfId="2892"/>
    <cellStyle name="Normal 8 14" xfId="2893"/>
    <cellStyle name="Normal 8 15" xfId="2894"/>
    <cellStyle name="Normal 8 16" xfId="4474"/>
    <cellStyle name="Normal 8 2" xfId="2895"/>
    <cellStyle name="Normal 8 2 2" xfId="2896"/>
    <cellStyle name="Normal 8 2 3" xfId="2897"/>
    <cellStyle name="Normal 8 2 4" xfId="2898"/>
    <cellStyle name="Normal 8 2 5" xfId="4475"/>
    <cellStyle name="Normal 8 3" xfId="2899"/>
    <cellStyle name="Normal 8 3 2" xfId="2900"/>
    <cellStyle name="Normal 8 4" xfId="2901"/>
    <cellStyle name="Normal 8 5" xfId="2902"/>
    <cellStyle name="Normal 8 6" xfId="2903"/>
    <cellStyle name="Normal 8 7" xfId="2904"/>
    <cellStyle name="Normal 8 8" xfId="2905"/>
    <cellStyle name="Normal 8 9" xfId="2906"/>
    <cellStyle name="Normal 8_20110401_SAN_Rev#1_ PTP 2012" xfId="2907"/>
    <cellStyle name="Normal 80" xfId="2908"/>
    <cellStyle name="Normal 80 2" xfId="2909"/>
    <cellStyle name="Normal 80 3" xfId="2910"/>
    <cellStyle name="Normal 81" xfId="2911"/>
    <cellStyle name="Normal 81 2" xfId="2912"/>
    <cellStyle name="Normal 81 3" xfId="2913"/>
    <cellStyle name="Normal 82" xfId="2914"/>
    <cellStyle name="Normal 82 2" xfId="2915"/>
    <cellStyle name="Normal 82 3" xfId="2916"/>
    <cellStyle name="Normal 83" xfId="2917"/>
    <cellStyle name="Normal 83 2" xfId="2918"/>
    <cellStyle name="Normal 83 3" xfId="2919"/>
    <cellStyle name="Normal 84" xfId="2920"/>
    <cellStyle name="Normal 84 2" xfId="2921"/>
    <cellStyle name="Normal 84 3" xfId="2922"/>
    <cellStyle name="Normal 85" xfId="2923"/>
    <cellStyle name="Normal 85 2" xfId="2924"/>
    <cellStyle name="Normal 85 3" xfId="2925"/>
    <cellStyle name="Normal 86" xfId="2926"/>
    <cellStyle name="Normal 86 2" xfId="2927"/>
    <cellStyle name="Normal 86 3" xfId="2928"/>
    <cellStyle name="Normal 87" xfId="2929"/>
    <cellStyle name="Normal 87 2" xfId="2930"/>
    <cellStyle name="Normal 87 3" xfId="2931"/>
    <cellStyle name="Normal 88" xfId="2932"/>
    <cellStyle name="Normal 88 2" xfId="2933"/>
    <cellStyle name="Normal 88 3" xfId="2934"/>
    <cellStyle name="Normal 89" xfId="2935"/>
    <cellStyle name="Normal 89 2" xfId="2936"/>
    <cellStyle name="Normal 89 3" xfId="2937"/>
    <cellStyle name="Normal 9" xfId="2938"/>
    <cellStyle name="Normal 9 10" xfId="2939"/>
    <cellStyle name="Normal 9 11" xfId="2940"/>
    <cellStyle name="Normal 9 12" xfId="2941"/>
    <cellStyle name="Normal 9 13" xfId="2942"/>
    <cellStyle name="Normal 9 14" xfId="2943"/>
    <cellStyle name="Normal 9 15" xfId="2944"/>
    <cellStyle name="Normal 9 16" xfId="2945"/>
    <cellStyle name="Normal 9 17" xfId="4476"/>
    <cellStyle name="Normal 9 2" xfId="2946"/>
    <cellStyle name="Normal 9 2 2" xfId="2947"/>
    <cellStyle name="Normal 9 2 3" xfId="2948"/>
    <cellStyle name="Normal 9 2 4" xfId="2949"/>
    <cellStyle name="Normal 9 2 5" xfId="4477"/>
    <cellStyle name="Normal 9 2 6" xfId="4478"/>
    <cellStyle name="Normal 9 3" xfId="2950"/>
    <cellStyle name="Normal 9 3 2" xfId="2951"/>
    <cellStyle name="Normal 9 4" xfId="2952"/>
    <cellStyle name="Normal 9 4 2" xfId="2953"/>
    <cellStyle name="Normal 9 4 2 2" xfId="4616"/>
    <cellStyle name="Normal 9 5" xfId="2954"/>
    <cellStyle name="Normal 9 5 2" xfId="2955"/>
    <cellStyle name="Normal 9 6" xfId="2956"/>
    <cellStyle name="Normal 9 7" xfId="2957"/>
    <cellStyle name="Normal 9 8" xfId="2958"/>
    <cellStyle name="Normal 9 9" xfId="2959"/>
    <cellStyle name="Normal 9_20110401_SAN_Rev#1_ PTP 2012" xfId="2960"/>
    <cellStyle name="Normal 90" xfId="2961"/>
    <cellStyle name="Normal 90 2" xfId="2962"/>
    <cellStyle name="Normal 91" xfId="2963"/>
    <cellStyle name="Normal 91 2" xfId="2964"/>
    <cellStyle name="Normal 92" xfId="2965"/>
    <cellStyle name="Normal 92 2" xfId="2966"/>
    <cellStyle name="Normal 93" xfId="2967"/>
    <cellStyle name="Normal 93 2" xfId="2968"/>
    <cellStyle name="Normal 94" xfId="2969"/>
    <cellStyle name="Normal 94 2" xfId="2970"/>
    <cellStyle name="Normal 95" xfId="2971"/>
    <cellStyle name="Normal 95 2" xfId="2972"/>
    <cellStyle name="Normal 96" xfId="2973"/>
    <cellStyle name="Normal 96 2" xfId="2974"/>
    <cellStyle name="Normal 97" xfId="2975"/>
    <cellStyle name="Normal 97 2" xfId="2976"/>
    <cellStyle name="Normal 98" xfId="2977"/>
    <cellStyle name="Normal 98 2" xfId="2978"/>
    <cellStyle name="Normal 99" xfId="2979"/>
    <cellStyle name="Normal 99 2" xfId="2980"/>
    <cellStyle name="NormalMultiple" xfId="2981"/>
    <cellStyle name="NormalX" xfId="2982"/>
    <cellStyle name="Nota" xfId="2983"/>
    <cellStyle name="Notas" xfId="2984"/>
    <cellStyle name="Notas 10" xfId="2985"/>
    <cellStyle name="Notas 11" xfId="2986"/>
    <cellStyle name="Notas 12" xfId="2987"/>
    <cellStyle name="Notas 13" xfId="2988"/>
    <cellStyle name="Notas 14" xfId="2989"/>
    <cellStyle name="Notas 2" xfId="2990"/>
    <cellStyle name="Notas 2 2" xfId="2991"/>
    <cellStyle name="Notas 2 2 2" xfId="2992"/>
    <cellStyle name="Notas 2 3" xfId="2993"/>
    <cellStyle name="Notas 2 4" xfId="2994"/>
    <cellStyle name="Notas 2 4 2" xfId="4617"/>
    <cellStyle name="Notas 2_1.400 Inversiones Oper ITAÚ" xfId="2995"/>
    <cellStyle name="Notas 3" xfId="2996"/>
    <cellStyle name="Notas 3 2" xfId="2997"/>
    <cellStyle name="Notas 3 2 2" xfId="2998"/>
    <cellStyle name="Notas 3 3" xfId="2999"/>
    <cellStyle name="Notas 3_1.400 Inversiones Oper ITAÚ" xfId="3000"/>
    <cellStyle name="Notas 4" xfId="3001"/>
    <cellStyle name="Notas 4 2" xfId="3002"/>
    <cellStyle name="Notas 5" xfId="3003"/>
    <cellStyle name="Notas 5 2" xfId="3004"/>
    <cellStyle name="Notas 6" xfId="3005"/>
    <cellStyle name="Notas 6 2" xfId="3006"/>
    <cellStyle name="Notas 6 3" xfId="3007"/>
    <cellStyle name="Notas 7" xfId="3008"/>
    <cellStyle name="Notas 8" xfId="3009"/>
    <cellStyle name="Notas 9" xfId="3010"/>
    <cellStyle name="Note 2" xfId="39"/>
    <cellStyle name="Note 2 2" xfId="3011"/>
    <cellStyle name="Note 2 2 2" xfId="3012"/>
    <cellStyle name="Note 2 2 3" xfId="3013"/>
    <cellStyle name="Note 2 2 4" xfId="3014"/>
    <cellStyle name="Note 2 2 5" xfId="4479"/>
    <cellStyle name="Note 2 2 6" xfId="4480"/>
    <cellStyle name="Note 2 3" xfId="3015"/>
    <cellStyle name="Note 2 4" xfId="3016"/>
    <cellStyle name="Note 2 5" xfId="3017"/>
    <cellStyle name="Note 2 6" xfId="3018"/>
    <cellStyle name="Note 2 7" xfId="3019"/>
    <cellStyle name="Note 2 8" xfId="4481"/>
    <cellStyle name="Note 2_1.400 Inversiones Oper ITAÚ" xfId="3020"/>
    <cellStyle name="Note 3" xfId="3021"/>
    <cellStyle name="Note 3 2" xfId="3022"/>
    <cellStyle name="Note 3 3" xfId="3023"/>
    <cellStyle name="Note 3 4" xfId="3024"/>
    <cellStyle name="Note 3 5" xfId="3025"/>
    <cellStyle name="Note 4" xfId="3026"/>
    <cellStyle name="Note 5" xfId="3027"/>
    <cellStyle name="Note 6" xfId="3028"/>
    <cellStyle name="Note 7" xfId="4482"/>
    <cellStyle name="Note 8" xfId="4483"/>
    <cellStyle name="Numero" xfId="3029"/>
    <cellStyle name="Numero 2" xfId="3030"/>
    <cellStyle name="Output 2" xfId="40"/>
    <cellStyle name="Output 2 2" xfId="3031"/>
    <cellStyle name="Output 2 2 2" xfId="3032"/>
    <cellStyle name="Output 2 2 3" xfId="3033"/>
    <cellStyle name="Output 2 2 4" xfId="4484"/>
    <cellStyle name="Output 2 2 5" xfId="4485"/>
    <cellStyle name="Output 2 3" xfId="3034"/>
    <cellStyle name="Output 2 4" xfId="3035"/>
    <cellStyle name="Output 2 5" xfId="3036"/>
    <cellStyle name="Output 2 6" xfId="3037"/>
    <cellStyle name="Output 2 7" xfId="3038"/>
    <cellStyle name="Output 2 8" xfId="3039"/>
    <cellStyle name="Output 2 9" xfId="4486"/>
    <cellStyle name="Output 3" xfId="3040"/>
    <cellStyle name="Output 3 2" xfId="3041"/>
    <cellStyle name="Output 3 3" xfId="3042"/>
    <cellStyle name="Output 3 4" xfId="3043"/>
    <cellStyle name="Output 3 5" xfId="3044"/>
    <cellStyle name="Output 4" xfId="3045"/>
    <cellStyle name="Output 5" xfId="3046"/>
    <cellStyle name="Output 6" xfId="4487"/>
    <cellStyle name="PAGE" xfId="3047"/>
    <cellStyle name="PAGE 2" xfId="3048"/>
    <cellStyle name="PAGE2" xfId="3049"/>
    <cellStyle name="PAGE2 2" xfId="3050"/>
    <cellStyle name="Percent" xfId="4622" builtinId="5"/>
    <cellStyle name="Percent 2" xfId="3051"/>
    <cellStyle name="Percent 2 2" xfId="3052"/>
    <cellStyle name="Percent 2 2 2" xfId="3053"/>
    <cellStyle name="Percent 2 2 3" xfId="3054"/>
    <cellStyle name="Percent 2 3" xfId="3055"/>
    <cellStyle name="Percent 2 3 2" xfId="4618"/>
    <cellStyle name="Percent 2 4" xfId="3056"/>
    <cellStyle name="Percent 3" xfId="3057"/>
    <cellStyle name="Percent 3 2" xfId="3058"/>
    <cellStyle name="Percent 3 3" xfId="3059"/>
    <cellStyle name="Percent 4" xfId="3060"/>
    <cellStyle name="Percent 4 2" xfId="3061"/>
    <cellStyle name="PillarData" xfId="3062"/>
    <cellStyle name="PillarData 2" xfId="3063"/>
    <cellStyle name="PillarData 2 2" xfId="3064"/>
    <cellStyle name="PillarData 3" xfId="3065"/>
    <cellStyle name="PillarData_20110401_SAN_Rev#1_ PTP 2012" xfId="3066"/>
    <cellStyle name="PillarHeading" xfId="3067"/>
    <cellStyle name="PillarHeading 2" xfId="3068"/>
    <cellStyle name="PillarText" xfId="3069"/>
    <cellStyle name="PillarText 2" xfId="3070"/>
    <cellStyle name="PillarText 2 2" xfId="3071"/>
    <cellStyle name="PillarText 3" xfId="3072"/>
    <cellStyle name="PillarText_20110401_SAN_Rev#1_ PTP 2012" xfId="3073"/>
    <cellStyle name="PillarTotal" xfId="3074"/>
    <cellStyle name="PillarTotal 2" xfId="3075"/>
    <cellStyle name="Porcentaje" xfId="3076"/>
    <cellStyle name="Porcentaje 2" xfId="3077"/>
    <cellStyle name="Porcentaje 2 2" xfId="3078"/>
    <cellStyle name="Porcentaje 2 2 2" xfId="3079"/>
    <cellStyle name="Porcentaje 2 3" xfId="3080"/>
    <cellStyle name="Porcentaje 2 3 2" xfId="3081"/>
    <cellStyle name="Porcentaje 2 4" xfId="3082"/>
    <cellStyle name="Porcentaje 2 5" xfId="3083"/>
    <cellStyle name="Porcentaje 2_20110401_SAL_Rev#1_ PTP 2011" xfId="3084"/>
    <cellStyle name="Porcentaje 3" xfId="3085"/>
    <cellStyle name="Porcentaje 3 2" xfId="3086"/>
    <cellStyle name="Porcentaje_20110401_SAL_Rev#1_ PTP 2011" xfId="3087"/>
    <cellStyle name="Porcentual 10" xfId="3088"/>
    <cellStyle name="Porcentual 11" xfId="3089"/>
    <cellStyle name="Porcentual 12" xfId="3090"/>
    <cellStyle name="Porcentual 13" xfId="3091"/>
    <cellStyle name="Porcentual 2" xfId="3092"/>
    <cellStyle name="Porcentual 2 10" xfId="3093"/>
    <cellStyle name="Porcentual 2 11" xfId="3094"/>
    <cellStyle name="Porcentual 2 12" xfId="3095"/>
    <cellStyle name="Porcentual 2 13" xfId="3096"/>
    <cellStyle name="Porcentual 2 14" xfId="3097"/>
    <cellStyle name="Porcentual 2 2" xfId="3098"/>
    <cellStyle name="Porcentual 2 2 2" xfId="3099"/>
    <cellStyle name="Porcentual 2 3" xfId="3100"/>
    <cellStyle name="Porcentual 2 3 2" xfId="3101"/>
    <cellStyle name="Porcentual 2 4" xfId="3102"/>
    <cellStyle name="Porcentual 2 5" xfId="3103"/>
    <cellStyle name="Porcentual 2 6" xfId="3104"/>
    <cellStyle name="Porcentual 2 7" xfId="3105"/>
    <cellStyle name="Porcentual 2 8" xfId="3106"/>
    <cellStyle name="Porcentual 2 9" xfId="3107"/>
    <cellStyle name="Porcentual 3" xfId="3108"/>
    <cellStyle name="Porcentual 3 10" xfId="3109"/>
    <cellStyle name="Porcentual 3 11" xfId="3110"/>
    <cellStyle name="Porcentual 3 12" xfId="3111"/>
    <cellStyle name="Porcentual 3 13" xfId="3112"/>
    <cellStyle name="Porcentual 3 14" xfId="3113"/>
    <cellStyle name="Porcentual 3 15" xfId="4619"/>
    <cellStyle name="Porcentual 3 2" xfId="3114"/>
    <cellStyle name="Porcentual 3 2 2" xfId="3115"/>
    <cellStyle name="Porcentual 3 3" xfId="3116"/>
    <cellStyle name="Porcentual 3 4" xfId="3117"/>
    <cellStyle name="Porcentual 3 5" xfId="3118"/>
    <cellStyle name="Porcentual 3 6" xfId="3119"/>
    <cellStyle name="Porcentual 3 7" xfId="3120"/>
    <cellStyle name="Porcentual 3 8" xfId="3121"/>
    <cellStyle name="Porcentual 3 9" xfId="3122"/>
    <cellStyle name="Porcentual 4" xfId="3123"/>
    <cellStyle name="Porcentual 4 2" xfId="3124"/>
    <cellStyle name="Porcentual 5" xfId="3125"/>
    <cellStyle name="Porcentual 5 2" xfId="3126"/>
    <cellStyle name="Porcentual 5 3" xfId="3127"/>
    <cellStyle name="Porcentual 6" xfId="3128"/>
    <cellStyle name="Porcentual 7" xfId="3129"/>
    <cellStyle name="Porcentual 8" xfId="3130"/>
    <cellStyle name="Porcentual 8 2" xfId="3131"/>
    <cellStyle name="Porcentual 8 2 2" xfId="3132"/>
    <cellStyle name="Porcentual 9" xfId="3133"/>
    <cellStyle name="Porcentual 9 2" xfId="3134"/>
    <cellStyle name="Ratio" xfId="3135"/>
    <cellStyle name="Ratio 2" xfId="3136"/>
    <cellStyle name="Red Font" xfId="3137"/>
    <cellStyle name="Results" xfId="3138"/>
    <cellStyle name="Results 2" xfId="3139"/>
    <cellStyle name="Saída" xfId="3140"/>
    <cellStyle name="Salida" xfId="3141"/>
    <cellStyle name="Salida 10" xfId="3142"/>
    <cellStyle name="Salida 11" xfId="3143"/>
    <cellStyle name="Salida 12" xfId="3144"/>
    <cellStyle name="Salida 13" xfId="3145"/>
    <cellStyle name="Salida 14" xfId="3146"/>
    <cellStyle name="Salida 2" xfId="3147"/>
    <cellStyle name="Salida 2 2" xfId="3148"/>
    <cellStyle name="Salida 3" xfId="3149"/>
    <cellStyle name="Salida 3 2" xfId="3150"/>
    <cellStyle name="Salida 4" xfId="3151"/>
    <cellStyle name="Salida 5" xfId="3152"/>
    <cellStyle name="Salida 6" xfId="3153"/>
    <cellStyle name="Salida 7" xfId="3154"/>
    <cellStyle name="Salida 8" xfId="3155"/>
    <cellStyle name="Salida 9" xfId="3156"/>
    <cellStyle name="SAPBEXaggData" xfId="3157"/>
    <cellStyle name="SAPBEXaggData 10" xfId="3158"/>
    <cellStyle name="SAPBEXaggData 11" xfId="3159"/>
    <cellStyle name="SAPBEXaggData 12" xfId="3160"/>
    <cellStyle name="SAPBEXaggData 2" xfId="3161"/>
    <cellStyle name="SAPBEXaggData 2 2" xfId="3162"/>
    <cellStyle name="SAPBEXaggData 2 2 2" xfId="3163"/>
    <cellStyle name="SAPBEXaggData 2 3" xfId="3164"/>
    <cellStyle name="SAPBEXaggData 2_20110401_SAL_Rev#1_ PTP 2011" xfId="3165"/>
    <cellStyle name="SAPBEXaggData 3" xfId="3166"/>
    <cellStyle name="SAPBEXaggData 3 2" xfId="3167"/>
    <cellStyle name="SAPBEXaggData 4" xfId="3168"/>
    <cellStyle name="SAPBEXaggData 5" xfId="3169"/>
    <cellStyle name="SAPBEXaggData 6" xfId="3170"/>
    <cellStyle name="SAPBEXaggData 7" xfId="3171"/>
    <cellStyle name="SAPBEXaggData 8" xfId="3172"/>
    <cellStyle name="SAPBEXaggData 9" xfId="3173"/>
    <cellStyle name="SAPBEXaggData_1.400 Inversiones Oper ITAÚ" xfId="3174"/>
    <cellStyle name="SAPBEXaggDataEmph" xfId="3175"/>
    <cellStyle name="SAPBEXaggDataEmph 10" xfId="3176"/>
    <cellStyle name="SAPBEXaggDataEmph 11" xfId="3177"/>
    <cellStyle name="SAPBEXaggDataEmph 12" xfId="3178"/>
    <cellStyle name="SAPBEXaggDataEmph 2" xfId="3179"/>
    <cellStyle name="SAPBEXaggDataEmph 2 2" xfId="3180"/>
    <cellStyle name="SAPBEXaggDataEmph 2 2 2" xfId="3181"/>
    <cellStyle name="SAPBEXaggDataEmph 2 3" xfId="3182"/>
    <cellStyle name="SAPBEXaggDataEmph 2_20110401_SAL_Rev#1_ PTP 2011" xfId="3183"/>
    <cellStyle name="SAPBEXaggDataEmph 3" xfId="3184"/>
    <cellStyle name="SAPBEXaggDataEmph 3 2" xfId="3185"/>
    <cellStyle name="SAPBEXaggDataEmph 4" xfId="3186"/>
    <cellStyle name="SAPBEXaggDataEmph 5" xfId="3187"/>
    <cellStyle name="SAPBEXaggDataEmph 6" xfId="3188"/>
    <cellStyle name="SAPBEXaggDataEmph 7" xfId="3189"/>
    <cellStyle name="SAPBEXaggDataEmph 8" xfId="3190"/>
    <cellStyle name="SAPBEXaggDataEmph 9" xfId="3191"/>
    <cellStyle name="SAPBEXaggDataEmph_1.400 Inversiones Oper ITAÚ" xfId="3192"/>
    <cellStyle name="SAPBEXaggItem" xfId="3193"/>
    <cellStyle name="SAPBEXaggItem 10" xfId="3194"/>
    <cellStyle name="SAPBEXaggItem 11" xfId="3195"/>
    <cellStyle name="SAPBEXaggItem 12" xfId="3196"/>
    <cellStyle name="SAPBEXaggItem 2" xfId="3197"/>
    <cellStyle name="SAPBEXaggItem 2 2" xfId="3198"/>
    <cellStyle name="SAPBEXaggItem 2 2 2" xfId="3199"/>
    <cellStyle name="SAPBEXaggItem 2 3" xfId="3200"/>
    <cellStyle name="SAPBEXaggItem 2_20110401_SAL_Rev#1_ PTP 2011" xfId="3201"/>
    <cellStyle name="SAPBEXaggItem 3" xfId="3202"/>
    <cellStyle name="SAPBEXaggItem 3 2" xfId="3203"/>
    <cellStyle name="SAPBEXaggItem 4" xfId="3204"/>
    <cellStyle name="SAPBEXaggItem 5" xfId="3205"/>
    <cellStyle name="SAPBEXaggItem 6" xfId="3206"/>
    <cellStyle name="SAPBEXaggItem 7" xfId="3207"/>
    <cellStyle name="SAPBEXaggItem 8" xfId="3208"/>
    <cellStyle name="SAPBEXaggItem 9" xfId="3209"/>
    <cellStyle name="SAPBEXaggItem_1.400 Inversiones Oper ITAÚ" xfId="3210"/>
    <cellStyle name="SAPBEXaggItemX" xfId="3211"/>
    <cellStyle name="SAPBEXaggItemX 10" xfId="3212"/>
    <cellStyle name="SAPBEXaggItemX 11" xfId="3213"/>
    <cellStyle name="SAPBEXaggItemX 12" xfId="3214"/>
    <cellStyle name="SAPBEXaggItemX 2" xfId="3215"/>
    <cellStyle name="SAPBEXaggItemX 2 2" xfId="3216"/>
    <cellStyle name="SAPBEXaggItemX 2 2 2" xfId="3217"/>
    <cellStyle name="SAPBEXaggItemX 2 3" xfId="3218"/>
    <cellStyle name="SAPBEXaggItemX 2_20110401_SAL_Rev#1_ PTP 2011" xfId="3219"/>
    <cellStyle name="SAPBEXaggItemX 3" xfId="3220"/>
    <cellStyle name="SAPBEXaggItemX 3 2" xfId="3221"/>
    <cellStyle name="SAPBEXaggItemX 3 3" xfId="3222"/>
    <cellStyle name="SAPBEXaggItemX 4" xfId="3223"/>
    <cellStyle name="SAPBEXaggItemX 5" xfId="3224"/>
    <cellStyle name="SAPBEXaggItemX 6" xfId="3225"/>
    <cellStyle name="SAPBEXaggItemX 7" xfId="3226"/>
    <cellStyle name="SAPBEXaggItemX 8" xfId="3227"/>
    <cellStyle name="SAPBEXaggItemX 9" xfId="3228"/>
    <cellStyle name="SAPBEXaggItemX_1.400 Inversiones Oper ITAÚ" xfId="3229"/>
    <cellStyle name="SAPBEXchaText" xfId="3230"/>
    <cellStyle name="SAPBEXchaText 10" xfId="3231"/>
    <cellStyle name="SAPBEXchaText 11" xfId="3232"/>
    <cellStyle name="SAPBEXchaText 12" xfId="3233"/>
    <cellStyle name="SAPBEXchaText 2" xfId="3234"/>
    <cellStyle name="SAPBEXchaText 2 2" xfId="3235"/>
    <cellStyle name="SAPBEXchaText 2 2 2" xfId="3236"/>
    <cellStyle name="SAPBEXchaText 2 3" xfId="3237"/>
    <cellStyle name="SAPBEXchaText 2_20110401_SAL_Rev#1_ PTP 2011" xfId="3238"/>
    <cellStyle name="SAPBEXchaText 3" xfId="3239"/>
    <cellStyle name="SAPBEXchaText 3 2" xfId="3240"/>
    <cellStyle name="SAPBEXchaText 4" xfId="3241"/>
    <cellStyle name="SAPBEXchaText 5" xfId="3242"/>
    <cellStyle name="SAPBEXchaText 6" xfId="3243"/>
    <cellStyle name="SAPBEXchaText 7" xfId="3244"/>
    <cellStyle name="SAPBEXchaText 8" xfId="3245"/>
    <cellStyle name="SAPBEXchaText 9" xfId="3246"/>
    <cellStyle name="SAPBEXchaText_1.400 Inversiones Oper ITAÚ" xfId="3247"/>
    <cellStyle name="SAPBEXexcBad7" xfId="3248"/>
    <cellStyle name="SAPBEXexcBad7 10" xfId="3249"/>
    <cellStyle name="SAPBEXexcBad7 11" xfId="3250"/>
    <cellStyle name="SAPBEXexcBad7 12" xfId="3251"/>
    <cellStyle name="SAPBEXexcBad7 13" xfId="3252"/>
    <cellStyle name="SAPBEXexcBad7 14" xfId="3253"/>
    <cellStyle name="SAPBEXexcBad7 2" xfId="3254"/>
    <cellStyle name="SAPBEXexcBad7 2 2" xfId="3255"/>
    <cellStyle name="SAPBEXexcBad7 2 2 2" xfId="3256"/>
    <cellStyle name="SAPBEXexcBad7 2 3" xfId="3257"/>
    <cellStyle name="SAPBEXexcBad7 2_20110401_SAL_Rev#1_ PTP 2011" xfId="3258"/>
    <cellStyle name="SAPBEXexcBad7 3" xfId="3259"/>
    <cellStyle name="SAPBEXexcBad7 3 2" xfId="3260"/>
    <cellStyle name="SAPBEXexcBad7 4" xfId="3261"/>
    <cellStyle name="SAPBEXexcBad7 5" xfId="3262"/>
    <cellStyle name="SAPBEXexcBad7 6" xfId="3263"/>
    <cellStyle name="SAPBEXexcBad7 7" xfId="3264"/>
    <cellStyle name="SAPBEXexcBad7 8" xfId="3265"/>
    <cellStyle name="SAPBEXexcBad7 9" xfId="3266"/>
    <cellStyle name="SAPBEXexcBad7_1.400 Inversiones Oper ITAÚ" xfId="3267"/>
    <cellStyle name="SAPBEXexcBad8" xfId="3268"/>
    <cellStyle name="SAPBEXexcBad8 10" xfId="3269"/>
    <cellStyle name="SAPBEXexcBad8 11" xfId="3270"/>
    <cellStyle name="SAPBEXexcBad8 12" xfId="3271"/>
    <cellStyle name="SAPBEXexcBad8 13" xfId="3272"/>
    <cellStyle name="SAPBEXexcBad8 14" xfId="3273"/>
    <cellStyle name="SAPBEXexcBad8 2" xfId="3274"/>
    <cellStyle name="SAPBEXexcBad8 2 2" xfId="3275"/>
    <cellStyle name="SAPBEXexcBad8 2 2 2" xfId="3276"/>
    <cellStyle name="SAPBEXexcBad8 2 3" xfId="3277"/>
    <cellStyle name="SAPBEXexcBad8 2_20110401_SAL_Rev#1_ PTP 2011" xfId="3278"/>
    <cellStyle name="SAPBEXexcBad8 3" xfId="3279"/>
    <cellStyle name="SAPBEXexcBad8 3 2" xfId="3280"/>
    <cellStyle name="SAPBEXexcBad8 4" xfId="3281"/>
    <cellStyle name="SAPBEXexcBad8 5" xfId="3282"/>
    <cellStyle name="SAPBEXexcBad8 6" xfId="3283"/>
    <cellStyle name="SAPBEXexcBad8 7" xfId="3284"/>
    <cellStyle name="SAPBEXexcBad8 8" xfId="3285"/>
    <cellStyle name="SAPBEXexcBad8 9" xfId="3286"/>
    <cellStyle name="SAPBEXexcBad8_1.400 Inversiones Oper ITAÚ" xfId="3287"/>
    <cellStyle name="SAPBEXexcBad9" xfId="3288"/>
    <cellStyle name="SAPBEXexcBad9 10" xfId="3289"/>
    <cellStyle name="SAPBEXexcBad9 11" xfId="3290"/>
    <cellStyle name="SAPBEXexcBad9 12" xfId="3291"/>
    <cellStyle name="SAPBEXexcBad9 13" xfId="3292"/>
    <cellStyle name="SAPBEXexcBad9 14" xfId="3293"/>
    <cellStyle name="SAPBEXexcBad9 2" xfId="3294"/>
    <cellStyle name="SAPBEXexcBad9 2 2" xfId="3295"/>
    <cellStyle name="SAPBEXexcBad9 2 2 2" xfId="3296"/>
    <cellStyle name="SAPBEXexcBad9 2 3" xfId="3297"/>
    <cellStyle name="SAPBEXexcBad9 2_20110401_SAL_Rev#1_ PTP 2011" xfId="3298"/>
    <cellStyle name="SAPBEXexcBad9 3" xfId="3299"/>
    <cellStyle name="SAPBEXexcBad9 3 2" xfId="3300"/>
    <cellStyle name="SAPBEXexcBad9 4" xfId="3301"/>
    <cellStyle name="SAPBEXexcBad9 5" xfId="3302"/>
    <cellStyle name="SAPBEXexcBad9 6" xfId="3303"/>
    <cellStyle name="SAPBEXexcBad9 7" xfId="3304"/>
    <cellStyle name="SAPBEXexcBad9 8" xfId="3305"/>
    <cellStyle name="SAPBEXexcBad9 9" xfId="3306"/>
    <cellStyle name="SAPBEXexcBad9_1.400 Inversiones Oper ITAÚ" xfId="3307"/>
    <cellStyle name="SAPBEXexcCritical4" xfId="3308"/>
    <cellStyle name="SAPBEXexcCritical4 10" xfId="3309"/>
    <cellStyle name="SAPBEXexcCritical4 11" xfId="3310"/>
    <cellStyle name="SAPBEXexcCritical4 12" xfId="3311"/>
    <cellStyle name="SAPBEXexcCritical4 13" xfId="3312"/>
    <cellStyle name="SAPBEXexcCritical4 14" xfId="3313"/>
    <cellStyle name="SAPBEXexcCritical4 2" xfId="3314"/>
    <cellStyle name="SAPBEXexcCritical4 2 2" xfId="3315"/>
    <cellStyle name="SAPBEXexcCritical4 2 2 2" xfId="3316"/>
    <cellStyle name="SAPBEXexcCritical4 2 3" xfId="3317"/>
    <cellStyle name="SAPBEXexcCritical4 2_20110401_SAL_Rev#1_ PTP 2011" xfId="3318"/>
    <cellStyle name="SAPBEXexcCritical4 3" xfId="3319"/>
    <cellStyle name="SAPBEXexcCritical4 3 2" xfId="3320"/>
    <cellStyle name="SAPBEXexcCritical4 4" xfId="3321"/>
    <cellStyle name="SAPBEXexcCritical4 5" xfId="3322"/>
    <cellStyle name="SAPBEXexcCritical4 6" xfId="3323"/>
    <cellStyle name="SAPBEXexcCritical4 7" xfId="3324"/>
    <cellStyle name="SAPBEXexcCritical4 8" xfId="3325"/>
    <cellStyle name="SAPBEXexcCritical4 9" xfId="3326"/>
    <cellStyle name="SAPBEXexcCritical4_1.400 Inversiones Oper ITAÚ" xfId="3327"/>
    <cellStyle name="SAPBEXexcCritical5" xfId="3328"/>
    <cellStyle name="SAPBEXexcCritical5 10" xfId="3329"/>
    <cellStyle name="SAPBEXexcCritical5 11" xfId="3330"/>
    <cellStyle name="SAPBEXexcCritical5 12" xfId="3331"/>
    <cellStyle name="SAPBEXexcCritical5 13" xfId="3332"/>
    <cellStyle name="SAPBEXexcCritical5 14" xfId="3333"/>
    <cellStyle name="SAPBEXexcCritical5 2" xfId="3334"/>
    <cellStyle name="SAPBEXexcCritical5 2 2" xfId="3335"/>
    <cellStyle name="SAPBEXexcCritical5 2 2 2" xfId="3336"/>
    <cellStyle name="SAPBEXexcCritical5 2 3" xfId="3337"/>
    <cellStyle name="SAPBEXexcCritical5 2_20110401_SAL_Rev#1_ PTP 2011" xfId="3338"/>
    <cellStyle name="SAPBEXexcCritical5 3" xfId="3339"/>
    <cellStyle name="SAPBEXexcCritical5 3 2" xfId="3340"/>
    <cellStyle name="SAPBEXexcCritical5 4" xfId="3341"/>
    <cellStyle name="SAPBEXexcCritical5 5" xfId="3342"/>
    <cellStyle name="SAPBEXexcCritical5 6" xfId="3343"/>
    <cellStyle name="SAPBEXexcCritical5 7" xfId="3344"/>
    <cellStyle name="SAPBEXexcCritical5 8" xfId="3345"/>
    <cellStyle name="SAPBEXexcCritical5 9" xfId="3346"/>
    <cellStyle name="SAPBEXexcCritical5_1.400 Inversiones Oper ITAÚ" xfId="3347"/>
    <cellStyle name="SAPBEXexcCritical6" xfId="3348"/>
    <cellStyle name="SAPBEXexcCritical6 10" xfId="3349"/>
    <cellStyle name="SAPBEXexcCritical6 11" xfId="3350"/>
    <cellStyle name="SAPBEXexcCritical6 12" xfId="3351"/>
    <cellStyle name="SAPBEXexcCritical6 13" xfId="3352"/>
    <cellStyle name="SAPBEXexcCritical6 14" xfId="3353"/>
    <cellStyle name="SAPBEXexcCritical6 2" xfId="3354"/>
    <cellStyle name="SAPBEXexcCritical6 2 2" xfId="3355"/>
    <cellStyle name="SAPBEXexcCritical6 2 2 2" xfId="3356"/>
    <cellStyle name="SAPBEXexcCritical6 2 3" xfId="3357"/>
    <cellStyle name="SAPBEXexcCritical6 2_20110401_SAL_Rev#1_ PTP 2011" xfId="3358"/>
    <cellStyle name="SAPBEXexcCritical6 3" xfId="3359"/>
    <cellStyle name="SAPBEXexcCritical6 3 2" xfId="3360"/>
    <cellStyle name="SAPBEXexcCritical6 4" xfId="3361"/>
    <cellStyle name="SAPBEXexcCritical6 5" xfId="3362"/>
    <cellStyle name="SAPBEXexcCritical6 6" xfId="3363"/>
    <cellStyle name="SAPBEXexcCritical6 7" xfId="3364"/>
    <cellStyle name="SAPBEXexcCritical6 8" xfId="3365"/>
    <cellStyle name="SAPBEXexcCritical6 9" xfId="3366"/>
    <cellStyle name="SAPBEXexcCritical6_1.400 Inversiones Oper ITAÚ" xfId="3367"/>
    <cellStyle name="SAPBEXexcGood1" xfId="3368"/>
    <cellStyle name="SAPBEXexcGood1 10" xfId="3369"/>
    <cellStyle name="SAPBEXexcGood1 11" xfId="3370"/>
    <cellStyle name="SAPBEXexcGood1 12" xfId="3371"/>
    <cellStyle name="SAPBEXexcGood1 13" xfId="3372"/>
    <cellStyle name="SAPBEXexcGood1 14" xfId="3373"/>
    <cellStyle name="SAPBEXexcGood1 2" xfId="3374"/>
    <cellStyle name="SAPBEXexcGood1 2 2" xfId="3375"/>
    <cellStyle name="SAPBEXexcGood1 2 2 2" xfId="3376"/>
    <cellStyle name="SAPBEXexcGood1 2 3" xfId="3377"/>
    <cellStyle name="SAPBEXexcGood1 2_20110401_SAL_Rev#1_ PTP 2011" xfId="3378"/>
    <cellStyle name="SAPBEXexcGood1 3" xfId="3379"/>
    <cellStyle name="SAPBEXexcGood1 3 2" xfId="3380"/>
    <cellStyle name="SAPBEXexcGood1 4" xfId="3381"/>
    <cellStyle name="SAPBEXexcGood1 5" xfId="3382"/>
    <cellStyle name="SAPBEXexcGood1 6" xfId="3383"/>
    <cellStyle name="SAPBEXexcGood1 7" xfId="3384"/>
    <cellStyle name="SAPBEXexcGood1 8" xfId="3385"/>
    <cellStyle name="SAPBEXexcGood1 9" xfId="3386"/>
    <cellStyle name="SAPBEXexcGood1_1.400 Inversiones Oper ITAÚ" xfId="3387"/>
    <cellStyle name="SAPBEXexcGood2" xfId="3388"/>
    <cellStyle name="SAPBEXexcGood2 10" xfId="3389"/>
    <cellStyle name="SAPBEXexcGood2 11" xfId="3390"/>
    <cellStyle name="SAPBEXexcGood2 12" xfId="3391"/>
    <cellStyle name="SAPBEXexcGood2 13" xfId="3392"/>
    <cellStyle name="SAPBEXexcGood2 14" xfId="3393"/>
    <cellStyle name="SAPBEXexcGood2 2" xfId="3394"/>
    <cellStyle name="SAPBEXexcGood2 2 2" xfId="3395"/>
    <cellStyle name="SAPBEXexcGood2 2 2 2" xfId="3396"/>
    <cellStyle name="SAPBEXexcGood2 2 3" xfId="3397"/>
    <cellStyle name="SAPBEXexcGood2 2_20110401_SAL_Rev#1_ PTP 2011" xfId="3398"/>
    <cellStyle name="SAPBEXexcGood2 3" xfId="3399"/>
    <cellStyle name="SAPBEXexcGood2 3 2" xfId="3400"/>
    <cellStyle name="SAPBEXexcGood2 4" xfId="3401"/>
    <cellStyle name="SAPBEXexcGood2 5" xfId="3402"/>
    <cellStyle name="SAPBEXexcGood2 6" xfId="3403"/>
    <cellStyle name="SAPBEXexcGood2 7" xfId="3404"/>
    <cellStyle name="SAPBEXexcGood2 8" xfId="3405"/>
    <cellStyle name="SAPBEXexcGood2 9" xfId="3406"/>
    <cellStyle name="SAPBEXexcGood2_1.400 Inversiones Oper ITAÚ" xfId="3407"/>
    <cellStyle name="SAPBEXexcGood3" xfId="3408"/>
    <cellStyle name="SAPBEXexcGood3 10" xfId="3409"/>
    <cellStyle name="SAPBEXexcGood3 11" xfId="3410"/>
    <cellStyle name="SAPBEXexcGood3 12" xfId="3411"/>
    <cellStyle name="SAPBEXexcGood3 13" xfId="3412"/>
    <cellStyle name="SAPBEXexcGood3 14" xfId="3413"/>
    <cellStyle name="SAPBEXexcGood3 2" xfId="3414"/>
    <cellStyle name="SAPBEXexcGood3 2 2" xfId="3415"/>
    <cellStyle name="SAPBEXexcGood3 2 2 2" xfId="3416"/>
    <cellStyle name="SAPBEXexcGood3 2 3" xfId="3417"/>
    <cellStyle name="SAPBEXexcGood3 2_20110401_SAL_Rev#1_ PTP 2011" xfId="3418"/>
    <cellStyle name="SAPBEXexcGood3 3" xfId="3419"/>
    <cellStyle name="SAPBEXexcGood3 3 2" xfId="3420"/>
    <cellStyle name="SAPBEXexcGood3 4" xfId="3421"/>
    <cellStyle name="SAPBEXexcGood3 5" xfId="3422"/>
    <cellStyle name="SAPBEXexcGood3 6" xfId="3423"/>
    <cellStyle name="SAPBEXexcGood3 7" xfId="3424"/>
    <cellStyle name="SAPBEXexcGood3 8" xfId="3425"/>
    <cellStyle name="SAPBEXexcGood3 9" xfId="3426"/>
    <cellStyle name="SAPBEXexcGood3_1.400 Inversiones Oper ITAÚ" xfId="3427"/>
    <cellStyle name="SAPBEXfilterDrill" xfId="3428"/>
    <cellStyle name="SAPBEXfilterDrill 10" xfId="3429"/>
    <cellStyle name="SAPBEXfilterDrill 11" xfId="3430"/>
    <cellStyle name="SAPBEXfilterDrill 12" xfId="3431"/>
    <cellStyle name="SAPBEXfilterDrill 2" xfId="3432"/>
    <cellStyle name="SAPBEXfilterDrill 2 2" xfId="3433"/>
    <cellStyle name="SAPBEXfilterDrill 2 2 2" xfId="3434"/>
    <cellStyle name="SAPBEXfilterDrill 2 3" xfId="3435"/>
    <cellStyle name="SAPBEXfilterDrill 2_20110401_SAL_Rev#1_ PTP 2011" xfId="3436"/>
    <cellStyle name="SAPBEXfilterDrill 3" xfId="3437"/>
    <cellStyle name="SAPBEXfilterDrill 3 2" xfId="3438"/>
    <cellStyle name="SAPBEXfilterDrill 4" xfId="3439"/>
    <cellStyle name="SAPBEXfilterDrill 5" xfId="3440"/>
    <cellStyle name="SAPBEXfilterDrill 6" xfId="3441"/>
    <cellStyle name="SAPBEXfilterDrill 7" xfId="3442"/>
    <cellStyle name="SAPBEXfilterDrill 8" xfId="3443"/>
    <cellStyle name="SAPBEXfilterDrill 9" xfId="3444"/>
    <cellStyle name="SAPBEXfilterDrill_1.400 Inversiones Oper ITAÚ" xfId="3445"/>
    <cellStyle name="SAPBEXfilterItem" xfId="3446"/>
    <cellStyle name="SAPBEXfilterItem 10" xfId="3447"/>
    <cellStyle name="SAPBEXfilterItem 11" xfId="3448"/>
    <cellStyle name="SAPBEXfilterItem 12" xfId="3449"/>
    <cellStyle name="SAPBEXfilterItem 13" xfId="3450"/>
    <cellStyle name="SAPBEXfilterItem 14" xfId="3451"/>
    <cellStyle name="SAPBEXfilterItem 2" xfId="3452"/>
    <cellStyle name="SAPBEXfilterItem 2 2" xfId="3453"/>
    <cellStyle name="SAPBEXfilterItem 2 2 2" xfId="3454"/>
    <cellStyle name="SAPBEXfilterItem 2 3" xfId="3455"/>
    <cellStyle name="SAPBEXfilterItem 2_20110401_SAL_Rev#1_ PTP 2011" xfId="3456"/>
    <cellStyle name="SAPBEXfilterItem 3" xfId="3457"/>
    <cellStyle name="SAPBEXfilterItem 3 2" xfId="3458"/>
    <cellStyle name="SAPBEXfilterItem 4" xfId="3459"/>
    <cellStyle name="SAPBEXfilterItem 5" xfId="3460"/>
    <cellStyle name="SAPBEXfilterItem 6" xfId="3461"/>
    <cellStyle name="SAPBEXfilterItem 7" xfId="3462"/>
    <cellStyle name="SAPBEXfilterItem 8" xfId="3463"/>
    <cellStyle name="SAPBEXfilterItem 9" xfId="3464"/>
    <cellStyle name="SAPBEXfilterItem_1.400 Inversiones Oper ITAÚ" xfId="3465"/>
    <cellStyle name="SAPBEXfilterText" xfId="3466"/>
    <cellStyle name="SAPBEXfilterText 10" xfId="3467"/>
    <cellStyle name="SAPBEXfilterText 11" xfId="3468"/>
    <cellStyle name="SAPBEXfilterText 12" xfId="3469"/>
    <cellStyle name="SAPBEXfilterText 2" xfId="3470"/>
    <cellStyle name="SAPBEXfilterText 2 2" xfId="3471"/>
    <cellStyle name="SAPBEXfilterText 2 2 2" xfId="3472"/>
    <cellStyle name="SAPBEXfilterText 2 3" xfId="3473"/>
    <cellStyle name="SAPBEXfilterText 2_20110401_SAL_Rev#1_ PTP 2011" xfId="3474"/>
    <cellStyle name="SAPBEXfilterText 3" xfId="3475"/>
    <cellStyle name="SAPBEXfilterText 3 2" xfId="3476"/>
    <cellStyle name="SAPBEXfilterText 4" xfId="3477"/>
    <cellStyle name="SAPBEXfilterText 5" xfId="3478"/>
    <cellStyle name="SAPBEXfilterText 6" xfId="3479"/>
    <cellStyle name="SAPBEXfilterText 7" xfId="3480"/>
    <cellStyle name="SAPBEXfilterText 8" xfId="3481"/>
    <cellStyle name="SAPBEXfilterText 9" xfId="3482"/>
    <cellStyle name="SAPBEXfilterText_1.400 Inversiones Oper ITAÚ" xfId="3483"/>
    <cellStyle name="SAPBEXformats" xfId="3484"/>
    <cellStyle name="SAPBEXformats 10" xfId="3485"/>
    <cellStyle name="SAPBEXformats 11" xfId="3486"/>
    <cellStyle name="SAPBEXformats 12" xfId="3487"/>
    <cellStyle name="SAPBEXformats 13" xfId="3488"/>
    <cellStyle name="SAPBEXformats 14" xfId="3489"/>
    <cellStyle name="SAPBEXformats 2" xfId="3490"/>
    <cellStyle name="SAPBEXformats 2 2" xfId="3491"/>
    <cellStyle name="SAPBEXformats 2 2 2" xfId="3492"/>
    <cellStyle name="SAPBEXformats 2 3" xfId="3493"/>
    <cellStyle name="SAPBEXformats 2_20110401_SAL_Rev#1_ PTP 2011" xfId="3494"/>
    <cellStyle name="SAPBEXformats 3" xfId="3495"/>
    <cellStyle name="SAPBEXformats 3 2" xfId="3496"/>
    <cellStyle name="SAPBEXformats 4" xfId="3497"/>
    <cellStyle name="SAPBEXformats 5" xfId="3498"/>
    <cellStyle name="SAPBEXformats 6" xfId="3499"/>
    <cellStyle name="SAPBEXformats 7" xfId="3500"/>
    <cellStyle name="SAPBEXformats 8" xfId="3501"/>
    <cellStyle name="SAPBEXformats 9" xfId="3502"/>
    <cellStyle name="SAPBEXformats_1.400 Inversiones Oper ITAÚ" xfId="3503"/>
    <cellStyle name="SAPBEXheaderItem" xfId="3504"/>
    <cellStyle name="SAPBEXheaderItem 2" xfId="3505"/>
    <cellStyle name="SAPBEXheaderItem 2 2" xfId="3506"/>
    <cellStyle name="SAPBEXheaderItem 2 2 2" xfId="3507"/>
    <cellStyle name="SAPBEXheaderItem 2 3" xfId="3508"/>
    <cellStyle name="SAPBEXheaderItem 2_20110401_SAL_Rev#1_ PTP 2011" xfId="3509"/>
    <cellStyle name="SAPBEXheaderItem 3" xfId="3510"/>
    <cellStyle name="SAPBEXheaderItem 3 2" xfId="3511"/>
    <cellStyle name="SAPBEXheaderItem 4" xfId="3512"/>
    <cellStyle name="SAPBEXheaderItem 5" xfId="3513"/>
    <cellStyle name="SAPBEXheaderItem 6" xfId="3514"/>
    <cellStyle name="SAPBEXheaderItem 7" xfId="3515"/>
    <cellStyle name="SAPBEXheaderItem 8" xfId="3516"/>
    <cellStyle name="SAPBEXheaderItem_1.400 Inversiones Oper ITAÚ" xfId="3517"/>
    <cellStyle name="SAPBEXheaderText" xfId="3518"/>
    <cellStyle name="SAPBEXheaderText 10" xfId="3519"/>
    <cellStyle name="SAPBEXheaderText 11" xfId="3520"/>
    <cellStyle name="SAPBEXheaderText 12" xfId="3521"/>
    <cellStyle name="SAPBEXheaderText 13" xfId="3522"/>
    <cellStyle name="SAPBEXheaderText 2" xfId="3523"/>
    <cellStyle name="SAPBEXheaderText 2 2" xfId="3524"/>
    <cellStyle name="SAPBEXheaderText 2 2 2" xfId="3525"/>
    <cellStyle name="SAPBEXheaderText 2 3" xfId="3526"/>
    <cellStyle name="SAPBEXheaderText 2_20110401_SAL_Rev#1_ PTP 2011" xfId="3527"/>
    <cellStyle name="SAPBEXheaderText 3" xfId="3528"/>
    <cellStyle name="SAPBEXheaderText 3 2" xfId="3529"/>
    <cellStyle name="SAPBEXheaderText 4" xfId="3530"/>
    <cellStyle name="SAPBEXheaderText 5" xfId="3531"/>
    <cellStyle name="SAPBEXheaderText 6" xfId="3532"/>
    <cellStyle name="SAPBEXheaderText 7" xfId="3533"/>
    <cellStyle name="SAPBEXheaderText 8" xfId="3534"/>
    <cellStyle name="SAPBEXheaderText 9" xfId="3535"/>
    <cellStyle name="SAPBEXheaderText_1.400 Inversiones Oper ITAÚ" xfId="3536"/>
    <cellStyle name="SAPBEXHLevel0" xfId="3537"/>
    <cellStyle name="SAPBEXHLevel0 10" xfId="3538"/>
    <cellStyle name="SAPBEXHLevel0 11" xfId="3539"/>
    <cellStyle name="SAPBEXHLevel0 12" xfId="3540"/>
    <cellStyle name="SAPBEXHLevel0 2" xfId="3541"/>
    <cellStyle name="SAPBEXHLevel0 2 2" xfId="3542"/>
    <cellStyle name="SAPBEXHLevel0 2 2 2" xfId="3543"/>
    <cellStyle name="SAPBEXHLevel0 2 3" xfId="3544"/>
    <cellStyle name="SAPBEXHLevel0 2_1.400 Inversiones Oper ITAÚ" xfId="3545"/>
    <cellStyle name="SAPBEXHLevel0 3" xfId="3546"/>
    <cellStyle name="SAPBEXHLevel0 3 2" xfId="3547"/>
    <cellStyle name="SAPBEXHLevel0 3 3" xfId="3548"/>
    <cellStyle name="SAPBEXHLevel0 4" xfId="3549"/>
    <cellStyle name="SAPBEXHLevel0 5" xfId="3550"/>
    <cellStyle name="SAPBEXHLevel0 6" xfId="3551"/>
    <cellStyle name="SAPBEXHLevel0 7" xfId="3552"/>
    <cellStyle name="SAPBEXHLevel0 8" xfId="3553"/>
    <cellStyle name="SAPBEXHLevel0 9" xfId="3554"/>
    <cellStyle name="SAPBEXHLevel0_1.400 Inversiones Oper ITAÚ" xfId="3555"/>
    <cellStyle name="SAPBEXHLevel0X" xfId="3556"/>
    <cellStyle name="SAPBEXHLevel0X 10" xfId="3557"/>
    <cellStyle name="SAPBEXHLevel0X 11" xfId="3558"/>
    <cellStyle name="SAPBEXHLevel0X 12" xfId="3559"/>
    <cellStyle name="SAPBEXHLevel0X 2" xfId="3560"/>
    <cellStyle name="SAPBEXHLevel0X 2 2" xfId="3561"/>
    <cellStyle name="SAPBEXHLevel0X 2 2 2" xfId="3562"/>
    <cellStyle name="SAPBEXHLevel0X 2 3" xfId="3563"/>
    <cellStyle name="SAPBEXHLevel0X 2_1.400 Inversiones Oper ITAÚ" xfId="3564"/>
    <cellStyle name="SAPBEXHLevel0X 3" xfId="3565"/>
    <cellStyle name="SAPBEXHLevel0X 3 2" xfId="3566"/>
    <cellStyle name="SAPBEXHLevel0X 3 3" xfId="3567"/>
    <cellStyle name="SAPBEXHLevel0X 4" xfId="3568"/>
    <cellStyle name="SAPBEXHLevel0X 5" xfId="3569"/>
    <cellStyle name="SAPBEXHLevel0X 6" xfId="3570"/>
    <cellStyle name="SAPBEXHLevel0X 7" xfId="3571"/>
    <cellStyle name="SAPBEXHLevel0X 8" xfId="3572"/>
    <cellStyle name="SAPBEXHLevel0X 9" xfId="3573"/>
    <cellStyle name="SAPBEXHLevel0X_1.400 Inversiones Oper ITAÚ" xfId="3574"/>
    <cellStyle name="SAPBEXHLevel1" xfId="3575"/>
    <cellStyle name="SAPBEXHLevel1 10" xfId="3576"/>
    <cellStyle name="SAPBEXHLevel1 11" xfId="3577"/>
    <cellStyle name="SAPBEXHLevel1 12" xfId="3578"/>
    <cellStyle name="SAPBEXHLevel1 2" xfId="3579"/>
    <cellStyle name="SAPBEXHLevel1 2 2" xfId="3580"/>
    <cellStyle name="SAPBEXHLevel1 2 2 2" xfId="3581"/>
    <cellStyle name="SAPBEXHLevel1 2 3" xfId="3582"/>
    <cellStyle name="SAPBEXHLevel1 2_1.400 Inversiones Oper ITAÚ" xfId="3583"/>
    <cellStyle name="SAPBEXHLevel1 3" xfId="3584"/>
    <cellStyle name="SAPBEXHLevel1 3 2" xfId="3585"/>
    <cellStyle name="SAPBEXHLevel1 3 3" xfId="3586"/>
    <cellStyle name="SAPBEXHLevel1 4" xfId="3587"/>
    <cellStyle name="SAPBEXHLevel1 5" xfId="3588"/>
    <cellStyle name="SAPBEXHLevel1 6" xfId="3589"/>
    <cellStyle name="SAPBEXHLevel1 7" xfId="3590"/>
    <cellStyle name="SAPBEXHLevel1 8" xfId="3591"/>
    <cellStyle name="SAPBEXHLevel1 9" xfId="3592"/>
    <cellStyle name="SAPBEXHLevel1_1.400 Inversiones Oper ITAÚ" xfId="3593"/>
    <cellStyle name="SAPBEXHLevel1X" xfId="3594"/>
    <cellStyle name="SAPBEXHLevel1X 10" xfId="3595"/>
    <cellStyle name="SAPBEXHLevel1X 11" xfId="3596"/>
    <cellStyle name="SAPBEXHLevel1X 12" xfId="3597"/>
    <cellStyle name="SAPBEXHLevel1X 2" xfId="3598"/>
    <cellStyle name="SAPBEXHLevel1X 2 2" xfId="3599"/>
    <cellStyle name="SAPBEXHLevel1X 2 2 2" xfId="3600"/>
    <cellStyle name="SAPBEXHLevel1X 2 3" xfId="3601"/>
    <cellStyle name="SAPBEXHLevel1X 2_1.400 Inversiones Oper ITAÚ" xfId="3602"/>
    <cellStyle name="SAPBEXHLevel1X 3" xfId="3603"/>
    <cellStyle name="SAPBEXHLevel1X 3 2" xfId="3604"/>
    <cellStyle name="SAPBEXHLevel1X 3 3" xfId="3605"/>
    <cellStyle name="SAPBEXHLevel1X 4" xfId="3606"/>
    <cellStyle name="SAPBEXHLevel1X 5" xfId="3607"/>
    <cellStyle name="SAPBEXHLevel1X 6" xfId="3608"/>
    <cellStyle name="SAPBEXHLevel1X 7" xfId="3609"/>
    <cellStyle name="SAPBEXHLevel1X 8" xfId="3610"/>
    <cellStyle name="SAPBEXHLevel1X 9" xfId="3611"/>
    <cellStyle name="SAPBEXHLevel1X_1.400 Inversiones Oper ITAÚ" xfId="3612"/>
    <cellStyle name="SAPBEXHLevel2" xfId="3613"/>
    <cellStyle name="SAPBEXHLevel2 10" xfId="3614"/>
    <cellStyle name="SAPBEXHLevel2 11" xfId="3615"/>
    <cellStyle name="SAPBEXHLevel2 12" xfId="3616"/>
    <cellStyle name="SAPBEXHLevel2 2" xfId="3617"/>
    <cellStyle name="SAPBEXHLevel2 2 2" xfId="3618"/>
    <cellStyle name="SAPBEXHLevel2 2 2 2" xfId="3619"/>
    <cellStyle name="SAPBEXHLevel2 2 3" xfId="3620"/>
    <cellStyle name="SAPBEXHLevel2 2_1.400 Inversiones Oper ITAÚ" xfId="3621"/>
    <cellStyle name="SAPBEXHLevel2 3" xfId="3622"/>
    <cellStyle name="SAPBEXHLevel2 3 2" xfId="3623"/>
    <cellStyle name="SAPBEXHLevel2 3 3" xfId="3624"/>
    <cellStyle name="SAPBEXHLevel2 4" xfId="3625"/>
    <cellStyle name="SAPBEXHLevel2 5" xfId="3626"/>
    <cellStyle name="SAPBEXHLevel2 6" xfId="3627"/>
    <cellStyle name="SAPBEXHLevel2 7" xfId="3628"/>
    <cellStyle name="SAPBEXHLevel2 8" xfId="3629"/>
    <cellStyle name="SAPBEXHLevel2 9" xfId="3630"/>
    <cellStyle name="SAPBEXHLevel2_1.400 Inversiones Oper ITAÚ" xfId="3631"/>
    <cellStyle name="SAPBEXHLevel2X" xfId="3632"/>
    <cellStyle name="SAPBEXHLevel2X 10" xfId="3633"/>
    <cellStyle name="SAPBEXHLevel2X 11" xfId="3634"/>
    <cellStyle name="SAPBEXHLevel2X 12" xfId="3635"/>
    <cellStyle name="SAPBEXHLevel2X 2" xfId="3636"/>
    <cellStyle name="SAPBEXHLevel2X 2 2" xfId="3637"/>
    <cellStyle name="SAPBEXHLevel2X 2 2 2" xfId="3638"/>
    <cellStyle name="SAPBEXHLevel2X 2 3" xfId="3639"/>
    <cellStyle name="SAPBEXHLevel2X 2_1.400 Inversiones Oper ITAÚ" xfId="3640"/>
    <cellStyle name="SAPBEXHLevel2X 3" xfId="3641"/>
    <cellStyle name="SAPBEXHLevel2X 3 2" xfId="3642"/>
    <cellStyle name="SAPBEXHLevel2X 3 3" xfId="3643"/>
    <cellStyle name="SAPBEXHLevel2X 4" xfId="3644"/>
    <cellStyle name="SAPBEXHLevel2X 5" xfId="3645"/>
    <cellStyle name="SAPBEXHLevel2X 6" xfId="3646"/>
    <cellStyle name="SAPBEXHLevel2X 7" xfId="3647"/>
    <cellStyle name="SAPBEXHLevel2X 8" xfId="3648"/>
    <cellStyle name="SAPBEXHLevel2X 9" xfId="3649"/>
    <cellStyle name="SAPBEXHLevel2X_1.400 Inversiones Oper ITAÚ" xfId="3650"/>
    <cellStyle name="SAPBEXHLevel3" xfId="3651"/>
    <cellStyle name="SAPBEXHLevel3 10" xfId="3652"/>
    <cellStyle name="SAPBEXHLevel3 11" xfId="3653"/>
    <cellStyle name="SAPBEXHLevel3 12" xfId="3654"/>
    <cellStyle name="SAPBEXHLevel3 2" xfId="3655"/>
    <cellStyle name="SAPBEXHLevel3 2 2" xfId="3656"/>
    <cellStyle name="SAPBEXHLevel3 2 2 2" xfId="3657"/>
    <cellStyle name="SAPBEXHLevel3 2 3" xfId="3658"/>
    <cellStyle name="SAPBEXHLevel3 2_1.400 Inversiones Oper ITAÚ" xfId="3659"/>
    <cellStyle name="SAPBEXHLevel3 3" xfId="3660"/>
    <cellStyle name="SAPBEXHLevel3 3 2" xfId="3661"/>
    <cellStyle name="SAPBEXHLevel3 3 3" xfId="3662"/>
    <cellStyle name="SAPBEXHLevel3 4" xfId="3663"/>
    <cellStyle name="SAPBEXHLevel3 5" xfId="3664"/>
    <cellStyle name="SAPBEXHLevel3 6" xfId="3665"/>
    <cellStyle name="SAPBEXHLevel3 7" xfId="3666"/>
    <cellStyle name="SAPBEXHLevel3 8" xfId="3667"/>
    <cellStyle name="SAPBEXHLevel3 9" xfId="3668"/>
    <cellStyle name="SAPBEXHLevel3_1.400 Inversiones Oper ITAÚ" xfId="3669"/>
    <cellStyle name="SAPBEXHLevel3X" xfId="3670"/>
    <cellStyle name="SAPBEXHLevel3X 10" xfId="3671"/>
    <cellStyle name="SAPBEXHLevel3X 11" xfId="3672"/>
    <cellStyle name="SAPBEXHLevel3X 12" xfId="3673"/>
    <cellStyle name="SAPBEXHLevel3X 2" xfId="3674"/>
    <cellStyle name="SAPBEXHLevel3X 2 2" xfId="3675"/>
    <cellStyle name="SAPBEXHLevel3X 2 2 2" xfId="3676"/>
    <cellStyle name="SAPBEXHLevel3X 2 3" xfId="3677"/>
    <cellStyle name="SAPBEXHLevel3X 2_1.400 Inversiones Oper ITAÚ" xfId="3678"/>
    <cellStyle name="SAPBEXHLevel3X 3" xfId="3679"/>
    <cellStyle name="SAPBEXHLevel3X 3 2" xfId="3680"/>
    <cellStyle name="SAPBEXHLevel3X 3 3" xfId="3681"/>
    <cellStyle name="SAPBEXHLevel3X 4" xfId="3682"/>
    <cellStyle name="SAPBEXHLevel3X 5" xfId="3683"/>
    <cellStyle name="SAPBEXHLevel3X 6" xfId="3684"/>
    <cellStyle name="SAPBEXHLevel3X 7" xfId="3685"/>
    <cellStyle name="SAPBEXHLevel3X 8" xfId="3686"/>
    <cellStyle name="SAPBEXHLevel3X 9" xfId="3687"/>
    <cellStyle name="SAPBEXHLevel3X_1.400 Inversiones Oper ITAÚ" xfId="3688"/>
    <cellStyle name="SAPBEXinputData" xfId="3689"/>
    <cellStyle name="SAPBEXinputData 10" xfId="3690"/>
    <cellStyle name="SAPBEXinputData 11" xfId="3691"/>
    <cellStyle name="SAPBEXinputData 12" xfId="3692"/>
    <cellStyle name="SAPBEXinputData 2" xfId="3693"/>
    <cellStyle name="SAPBEXinputData 2 2" xfId="3694"/>
    <cellStyle name="SAPBEXinputData 2 2 2" xfId="3695"/>
    <cellStyle name="SAPBEXinputData 2 3" xfId="3696"/>
    <cellStyle name="SAPBEXinputData 2_1.400 Inversiones Oper ITAÚ" xfId="3697"/>
    <cellStyle name="SAPBEXinputData 3" xfId="3698"/>
    <cellStyle name="SAPBEXinputData 3 2" xfId="3699"/>
    <cellStyle name="SAPBEXinputData 3 3" xfId="3700"/>
    <cellStyle name="SAPBEXinputData 4" xfId="3701"/>
    <cellStyle name="SAPBEXinputData 5" xfId="3702"/>
    <cellStyle name="SAPBEXinputData 6" xfId="3703"/>
    <cellStyle name="SAPBEXinputData 7" xfId="3704"/>
    <cellStyle name="SAPBEXinputData 8" xfId="3705"/>
    <cellStyle name="SAPBEXinputData 9" xfId="3706"/>
    <cellStyle name="SAPBEXinputData_1.400 Inversiones Oper ITAÚ" xfId="3707"/>
    <cellStyle name="SAPBEXItemHeader" xfId="3708"/>
    <cellStyle name="SAPBEXresData" xfId="3709"/>
    <cellStyle name="SAPBEXresData 10" xfId="3710"/>
    <cellStyle name="SAPBEXresData 11" xfId="3711"/>
    <cellStyle name="SAPBEXresData 12" xfId="3712"/>
    <cellStyle name="SAPBEXresData 13" xfId="3713"/>
    <cellStyle name="SAPBEXresData 14" xfId="3714"/>
    <cellStyle name="SAPBEXresData 2" xfId="3715"/>
    <cellStyle name="SAPBEXresData 2 2" xfId="3716"/>
    <cellStyle name="SAPBEXresData 2 2 2" xfId="3717"/>
    <cellStyle name="SAPBEXresData 2 3" xfId="3718"/>
    <cellStyle name="SAPBEXresData 2_20110401_SAL_Rev#1_ PTP 2011" xfId="3719"/>
    <cellStyle name="SAPBEXresData 3" xfId="3720"/>
    <cellStyle name="SAPBEXresData 3 2" xfId="3721"/>
    <cellStyle name="SAPBEXresData 4" xfId="3722"/>
    <cellStyle name="SAPBEXresData 5" xfId="3723"/>
    <cellStyle name="SAPBEXresData 6" xfId="3724"/>
    <cellStyle name="SAPBEXresData 7" xfId="3725"/>
    <cellStyle name="SAPBEXresData 8" xfId="3726"/>
    <cellStyle name="SAPBEXresData 9" xfId="3727"/>
    <cellStyle name="SAPBEXresData_1.400 Inversiones Oper ITAÚ" xfId="3728"/>
    <cellStyle name="SAPBEXresDataEmph" xfId="3729"/>
    <cellStyle name="SAPBEXresDataEmph 10" xfId="3730"/>
    <cellStyle name="SAPBEXresDataEmph 11" xfId="3731"/>
    <cellStyle name="SAPBEXresDataEmph 12" xfId="3732"/>
    <cellStyle name="SAPBEXresDataEmph 2" xfId="3733"/>
    <cellStyle name="SAPBEXresDataEmph 2 2" xfId="3734"/>
    <cellStyle name="SAPBEXresDataEmph 2 2 2" xfId="3735"/>
    <cellStyle name="SAPBEXresDataEmph 2 3" xfId="3736"/>
    <cellStyle name="SAPBEXresDataEmph 2_20110401_SAL_Rev#1_ PTP 2011" xfId="3737"/>
    <cellStyle name="SAPBEXresDataEmph 3" xfId="3738"/>
    <cellStyle name="SAPBEXresDataEmph 3 2" xfId="3739"/>
    <cellStyle name="SAPBEXresDataEmph 4" xfId="3740"/>
    <cellStyle name="SAPBEXresDataEmph 5" xfId="3741"/>
    <cellStyle name="SAPBEXresDataEmph 6" xfId="3742"/>
    <cellStyle name="SAPBEXresDataEmph 7" xfId="3743"/>
    <cellStyle name="SAPBEXresDataEmph 8" xfId="3744"/>
    <cellStyle name="SAPBEXresDataEmph 9" xfId="3745"/>
    <cellStyle name="SAPBEXresDataEmph_1.400 Inversiones Oper ITAÚ" xfId="3746"/>
    <cellStyle name="SAPBEXresItem" xfId="3747"/>
    <cellStyle name="SAPBEXresItem 10" xfId="3748"/>
    <cellStyle name="SAPBEXresItem 11" xfId="3749"/>
    <cellStyle name="SAPBEXresItem 12" xfId="3750"/>
    <cellStyle name="SAPBEXresItem 13" xfId="3751"/>
    <cellStyle name="SAPBEXresItem 14" xfId="3752"/>
    <cellStyle name="SAPBEXresItem 2" xfId="3753"/>
    <cellStyle name="SAPBEXresItem 2 2" xfId="3754"/>
    <cellStyle name="SAPBEXresItem 2 2 2" xfId="3755"/>
    <cellStyle name="SAPBEXresItem 2 3" xfId="3756"/>
    <cellStyle name="SAPBEXresItem 2_20110401_SAL_Rev#1_ PTP 2011" xfId="3757"/>
    <cellStyle name="SAPBEXresItem 3" xfId="3758"/>
    <cellStyle name="SAPBEXresItem 3 2" xfId="3759"/>
    <cellStyle name="SAPBEXresItem 4" xfId="3760"/>
    <cellStyle name="SAPBEXresItem 5" xfId="3761"/>
    <cellStyle name="SAPBEXresItem 6" xfId="3762"/>
    <cellStyle name="SAPBEXresItem 7" xfId="3763"/>
    <cellStyle name="SAPBEXresItem 8" xfId="3764"/>
    <cellStyle name="SAPBEXresItem 9" xfId="3765"/>
    <cellStyle name="SAPBEXresItem_1.400 Inversiones Oper ITAÚ" xfId="3766"/>
    <cellStyle name="SAPBEXresItemX" xfId="3767"/>
    <cellStyle name="SAPBEXresItemX 10" xfId="3768"/>
    <cellStyle name="SAPBEXresItemX 11" xfId="3769"/>
    <cellStyle name="SAPBEXresItemX 12" xfId="3770"/>
    <cellStyle name="SAPBEXresItemX 13" xfId="3771"/>
    <cellStyle name="SAPBEXresItemX 14" xfId="3772"/>
    <cellStyle name="SAPBEXresItemX 2" xfId="3773"/>
    <cellStyle name="SAPBEXresItemX 2 2" xfId="3774"/>
    <cellStyle name="SAPBEXresItemX 2 2 2" xfId="3775"/>
    <cellStyle name="SAPBEXresItemX 2 3" xfId="3776"/>
    <cellStyle name="SAPBEXresItemX 2_20110401_SAL_Rev#1_ PTP 2011" xfId="3777"/>
    <cellStyle name="SAPBEXresItemX 3" xfId="3778"/>
    <cellStyle name="SAPBEXresItemX 3 2" xfId="3779"/>
    <cellStyle name="SAPBEXresItemX 3 3" xfId="3780"/>
    <cellStyle name="SAPBEXresItemX 4" xfId="3781"/>
    <cellStyle name="SAPBEXresItemX 5" xfId="3782"/>
    <cellStyle name="SAPBEXresItemX 6" xfId="3783"/>
    <cellStyle name="SAPBEXresItemX 7" xfId="3784"/>
    <cellStyle name="SAPBEXresItemX 8" xfId="3785"/>
    <cellStyle name="SAPBEXresItemX 9" xfId="3786"/>
    <cellStyle name="SAPBEXresItemX_1.400 Inversiones Oper ITAÚ" xfId="3787"/>
    <cellStyle name="SAPBEXstdData" xfId="3788"/>
    <cellStyle name="SAPBEXstdData 10" xfId="3789"/>
    <cellStyle name="SAPBEXstdData 11" xfId="3790"/>
    <cellStyle name="SAPBEXstdData 12" xfId="3791"/>
    <cellStyle name="SAPBEXstdData 13" xfId="3792"/>
    <cellStyle name="SAPBEXstdData 2" xfId="3793"/>
    <cellStyle name="SAPBEXstdData 2 2" xfId="3794"/>
    <cellStyle name="SAPBEXstdData 3" xfId="3795"/>
    <cellStyle name="SAPBEXstdData 4" xfId="3796"/>
    <cellStyle name="SAPBEXstdData 5" xfId="3797"/>
    <cellStyle name="SAPBEXstdData 6" xfId="3798"/>
    <cellStyle name="SAPBEXstdData 7" xfId="3799"/>
    <cellStyle name="SAPBEXstdData 8" xfId="3800"/>
    <cellStyle name="SAPBEXstdData 9" xfId="3801"/>
    <cellStyle name="SAPBEXstdData_1.400 Inversiones Oper ITAÚ" xfId="3802"/>
    <cellStyle name="SAPBEXstdDataEmph" xfId="3803"/>
    <cellStyle name="SAPBEXstdDataEmph 10" xfId="3804"/>
    <cellStyle name="SAPBEXstdDataEmph 11" xfId="3805"/>
    <cellStyle name="SAPBEXstdDataEmph 2" xfId="3806"/>
    <cellStyle name="SAPBEXstdDataEmph 2 2" xfId="3807"/>
    <cellStyle name="SAPBEXstdDataEmph 3" xfId="3808"/>
    <cellStyle name="SAPBEXstdDataEmph 4" xfId="3809"/>
    <cellStyle name="SAPBEXstdDataEmph 5" xfId="3810"/>
    <cellStyle name="SAPBEXstdDataEmph 6" xfId="3811"/>
    <cellStyle name="SAPBEXstdDataEmph 7" xfId="3812"/>
    <cellStyle name="SAPBEXstdDataEmph 8" xfId="3813"/>
    <cellStyle name="SAPBEXstdDataEmph 9" xfId="3814"/>
    <cellStyle name="SAPBEXstdDataEmph_1.400 Inversiones Oper ITAÚ" xfId="3815"/>
    <cellStyle name="SAPBEXstdItem" xfId="3816"/>
    <cellStyle name="SAPBEXstdItem 10" xfId="3817"/>
    <cellStyle name="SAPBEXstdItem 11" xfId="3818"/>
    <cellStyle name="SAPBEXstdItem 12" xfId="3819"/>
    <cellStyle name="SAPBEXstdItem 13" xfId="3820"/>
    <cellStyle name="SAPBEXstdItem 2" xfId="3821"/>
    <cellStyle name="SAPBEXstdItem 2 2" xfId="3822"/>
    <cellStyle name="SAPBEXstdItem 3" xfId="3823"/>
    <cellStyle name="SAPBEXstdItem 4" xfId="3824"/>
    <cellStyle name="SAPBEXstdItem 5" xfId="3825"/>
    <cellStyle name="SAPBEXstdItem 6" xfId="3826"/>
    <cellStyle name="SAPBEXstdItem 7" xfId="3827"/>
    <cellStyle name="SAPBEXstdItem 8" xfId="3828"/>
    <cellStyle name="SAPBEXstdItem 9" xfId="3829"/>
    <cellStyle name="SAPBEXstdItem_1.400 Inversiones Oper ITAÚ" xfId="3830"/>
    <cellStyle name="SAPBEXstdItemX" xfId="3831"/>
    <cellStyle name="SAPBEXstdItemX 10" xfId="3832"/>
    <cellStyle name="SAPBEXstdItemX 11" xfId="3833"/>
    <cellStyle name="SAPBEXstdItemX 12" xfId="3834"/>
    <cellStyle name="SAPBEXstdItemX 13" xfId="3835"/>
    <cellStyle name="SAPBEXstdItemX 14" xfId="3836"/>
    <cellStyle name="SAPBEXstdItemX 2" xfId="3837"/>
    <cellStyle name="SAPBEXstdItemX 2 2" xfId="3838"/>
    <cellStyle name="SAPBEXstdItemX 2 2 2" xfId="3839"/>
    <cellStyle name="SAPBEXstdItemX 2 3" xfId="3840"/>
    <cellStyle name="SAPBEXstdItemX 2_20110401_SAL_Rev#1_ PTP 2011" xfId="3841"/>
    <cellStyle name="SAPBEXstdItemX 3" xfId="3842"/>
    <cellStyle name="SAPBEXstdItemX 3 2" xfId="3843"/>
    <cellStyle name="SAPBEXstdItemX 3 3" xfId="3844"/>
    <cellStyle name="SAPBEXstdItemX 4" xfId="3845"/>
    <cellStyle name="SAPBEXstdItemX 5" xfId="3846"/>
    <cellStyle name="SAPBEXstdItemX 6" xfId="3847"/>
    <cellStyle name="SAPBEXstdItemX 7" xfId="3848"/>
    <cellStyle name="SAPBEXstdItemX 8" xfId="3849"/>
    <cellStyle name="SAPBEXstdItemX 9" xfId="3850"/>
    <cellStyle name="SAPBEXstdItemX_1.400 Inversiones Oper ITAÚ" xfId="3851"/>
    <cellStyle name="SAPBEXtitle" xfId="3852"/>
    <cellStyle name="SAPBEXtitle 10" xfId="3853"/>
    <cellStyle name="SAPBEXtitle 11" xfId="3854"/>
    <cellStyle name="SAPBEXtitle 12" xfId="3855"/>
    <cellStyle name="SAPBEXtitle 2" xfId="3856"/>
    <cellStyle name="SAPBEXtitle 2 2" xfId="3857"/>
    <cellStyle name="SAPBEXtitle 2 2 2" xfId="3858"/>
    <cellStyle name="SAPBEXtitle 2 3" xfId="3859"/>
    <cellStyle name="SAPBEXtitle 2_20110401_SAL_Rev#1_ PTP 2011" xfId="3860"/>
    <cellStyle name="SAPBEXtitle 3" xfId="3861"/>
    <cellStyle name="SAPBEXtitle 3 2" xfId="3862"/>
    <cellStyle name="SAPBEXtitle 4" xfId="3863"/>
    <cellStyle name="SAPBEXtitle 5" xfId="3864"/>
    <cellStyle name="SAPBEXtitle 6" xfId="3865"/>
    <cellStyle name="SAPBEXtitle 7" xfId="3866"/>
    <cellStyle name="SAPBEXtitle 8" xfId="3867"/>
    <cellStyle name="SAPBEXtitle 9" xfId="3868"/>
    <cellStyle name="SAPBEXtitle_1.400 Inversiones Oper ITAÚ" xfId="3869"/>
    <cellStyle name="SAPBEXunassignedItem" xfId="3870"/>
    <cellStyle name="SAPBEXundefined" xfId="3871"/>
    <cellStyle name="SAPBEXundefined 10" xfId="3872"/>
    <cellStyle name="SAPBEXundefined 11" xfId="3873"/>
    <cellStyle name="SAPBEXundefined 12" xfId="3874"/>
    <cellStyle name="SAPBEXundefined 2" xfId="3875"/>
    <cellStyle name="SAPBEXundefined 2 2" xfId="3876"/>
    <cellStyle name="SAPBEXundefined 2 2 2" xfId="3877"/>
    <cellStyle name="SAPBEXundefined 2 3" xfId="3878"/>
    <cellStyle name="SAPBEXundefined 2_20110401_SAL_Rev#1_ PTP 2011" xfId="3879"/>
    <cellStyle name="SAPBEXundefined 3" xfId="3880"/>
    <cellStyle name="SAPBEXundefined 3 2" xfId="3881"/>
    <cellStyle name="SAPBEXundefined 4" xfId="3882"/>
    <cellStyle name="SAPBEXundefined 5" xfId="3883"/>
    <cellStyle name="SAPBEXundefined 6" xfId="3884"/>
    <cellStyle name="SAPBEXundefined 7" xfId="3885"/>
    <cellStyle name="SAPBEXundefined 8" xfId="3886"/>
    <cellStyle name="SAPBEXundefined 9" xfId="3887"/>
    <cellStyle name="SAPBEXundefined_1.400 Inversiones Oper ITAÚ" xfId="3888"/>
    <cellStyle name="Separador de milhares 2" xfId="3889"/>
    <cellStyle name="Separador de milhares_Flujo PBR-06" xfId="3890"/>
    <cellStyle name="Sheet Title" xfId="3891"/>
    <cellStyle name="Sheet Title 2" xfId="3892"/>
    <cellStyle name="Shell" xfId="3893"/>
    <cellStyle name="Shell 2" xfId="3894"/>
    <cellStyle name="Style 1" xfId="3895"/>
    <cellStyle name="Style 1 2" xfId="3896"/>
    <cellStyle name="Style 1 3" xfId="3897"/>
    <cellStyle name="Style 1 4" xfId="3898"/>
    <cellStyle name="Style 1 5" xfId="3899"/>
    <cellStyle name="STYLE1" xfId="3900"/>
    <cellStyle name="STYLE1 2" xfId="3901"/>
    <cellStyle name="STYLE10" xfId="3902"/>
    <cellStyle name="STYLE10 2" xfId="3903"/>
    <cellStyle name="STYLE11" xfId="3904"/>
    <cellStyle name="STYLE11 2" xfId="3905"/>
    <cellStyle name="STYLE12" xfId="3906"/>
    <cellStyle name="STYLE12 2" xfId="3907"/>
    <cellStyle name="STYLE2" xfId="3908"/>
    <cellStyle name="STYLE2 2" xfId="3909"/>
    <cellStyle name="STYLE3" xfId="3910"/>
    <cellStyle name="STYLE3 2" xfId="3911"/>
    <cellStyle name="STYLE4" xfId="3912"/>
    <cellStyle name="STYLE4 2" xfId="3913"/>
    <cellStyle name="STYLE5" xfId="3914"/>
    <cellStyle name="STYLE5 2" xfId="3915"/>
    <cellStyle name="STYLE6" xfId="3916"/>
    <cellStyle name="STYLE6 2" xfId="3917"/>
    <cellStyle name="STYLE7" xfId="3918"/>
    <cellStyle name="STYLE7 2" xfId="3919"/>
    <cellStyle name="STYLE8" xfId="3920"/>
    <cellStyle name="STYLE8 2" xfId="3921"/>
    <cellStyle name="STYLE9" xfId="3922"/>
    <cellStyle name="STYLE9 2" xfId="3923"/>
    <cellStyle name="Sum" xfId="3924"/>
    <cellStyle name="Summary to GL" xfId="3925"/>
    <cellStyle name="Summary to GL 2" xfId="3926"/>
    <cellStyle name="Summary to GL 2 2" xfId="3927"/>
    <cellStyle name="Summary to GL 3" xfId="3928"/>
    <cellStyle name="Summary to GL 4" xfId="3929"/>
    <cellStyle name="Tag" xfId="3930"/>
    <cellStyle name="Texto de advertencia" xfId="3931"/>
    <cellStyle name="Texto de advertencia 10" xfId="3932"/>
    <cellStyle name="Texto de advertencia 11" xfId="3933"/>
    <cellStyle name="Texto de advertencia 12" xfId="3934"/>
    <cellStyle name="Texto de advertencia 13" xfId="3935"/>
    <cellStyle name="Texto de advertencia 14" xfId="3936"/>
    <cellStyle name="Texto de advertencia 15" xfId="4488"/>
    <cellStyle name="Texto de advertencia 2" xfId="3937"/>
    <cellStyle name="Texto de advertencia 2 2" xfId="3938"/>
    <cellStyle name="Texto de advertencia 3" xfId="3939"/>
    <cellStyle name="Texto de advertencia 3 2" xfId="3940"/>
    <cellStyle name="Texto de advertencia 4" xfId="3941"/>
    <cellStyle name="Texto de advertencia 5" xfId="3942"/>
    <cellStyle name="Texto de advertencia 6" xfId="3943"/>
    <cellStyle name="Texto de advertencia 7" xfId="3944"/>
    <cellStyle name="Texto de advertencia 8" xfId="3945"/>
    <cellStyle name="Texto de advertencia 9" xfId="3946"/>
    <cellStyle name="Texto de Aviso" xfId="3947"/>
    <cellStyle name="Texto explicativo" xfId="3948"/>
    <cellStyle name="Texto explicativo 10" xfId="3949"/>
    <cellStyle name="Texto explicativo 11" xfId="3950"/>
    <cellStyle name="Texto explicativo 12" xfId="3951"/>
    <cellStyle name="Texto explicativo 13" xfId="3952"/>
    <cellStyle name="Texto explicativo 14" xfId="3953"/>
    <cellStyle name="Texto explicativo 2" xfId="3954"/>
    <cellStyle name="Texto explicativo 2 2" xfId="3955"/>
    <cellStyle name="Texto explicativo 3" xfId="3956"/>
    <cellStyle name="Texto explicativo 3 2" xfId="3957"/>
    <cellStyle name="Texto explicativo 4" xfId="3958"/>
    <cellStyle name="Texto explicativo 5" xfId="3959"/>
    <cellStyle name="Texto explicativo 6" xfId="3960"/>
    <cellStyle name="Texto explicativo 7" xfId="3961"/>
    <cellStyle name="Texto explicativo 8" xfId="3962"/>
    <cellStyle name="Texto explicativo 9" xfId="3963"/>
    <cellStyle name="Title 2" xfId="41"/>
    <cellStyle name="Title 2 2" xfId="4489"/>
    <cellStyle name="Title 2 3" xfId="4490"/>
    <cellStyle name="Title 3" xfId="3964"/>
    <cellStyle name="Title 4" xfId="4491"/>
    <cellStyle name="Título" xfId="3965"/>
    <cellStyle name="Título 1" xfId="3966"/>
    <cellStyle name="Título 1 10" xfId="3967"/>
    <cellStyle name="Título 1 11" xfId="3968"/>
    <cellStyle name="Título 1 12" xfId="3969"/>
    <cellStyle name="Título 1 13" xfId="3970"/>
    <cellStyle name="Título 1 14" xfId="3971"/>
    <cellStyle name="Título 1 2" xfId="3972"/>
    <cellStyle name="Título 1 2 2" xfId="3973"/>
    <cellStyle name="Título 1 3" xfId="3974"/>
    <cellStyle name="Título 1 3 2" xfId="3975"/>
    <cellStyle name="Título 1 4" xfId="3976"/>
    <cellStyle name="Título 1 5" xfId="3977"/>
    <cellStyle name="Título 1 6" xfId="3978"/>
    <cellStyle name="Título 1 7" xfId="3979"/>
    <cellStyle name="Título 1 8" xfId="3980"/>
    <cellStyle name="Título 1 9" xfId="3981"/>
    <cellStyle name="Título 10" xfId="3982"/>
    <cellStyle name="Título 11" xfId="3983"/>
    <cellStyle name="Título 12" xfId="3984"/>
    <cellStyle name="Título 13" xfId="3985"/>
    <cellStyle name="Título 14" xfId="3986"/>
    <cellStyle name="Título 15" xfId="3987"/>
    <cellStyle name="Título 16" xfId="3988"/>
    <cellStyle name="Título 17" xfId="3989"/>
    <cellStyle name="Título 18" xfId="3990"/>
    <cellStyle name="Título 19" xfId="3991"/>
    <cellStyle name="Título 2" xfId="3992"/>
    <cellStyle name="Título 2 10" xfId="3993"/>
    <cellStyle name="Título 2 11" xfId="3994"/>
    <cellStyle name="Título 2 12" xfId="3995"/>
    <cellStyle name="Título 2 13" xfId="3996"/>
    <cellStyle name="Título 2 14" xfId="3997"/>
    <cellStyle name="Título 2 2" xfId="3998"/>
    <cellStyle name="Título 2 2 2" xfId="3999"/>
    <cellStyle name="Título 2 3" xfId="4000"/>
    <cellStyle name="Título 2 3 2" xfId="4001"/>
    <cellStyle name="Título 2 4" xfId="4002"/>
    <cellStyle name="Título 2 5" xfId="4003"/>
    <cellStyle name="Título 2 6" xfId="4004"/>
    <cellStyle name="Título 2 7" xfId="4005"/>
    <cellStyle name="Título 2 8" xfId="4006"/>
    <cellStyle name="Título 2 9" xfId="4007"/>
    <cellStyle name="Título 20" xfId="4008"/>
    <cellStyle name="Título 21" xfId="4009"/>
    <cellStyle name="Título 22" xfId="4010"/>
    <cellStyle name="Título 23" xfId="4011"/>
    <cellStyle name="Título 24" xfId="4012"/>
    <cellStyle name="Título 25" xfId="4013"/>
    <cellStyle name="Título 26" xfId="4014"/>
    <cellStyle name="Título 27" xfId="4015"/>
    <cellStyle name="Título 28" xfId="4016"/>
    <cellStyle name="Título 29" xfId="4017"/>
    <cellStyle name="Título 3" xfId="4018"/>
    <cellStyle name="Título 3 10" xfId="4019"/>
    <cellStyle name="Título 3 11" xfId="4020"/>
    <cellStyle name="Título 3 12" xfId="4021"/>
    <cellStyle name="Título 3 13" xfId="4022"/>
    <cellStyle name="Título 3 14" xfId="4023"/>
    <cellStyle name="Título 3 2" xfId="4024"/>
    <cellStyle name="Título 3 2 2" xfId="4025"/>
    <cellStyle name="Título 3 3" xfId="4026"/>
    <cellStyle name="Título 3 3 2" xfId="4027"/>
    <cellStyle name="Título 3 4" xfId="4028"/>
    <cellStyle name="Título 3 5" xfId="4029"/>
    <cellStyle name="Título 3 6" xfId="4030"/>
    <cellStyle name="Título 3 7" xfId="4031"/>
    <cellStyle name="Título 3 8" xfId="4032"/>
    <cellStyle name="Título 3 9" xfId="4033"/>
    <cellStyle name="Título 30" xfId="4034"/>
    <cellStyle name="Título 31" xfId="4035"/>
    <cellStyle name="Título 32" xfId="4036"/>
    <cellStyle name="Título 33" xfId="4037"/>
    <cellStyle name="Título 34" xfId="4038"/>
    <cellStyle name="Título 35" xfId="4039"/>
    <cellStyle name="Título 36" xfId="4040"/>
    <cellStyle name="Título 37" xfId="4041"/>
    <cellStyle name="Título 38" xfId="4042"/>
    <cellStyle name="Título 39" xfId="4043"/>
    <cellStyle name="Título 4" xfId="4044"/>
    <cellStyle name="Título 4 2" xfId="4045"/>
    <cellStyle name="Título 40" xfId="4046"/>
    <cellStyle name="Título 41" xfId="4047"/>
    <cellStyle name="Título 42" xfId="4048"/>
    <cellStyle name="Título 43" xfId="4049"/>
    <cellStyle name="Título 44" xfId="4050"/>
    <cellStyle name="Título 45" xfId="4051"/>
    <cellStyle name="Título 5" xfId="4052"/>
    <cellStyle name="Título 6" xfId="4053"/>
    <cellStyle name="Título 7" xfId="4054"/>
    <cellStyle name="Título 8" xfId="4055"/>
    <cellStyle name="Título 9" xfId="4056"/>
    <cellStyle name="Total 10" xfId="4057"/>
    <cellStyle name="Total 11" xfId="4058"/>
    <cellStyle name="total 11 2" xfId="4059"/>
    <cellStyle name="Total 12" xfId="4060"/>
    <cellStyle name="total 12 2" xfId="4061"/>
    <cellStyle name="Total 13" xfId="4062"/>
    <cellStyle name="total 13 2" xfId="4063"/>
    <cellStyle name="Total 14" xfId="4064"/>
    <cellStyle name="total 14 2" xfId="4065"/>
    <cellStyle name="total 15" xfId="4066"/>
    <cellStyle name="total 16" xfId="4067"/>
    <cellStyle name="total 17" xfId="4068"/>
    <cellStyle name="total 18" xfId="4069"/>
    <cellStyle name="total 19" xfId="4070"/>
    <cellStyle name="Total 2" xfId="42"/>
    <cellStyle name="Total 2 2" xfId="4072"/>
    <cellStyle name="Total 2 2 10" xfId="4073"/>
    <cellStyle name="Total 2 2 11" xfId="4492"/>
    <cellStyle name="Total 2 2 12" xfId="4493"/>
    <cellStyle name="total 2 2 2" xfId="4074"/>
    <cellStyle name="Total 2 2 3" xfId="4075"/>
    <cellStyle name="Total 2 2 4" xfId="4076"/>
    <cellStyle name="Total 2 2 5" xfId="4077"/>
    <cellStyle name="Total 2 2 6" xfId="4078"/>
    <cellStyle name="Total 2 2 7" xfId="4079"/>
    <cellStyle name="Total 2 2 8" xfId="4080"/>
    <cellStyle name="Total 2 2 9" xfId="4081"/>
    <cellStyle name="Total 2 3" xfId="4082"/>
    <cellStyle name="total 2 4" xfId="4083"/>
    <cellStyle name="total 2 5" xfId="4071"/>
    <cellStyle name="Total 2 6" xfId="4494"/>
    <cellStyle name="total 2_1.400 Inversiones Oper ITAÚ" xfId="4084"/>
    <cellStyle name="total 20" xfId="4085"/>
    <cellStyle name="total 21" xfId="4086"/>
    <cellStyle name="total 22" xfId="4087"/>
    <cellStyle name="total 23" xfId="4088"/>
    <cellStyle name="total 24" xfId="4089"/>
    <cellStyle name="total 25" xfId="4090"/>
    <cellStyle name="total 26" xfId="4091"/>
    <cellStyle name="total 27" xfId="4092"/>
    <cellStyle name="total 28" xfId="4093"/>
    <cellStyle name="total 29" xfId="4094"/>
    <cellStyle name="total 3" xfId="4095"/>
    <cellStyle name="Total 3 2" xfId="4096"/>
    <cellStyle name="total 30" xfId="4097"/>
    <cellStyle name="total 31" xfId="4098"/>
    <cellStyle name="total 32" xfId="4099"/>
    <cellStyle name="total 33" xfId="4100"/>
    <cellStyle name="total 34" xfId="4101"/>
    <cellStyle name="total 35" xfId="4102"/>
    <cellStyle name="total 36" xfId="4103"/>
    <cellStyle name="total 37" xfId="4104"/>
    <cellStyle name="total 38" xfId="4105"/>
    <cellStyle name="total 39" xfId="4106"/>
    <cellStyle name="Total 4" xfId="4107"/>
    <cellStyle name="Total 4 2" xfId="4108"/>
    <cellStyle name="total 40" xfId="4109"/>
    <cellStyle name="total 41" xfId="4110"/>
    <cellStyle name="total 42" xfId="4111"/>
    <cellStyle name="total 43" xfId="4112"/>
    <cellStyle name="total 44" xfId="4113"/>
    <cellStyle name="total 45" xfId="4114"/>
    <cellStyle name="total 46" xfId="4115"/>
    <cellStyle name="Total 5" xfId="4116"/>
    <cellStyle name="Total 5 2" xfId="4117"/>
    <cellStyle name="Total 6" xfId="4118"/>
    <cellStyle name="Total 6 2" xfId="4119"/>
    <cellStyle name="Total 7" xfId="4120"/>
    <cellStyle name="Total 7 2" xfId="4121"/>
    <cellStyle name="Total 8" xfId="4122"/>
    <cellStyle name="Total 8 2" xfId="4123"/>
    <cellStyle name="Total 9" xfId="4124"/>
    <cellStyle name="Total 9 2" xfId="4125"/>
    <cellStyle name="Total1 - Style1" xfId="4126"/>
    <cellStyle name="Total1 - Style1 2" xfId="4127"/>
    <cellStyle name="Unit Price" xfId="4128"/>
    <cellStyle name="Unit Price 2" xfId="4129"/>
    <cellStyle name="Unit Price 2 2" xfId="4130"/>
    <cellStyle name="Unit Price 3" xfId="4131"/>
    <cellStyle name="Unit Price 4" xfId="4132"/>
    <cellStyle name="Warning Text 2" xfId="43"/>
    <cellStyle name="Warning Text 2 2" xfId="4134"/>
    <cellStyle name="Warning Text 2 2 2" xfId="4135"/>
    <cellStyle name="Warning Text 2 2 3" xfId="4136"/>
    <cellStyle name="Warning Text 2 2 4" xfId="4137"/>
    <cellStyle name="Warning Text 2 2 5" xfId="4138"/>
    <cellStyle name="Warning Text 2 2 6" xfId="4495"/>
    <cellStyle name="Warning Text 2 3" xfId="4139"/>
    <cellStyle name="Warning Text 2 4" xfId="4140"/>
    <cellStyle name="Warning Text 2 5" xfId="4141"/>
    <cellStyle name="Warning Text 2 6" xfId="4133"/>
    <cellStyle name="Warning Text 3" xfId="4142"/>
    <cellStyle name="Warning Text 3 2" xfId="4143"/>
    <cellStyle name="Warning Text 3 3" xfId="4144"/>
    <cellStyle name="Warning Text 3 4" xfId="4145"/>
    <cellStyle name="Warning Text 3 5" xfId="4146"/>
    <cellStyle name="Warning Text 4" xfId="4147"/>
    <cellStyle name="Warning Text 5" xfId="4148"/>
  </cellStyles>
  <dxfs count="0"/>
  <tableStyles count="0" defaultTableStyle="TableStyleMedium2" defaultPivotStyle="PivotStyleLight16"/>
  <colors>
    <mruColors>
      <color rgb="FF0000FF"/>
      <color rgb="FFFF99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C00000"/>
                </a:solidFill>
              </a:defRPr>
            </a:pPr>
            <a:r>
              <a:rPr lang="en-US" sz="900" u="none">
                <a:solidFill>
                  <a:srgbClr val="C00000"/>
                </a:solidFill>
              </a:rPr>
              <a:t>Well Gas Production,</a:t>
            </a:r>
            <a:r>
              <a:rPr lang="en-US" sz="900" u="none" baseline="0">
                <a:solidFill>
                  <a:srgbClr val="C00000"/>
                </a:solidFill>
              </a:rPr>
              <a:t> </a:t>
            </a:r>
            <a:r>
              <a:rPr lang="en-US" sz="900" u="none">
                <a:solidFill>
                  <a:srgbClr val="C00000"/>
                </a:solidFill>
              </a:rPr>
              <a:t>MMscfd</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v>Monthly Prod.</c:v>
          </c:tx>
          <c:spPr>
            <a:ln w="3175" cap="rnd" cmpd="sng" algn="ctr">
              <a:solidFill>
                <a:srgbClr val="FF0000"/>
              </a:solidFill>
              <a:prstDash val="sysDash"/>
              <a:round/>
            </a:ln>
            <a:effectLst/>
            <a:extLst/>
          </c:spPr>
          <c:marker>
            <c:symbol val="circle"/>
            <c:size val="8"/>
            <c:spPr>
              <a:solidFill>
                <a:schemeClr val="accent2">
                  <a:lumMod val="20000"/>
                  <a:lumOff val="80000"/>
                </a:schemeClr>
              </a:solidFill>
              <a:ln w="3175">
                <a:solidFill>
                  <a:srgbClr val="C00000"/>
                </a:solidFill>
                <a:prstDash val="solid"/>
              </a:ln>
              <a:effectLst/>
              <a:extLst/>
            </c:spPr>
          </c:marker>
          <c:xVal>
            <c:numRef>
              <c:f>'Well Prod'!$K$36:$IP$36</c:f>
              <c:numCache>
                <c:formatCode>General</c:formatCode>
                <c:ptCount val="2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numCache>
            </c:numRef>
          </c:xVal>
          <c:yVal>
            <c:numRef>
              <c:f>'Well Prod'!$K$40:$IP$40</c:f>
              <c:numCache>
                <c:formatCode>#,##0.00</c:formatCode>
                <c:ptCount val="240"/>
                <c:pt idx="0">
                  <c:v>5</c:v>
                </c:pt>
                <c:pt idx="1">
                  <c:v>2.988071523335984</c:v>
                </c:pt>
                <c:pt idx="2">
                  <c:v>2.3312620206007844</c:v>
                </c:pt>
                <c:pt idx="3">
                  <c:v>1.976423537605237</c:v>
                </c:pt>
                <c:pt idx="4">
                  <c:v>1.7460757394239457</c:v>
                </c:pt>
                <c:pt idx="5">
                  <c:v>1.5811388300841895</c:v>
                </c:pt>
                <c:pt idx="6">
                  <c:v>1.455556274348955</c:v>
                </c:pt>
                <c:pt idx="7">
                  <c:v>1.3558153613666011</c:v>
                </c:pt>
                <c:pt idx="8">
                  <c:v>1.2741179785940637</c:v>
                </c:pt>
                <c:pt idx="9">
                  <c:v>1.2056070554260303</c:v>
                </c:pt>
                <c:pt idx="10">
                  <c:v>1.1470786693528088</c:v>
                </c:pt>
                <c:pt idx="11">
                  <c:v>1.0963225241337864</c:v>
                </c:pt>
                <c:pt idx="12">
                  <c:v>1.0517579047791781</c:v>
                </c:pt>
                <c:pt idx="13">
                  <c:v>1.0122204127236449</c:v>
                </c:pt>
                <c:pt idx="14">
                  <c:v>0.97683083145570437</c:v>
                </c:pt>
                <c:pt idx="15">
                  <c:v>0.94491118252306805</c:v>
                </c:pt>
                <c:pt idx="16">
                  <c:v>0.9159291318091396</c:v>
                </c:pt>
                <c:pt idx="17">
                  <c:v>0.88946008370602503</c:v>
                </c:pt>
                <c:pt idx="18">
                  <c:v>0.86516067525747853</c:v>
                </c:pt>
                <c:pt idx="19">
                  <c:v>0.84274982807905263</c:v>
                </c:pt>
                <c:pt idx="20">
                  <c:v>0.82199493652678646</c:v>
                </c:pt>
                <c:pt idx="21">
                  <c:v>0.80270162383491939</c:v>
                </c:pt>
                <c:pt idx="22">
                  <c:v>0.78470602571793058</c:v>
                </c:pt>
                <c:pt idx="23">
                  <c:v>0.76786889604243902</c:v>
                </c:pt>
                <c:pt idx="24">
                  <c:v>0.75207104699523353</c:v>
                </c:pt>
                <c:pt idx="25">
                  <c:v>0.73720978077448562</c:v>
                </c:pt>
                <c:pt idx="26">
                  <c:v>0.72319606767546463</c:v>
                </c:pt>
                <c:pt idx="27">
                  <c:v>0.70995229280883099</c:v>
                </c:pt>
                <c:pt idx="28">
                  <c:v>0.69741044081458836</c:v>
                </c:pt>
                <c:pt idx="29">
                  <c:v>0.68551062138385221</c:v>
                </c:pt>
                <c:pt idx="30">
                  <c:v>0.67419986246324204</c:v>
                </c:pt>
                <c:pt idx="31">
                  <c:v>0.66343111554284406</c:v>
                </c:pt>
                <c:pt idx="32">
                  <c:v>0.65316243034145516</c:v>
                </c:pt>
                <c:pt idx="33">
                  <c:v>0.64335626581872341</c:v>
                </c:pt>
                <c:pt idx="34">
                  <c:v>0.63397891167621712</c:v>
                </c:pt>
                <c:pt idx="35">
                  <c:v>0.625</c:v>
                </c:pt>
                <c:pt idx="36">
                  <c:v>0.61639209090192237</c:v>
                </c:pt>
                <c:pt idx="37">
                  <c:v>0.60813031926314987</c:v>
                </c:pt>
                <c:pt idx="38">
                  <c:v>0.60019209220917957</c:v>
                </c:pt>
                <c:pt idx="39">
                  <c:v>0.59255682892497152</c:v>
                </c:pt>
                <c:pt idx="40">
                  <c:v>0.58520573598065284</c:v>
                </c:pt>
                <c:pt idx="41">
                  <c:v>0.57812161257860029</c:v>
                </c:pt>
                <c:pt idx="42">
                  <c:v>0.5712886811237875</c:v>
                </c:pt>
                <c:pt idx="43">
                  <c:v>0.56469243931578206</c:v>
                </c:pt>
                <c:pt idx="44">
                  <c:v>0.55831953060444162</c:v>
                </c:pt>
                <c:pt idx="45">
                  <c:v>0.55215763037423271</c:v>
                </c:pt>
                <c:pt idx="46">
                  <c:v>0.54619534564896455</c:v>
                </c:pt>
                <c:pt idx="47">
                  <c:v>0.54042212645889609</c:v>
                </c:pt>
                <c:pt idx="48">
                  <c:v>0.53482818730069759</c:v>
                </c:pt>
                <c:pt idx="49">
                  <c:v>0.52940443735953346</c:v>
                </c:pt>
                <c:pt idx="50">
                  <c:v>0.52414241836095921</c:v>
                </c:pt>
                <c:pt idx="51">
                  <c:v>0.51903424908587481</c:v>
                </c:pt>
                <c:pt idx="52">
                  <c:v>0.51407257572041554</c:v>
                </c:pt>
                <c:pt idx="53">
                  <c:v>0.50925052732919407</c:v>
                </c:pt>
                <c:pt idx="54">
                  <c:v>0.50456167583859457</c:v>
                </c:pt>
                <c:pt idx="55">
                  <c:v>0.5</c:v>
                </c:pt>
                <c:pt idx="56">
                  <c:v>0.49555985287345539</c:v>
                </c:pt>
                <c:pt idx="57">
                  <c:v>0.49123593243241204</c:v>
                </c:pt>
                <c:pt idx="58">
                  <c:v>0.48702325494157866</c:v>
                </c:pt>
                <c:pt idx="59">
                  <c:v>0.48291713080390986</c:v>
                </c:pt>
                <c:pt idx="60">
                  <c:v>0.47891314261057566</c:v>
                </c:pt>
                <c:pt idx="61">
                  <c:v>0.47500712516031646</c:v>
                </c:pt>
                <c:pt idx="62">
                  <c:v>0.47119514724271078</c:v>
                </c:pt>
                <c:pt idx="63">
                  <c:v>0.46747349500422858</c:v>
                </c:pt>
                <c:pt idx="64">
                  <c:v>0.46383865673706937</c:v>
                </c:pt>
                <c:pt idx="65">
                  <c:v>0.4602873089491617</c:v>
                </c:pt>
                <c:pt idx="66">
                  <c:v>0.45681630358972042</c:v>
                </c:pt>
                <c:pt idx="67">
                  <c:v>0.45342265631875722</c:v>
                </c:pt>
                <c:pt idx="68">
                  <c:v>0.45010353572119338</c:v>
                </c:pt>
                <c:pt idx="69">
                  <c:v>0.44685625337697649</c:v>
                </c:pt>
                <c:pt idx="70">
                  <c:v>0.44367825470805694</c:v>
                </c:pt>
                <c:pt idx="71">
                  <c:v>0.44056711053140085</c:v>
                </c:pt>
                <c:pt idx="72">
                  <c:v>0.43752050925456826</c:v>
                </c:pt>
                <c:pt idx="73">
                  <c:v>0.43453624965687387</c:v>
                </c:pt>
                <c:pt idx="74">
                  <c:v>0.43161223420490546</c:v>
                </c:pt>
                <c:pt idx="75">
                  <c:v>0.42874646285627205</c:v>
                </c:pt>
                <c:pt idx="76">
                  <c:v>0.42593702730999095</c:v>
                </c:pt>
                <c:pt idx="77">
                  <c:v>0.42318210566595788</c:v>
                </c:pt>
                <c:pt idx="78">
                  <c:v>0.42047995745954025</c:v>
                </c:pt>
                <c:pt idx="79">
                  <c:v>0.41782891904054725</c:v>
                </c:pt>
                <c:pt idx="80">
                  <c:v>0.41522739926869984</c:v>
                </c:pt>
                <c:pt idx="81">
                  <c:v>0.4126738755002986</c:v>
                </c:pt>
                <c:pt idx="82">
                  <c:v>0.41016688984308958</c:v>
                </c:pt>
                <c:pt idx="83">
                  <c:v>0.40770504565840132</c:v>
                </c:pt>
                <c:pt idx="84">
                  <c:v>0.40528700429148845</c:v>
                </c:pt>
                <c:pt idx="85">
                  <c:v>0.40291148201269011</c:v>
                </c:pt>
                <c:pt idx="86">
                  <c:v>0.40057724715352822</c:v>
                </c:pt>
                <c:pt idx="87">
                  <c:v>0.39828311742322886</c:v>
                </c:pt>
                <c:pt idx="88">
                  <c:v>0.39602795739238716</c:v>
                </c:pt>
                <c:pt idx="89">
                  <c:v>0.39381067613160986</c:v>
                </c:pt>
                <c:pt idx="90">
                  <c:v>0.3916302249939787</c:v>
                </c:pt>
                <c:pt idx="91">
                  <c:v>0.38948559553109741</c:v>
                </c:pt>
                <c:pt idx="92">
                  <c:v>0.38737581753331463</c:v>
                </c:pt>
                <c:pt idx="93">
                  <c:v>0.38529995718547116</c:v>
                </c:pt>
                <c:pt idx="94">
                  <c:v>0.38325711533020995</c:v>
                </c:pt>
                <c:pt idx="95">
                  <c:v>0.38124642583151169</c:v>
                </c:pt>
                <c:pt idx="96">
                  <c:v>0.37926705403169153</c:v>
                </c:pt>
                <c:pt idx="97">
                  <c:v>0.37731819529561378</c:v>
                </c:pt>
                <c:pt idx="98">
                  <c:v>0.37539907363635694</c:v>
                </c:pt>
                <c:pt idx="99">
                  <c:v>0.373508940416998</c:v>
                </c:pt>
                <c:pt idx="100">
                  <c:v>0.37164707312358319</c:v>
                </c:pt>
                <c:pt idx="101">
                  <c:v>0.36981277420471703</c:v>
                </c:pt>
                <c:pt idx="102">
                  <c:v>0.36800536997353828</c:v>
                </c:pt>
                <c:pt idx="103">
                  <c:v>0.36622420956815477</c:v>
                </c:pt>
                <c:pt idx="104">
                  <c:v>0.36446866396689731</c:v>
                </c:pt>
                <c:pt idx="105">
                  <c:v>0.36273812505500586</c:v>
                </c:pt>
                <c:pt idx="106">
                  <c:v>0.36103200473960506</c:v>
                </c:pt>
                <c:pt idx="107">
                  <c:v>0.35934973411004312</c:v>
                </c:pt>
                <c:pt idx="108">
                  <c:v>0.35769076264087107</c:v>
                </c:pt>
                <c:pt idx="109">
                  <c:v>0.35605455743492814</c:v>
                </c:pt>
                <c:pt idx="110">
                  <c:v>0.35444060250416792</c:v>
                </c:pt>
                <c:pt idx="111">
                  <c:v>0.35284839808602292</c:v>
                </c:pt>
                <c:pt idx="112">
                  <c:v>0.3512774599932495</c:v>
                </c:pt>
                <c:pt idx="113">
                  <c:v>0.34972731899533299</c:v>
                </c:pt>
                <c:pt idx="114">
                  <c:v>0.3481975202296585</c:v>
                </c:pt>
                <c:pt idx="115">
                  <c:v>0.34668762264076824</c:v>
                </c:pt>
                <c:pt idx="116">
                  <c:v>0.34519719844613739</c:v>
                </c:pt>
                <c:pt idx="117">
                  <c:v>0.3437258326269978</c:v>
                </c:pt>
                <c:pt idx="118">
                  <c:v>0.34227312244283309</c:v>
                </c:pt>
                <c:pt idx="119">
                  <c:v>0.34083867696825737</c:v>
                </c:pt>
                <c:pt idx="120">
                  <c:v>0.33942211665106536</c:v>
                </c:pt>
                <c:pt idx="121">
                  <c:v>0.33802307289032163</c:v>
                </c:pt>
                <c:pt idx="122">
                  <c:v>0.33664118763342382</c:v>
                </c:pt>
                <c:pt idx="123">
                  <c:v>0.33527611299113758</c:v>
                </c:pt>
                <c:pt idx="124">
                  <c:v>0.33392751086966627</c:v>
                </c:pt>
                <c:pt idx="125">
                  <c:v>0.33259505261886968</c:v>
                </c:pt>
                <c:pt idx="126">
                  <c:v>0.33127841869580166</c:v>
                </c:pt>
                <c:pt idx="127">
                  <c:v>0.32997729834278416</c:v>
                </c:pt>
                <c:pt idx="128">
                  <c:v>0.32869138927928127</c:v>
                </c:pt>
                <c:pt idx="129">
                  <c:v>0.3274203974068795</c:v>
                </c:pt>
                <c:pt idx="130">
                  <c:v>0.3261640365267211</c:v>
                </c:pt>
                <c:pt idx="131">
                  <c:v>0.32492202806877268</c:v>
                </c:pt>
                <c:pt idx="132">
                  <c:v>0.32369410083234917</c:v>
                </c:pt>
                <c:pt idx="133">
                  <c:v>0.32247999073734285</c:v>
                </c:pt>
                <c:pt idx="134">
                  <c:v>0.32127944058564079</c:v>
                </c:pt>
                <c:pt idx="135">
                  <c:v>0.32009219983223997</c:v>
                </c:pt>
                <c:pt idx="136">
                  <c:v>0.31891802436559824</c:v>
                </c:pt>
                <c:pt idx="137">
                  <c:v>0.31775667629678422</c:v>
                </c:pt>
                <c:pt idx="138">
                  <c:v>0.31660792375701169</c:v>
                </c:pt>
                <c:pt idx="139">
                  <c:v>0.31547154070316796</c:v>
                </c:pt>
                <c:pt idx="140">
                  <c:v>0.31434730673096573</c:v>
                </c:pt>
                <c:pt idx="141">
                  <c:v>0.31323500689536754</c:v>
                </c:pt>
                <c:pt idx="142">
                  <c:v>0.31213443153795106</c:v>
                </c:pt>
                <c:pt idx="143">
                  <c:v>0.31104537612089966</c:v>
                </c:pt>
                <c:pt idx="144">
                  <c:v>0.30996764106732067</c:v>
                </c:pt>
                <c:pt idx="145">
                  <c:v>0.30890103160760773</c:v>
                </c:pt>
                <c:pt idx="146">
                  <c:v>0.30784535763157878</c:v>
                </c:pt>
                <c:pt idx="147">
                  <c:v>0.30680043354613495</c:v>
                </c:pt>
                <c:pt idx="148">
                  <c:v>0.30576607813819856</c:v>
                </c:pt>
                <c:pt idx="149">
                  <c:v>0.30474211444269966</c:v>
                </c:pt>
                <c:pt idx="150">
                  <c:v>0.30372836961539346</c:v>
                </c:pt>
                <c:pt idx="151">
                  <c:v>0.30272467481030169</c:v>
                </c:pt>
                <c:pt idx="152">
                  <c:v>0.30173086506157842</c:v>
                </c:pt>
                <c:pt idx="153">
                  <c:v>0.30074677916961512</c:v>
                </c:pt>
                <c:pt idx="154">
                  <c:v>0.29977225959120529</c:v>
                </c:pt>
                <c:pt idx="155">
                  <c:v>0.29880715233359839</c:v>
                </c:pt>
                <c:pt idx="156">
                  <c:v>0.29785130685228239</c:v>
                </c:pt>
                <c:pt idx="157">
                  <c:v>0.29690457595233966</c:v>
                </c:pt>
                <c:pt idx="158">
                  <c:v>0.29596681569323058</c:v>
                </c:pt>
                <c:pt idx="159">
                  <c:v>0.29503788529686437</c:v>
                </c:pt>
                <c:pt idx="160">
                  <c:v>0.29411764705882354</c:v>
                </c:pt>
                <c:pt idx="161">
                  <c:v>0.2932059662626163</c:v>
                </c:pt>
                <c:pt idx="162">
                  <c:v>0.29230271109683387</c:v>
                </c:pt>
                <c:pt idx="163">
                  <c:v>0.29140775257509804</c:v>
                </c:pt>
                <c:pt idx="164">
                  <c:v>0.29052096445868886</c:v>
                </c:pt>
                <c:pt idx="165">
                  <c:v>0.28964222318174615</c:v>
                </c:pt>
                <c:pt idx="166">
                  <c:v>0.288771407778945</c:v>
                </c:pt>
                <c:pt idx="167">
                  <c:v>0.28790839981554917</c:v>
                </c:pt>
                <c:pt idx="168">
                  <c:v>0.28705308331974955</c:v>
                </c:pt>
                <c:pt idx="169">
                  <c:v>0.28620534471720127</c:v>
                </c:pt>
                <c:pt idx="170">
                  <c:v>0.28536507276767481</c:v>
                </c:pt>
                <c:pt idx="171">
                  <c:v>0.28453215850374086</c:v>
                </c:pt>
                <c:pt idx="172">
                  <c:v>0.28370649517141283</c:v>
                </c:pt>
                <c:pt idx="173">
                  <c:v>0.28288797817267219</c:v>
                </c:pt>
                <c:pt idx="174">
                  <c:v>0.28207650500980885</c:v>
                </c:pt>
                <c:pt idx="175">
                  <c:v>0.28127197523150599</c:v>
                </c:pt>
                <c:pt idx="176">
                  <c:v>0.28047429038060862</c:v>
                </c:pt>
                <c:pt idx="177">
                  <c:v>0.27968335394351118</c:v>
                </c:pt>
                <c:pt idx="178">
                  <c:v>0.27889907130110664</c:v>
                </c:pt>
                <c:pt idx="179">
                  <c:v>0.27812134968124047</c:v>
                </c:pt>
                <c:pt idx="180">
                  <c:v>0.27735009811261457</c:v>
                </c:pt>
                <c:pt idx="181">
                  <c:v>0.27658522738008978</c:v>
                </c:pt>
                <c:pt idx="182">
                  <c:v>0.27582664998133694</c:v>
                </c:pt>
                <c:pt idx="183">
                  <c:v>0.27507428008478846</c:v>
                </c:pt>
                <c:pt idx="184">
                  <c:v>0.27432803348884471</c:v>
                </c:pt>
                <c:pt idx="185">
                  <c:v>0.27358782758229139</c:v>
                </c:pt>
                <c:pt idx="186">
                  <c:v>0.27285358130588522</c:v>
                </c:pt>
                <c:pt idx="187">
                  <c:v>0.2721252151150676</c:v>
                </c:pt>
                <c:pt idx="188">
                  <c:v>0.27140265094376781</c:v>
                </c:pt>
                <c:pt idx="189">
                  <c:v>0.27068581216925713</c:v>
                </c:pt>
                <c:pt idx="190">
                  <c:v>0.26997462357801943</c:v>
                </c:pt>
                <c:pt idx="191">
                  <c:v>0.26926901133260234</c:v>
                </c:pt>
                <c:pt idx="192">
                  <c:v>0.26856890293941688</c:v>
                </c:pt>
                <c:pt idx="193">
                  <c:v>0.26787422721745346</c:v>
                </c:pt>
                <c:pt idx="194">
                  <c:v>0.26718491426788266</c:v>
                </c:pt>
                <c:pt idx="195">
                  <c:v>0.26650089544451305</c:v>
                </c:pt>
                <c:pt idx="196">
                  <c:v>0.26582210332507589</c:v>
                </c:pt>
                <c:pt idx="197">
                  <c:v>0.26514847168331085</c:v>
                </c:pt>
                <c:pt idx="198">
                  <c:v>0.26447993546182563</c:v>
                </c:pt>
                <c:pt idx="199">
                  <c:v>0.26381643074570454</c:v>
                </c:pt>
                <c:pt idx="200">
                  <c:v>0.26315789473684209</c:v>
                </c:pt>
                <c:pt idx="201">
                  <c:v>0.26250426572897745</c:v>
                </c:pt>
                <c:pt idx="202">
                  <c:v>0.26185548308340756</c:v>
                </c:pt>
                <c:pt idx="203">
                  <c:v>0.26121148720535803</c:v>
                </c:pt>
                <c:pt idx="204">
                  <c:v>0.26057221952098908</c:v>
                </c:pt>
                <c:pt idx="205">
                  <c:v>0.25993762245501817</c:v>
                </c:pt>
                <c:pt idx="206">
                  <c:v>0.25930763940893931</c:v>
                </c:pt>
                <c:pt idx="207">
                  <c:v>0.25868221473981945</c:v>
                </c:pt>
                <c:pt idx="208">
                  <c:v>0.25806129373965592</c:v>
                </c:pt>
                <c:pt idx="209">
                  <c:v>0.25744482261527496</c:v>
                </c:pt>
                <c:pt idx="210">
                  <c:v>0.25683274846875703</c:v>
                </c:pt>
                <c:pt idx="211">
                  <c:v>0.25622501927837116</c:v>
                </c:pt>
                <c:pt idx="212">
                  <c:v>0.25562158388000317</c:v>
                </c:pt>
                <c:pt idx="213">
                  <c:v>0.25502239194906284</c:v>
                </c:pt>
                <c:pt idx="214">
                  <c:v>0.2544273939828558</c:v>
                </c:pt>
                <c:pt idx="215">
                  <c:v>0.25383654128340477</c:v>
                </c:pt>
                <c:pt idx="216">
                  <c:v>0.2532497859407089</c:v>
                </c:pt>
                <c:pt idx="217">
                  <c:v>0.25266708081642569</c:v>
                </c:pt>
                <c:pt idx="218">
                  <c:v>0.25208837952796448</c:v>
                </c:pt>
                <c:pt idx="219">
                  <c:v>0.2515136364329793</c:v>
                </c:pt>
                <c:pt idx="220">
                  <c:v>0.25094280661424778</c:v>
                </c:pt>
                <c:pt idx="221">
                  <c:v>0.25037584586492712</c:v>
                </c:pt>
                <c:pt idx="222">
                  <c:v>0.24981271067417374</c:v>
                </c:pt>
                <c:pt idx="223">
                  <c:v>0.24925335821311792</c:v>
                </c:pt>
                <c:pt idx="224">
                  <c:v>0.24869774632118211</c:v>
                </c:pt>
                <c:pt idx="225">
                  <c:v>0.24814583349273256</c:v>
                </c:pt>
                <c:pt idx="226">
                  <c:v>0.24759757886405676</c:v>
                </c:pt>
                <c:pt idx="227">
                  <c:v>0.24705294220065463</c:v>
                </c:pt>
                <c:pt idx="228">
                  <c:v>0.24651188388483655</c:v>
                </c:pt>
                <c:pt idx="229">
                  <c:v>0.24597436490361882</c:v>
                </c:pt>
                <c:pt idx="230">
                  <c:v>0.24544034683690799</c:v>
                </c:pt>
                <c:pt idx="231">
                  <c:v>0.24490979184596631</c:v>
                </c:pt>
                <c:pt idx="232">
                  <c:v>0.24438266266215022</c:v>
                </c:pt>
                <c:pt idx="233">
                  <c:v>0.24385892257591443</c:v>
                </c:pt>
                <c:pt idx="234">
                  <c:v>0.24333853542607364</c:v>
                </c:pt>
                <c:pt idx="235">
                  <c:v>0.24282146558931603</c:v>
                </c:pt>
                <c:pt idx="236">
                  <c:v>0.24230767796996031</c:v>
                </c:pt>
                <c:pt idx="237">
                  <c:v>0.24179713798995009</c:v>
                </c:pt>
                <c:pt idx="238">
                  <c:v>0.24128981157907958</c:v>
                </c:pt>
                <c:pt idx="239">
                  <c:v>0.24078566516544361</c:v>
                </c:pt>
              </c:numCache>
            </c:numRef>
          </c:yVal>
          <c:smooth val="1"/>
          <c:extLst xmlns:c16r2="http://schemas.microsoft.com/office/drawing/2015/06/chart">
            <c:ext xmlns:c16="http://schemas.microsoft.com/office/drawing/2014/chart" uri="{C3380CC4-5D6E-409C-BE32-E72D297353CC}">
              <c16:uniqueId val="{00000000-CB74-4235-BBDF-EBF36A8E0CC9}"/>
            </c:ext>
          </c:extLst>
        </c:ser>
        <c:ser>
          <c:idx val="1"/>
          <c:order val="1"/>
          <c:tx>
            <c:v>Yearly Prod.</c:v>
          </c:tx>
          <c:spPr>
            <a:ln>
              <a:noFill/>
            </a:ln>
          </c:spPr>
          <c:marker>
            <c:symbol val="circle"/>
            <c:size val="7"/>
            <c:spPr>
              <a:solidFill>
                <a:schemeClr val="accent1">
                  <a:lumMod val="20000"/>
                  <a:lumOff val="80000"/>
                </a:schemeClr>
              </a:solidFill>
              <a:ln>
                <a:solidFill>
                  <a:srgbClr val="0000FF"/>
                </a:solidFill>
              </a:ln>
            </c:spPr>
          </c:marker>
          <c:xVal>
            <c:numRef>
              <c:f>'Well Prod'!$L$55:$AE$55</c:f>
              <c:numCache>
                <c:formatCode>General</c:formatCode>
                <c:ptCount val="20"/>
                <c:pt idx="0">
                  <c:v>6</c:v>
                </c:pt>
                <c:pt idx="1">
                  <c:v>18</c:v>
                </c:pt>
                <c:pt idx="2">
                  <c:v>30</c:v>
                </c:pt>
                <c:pt idx="3">
                  <c:v>42</c:v>
                </c:pt>
                <c:pt idx="4">
                  <c:v>54</c:v>
                </c:pt>
                <c:pt idx="5">
                  <c:v>66</c:v>
                </c:pt>
                <c:pt idx="6">
                  <c:v>78</c:v>
                </c:pt>
                <c:pt idx="7">
                  <c:v>90</c:v>
                </c:pt>
                <c:pt idx="8">
                  <c:v>102</c:v>
                </c:pt>
                <c:pt idx="9">
                  <c:v>114</c:v>
                </c:pt>
                <c:pt idx="10">
                  <c:v>126</c:v>
                </c:pt>
                <c:pt idx="11">
                  <c:v>138</c:v>
                </c:pt>
                <c:pt idx="12">
                  <c:v>150</c:v>
                </c:pt>
                <c:pt idx="13">
                  <c:v>162</c:v>
                </c:pt>
                <c:pt idx="14">
                  <c:v>174</c:v>
                </c:pt>
                <c:pt idx="15">
                  <c:v>186</c:v>
                </c:pt>
                <c:pt idx="16">
                  <c:v>198</c:v>
                </c:pt>
                <c:pt idx="17">
                  <c:v>210</c:v>
                </c:pt>
                <c:pt idx="18">
                  <c:v>222</c:v>
                </c:pt>
                <c:pt idx="19">
                  <c:v>234</c:v>
                </c:pt>
              </c:numCache>
            </c:numRef>
          </c:xVal>
          <c:yVal>
            <c:numRef>
              <c:f>'Well Prod'!$L$60:$AE$60</c:f>
              <c:numCache>
                <c:formatCode>0.0;\-0.0;"--"</c:formatCode>
                <c:ptCount val="20"/>
                <c:pt idx="0">
                  <c:v>1.9258591270049308</c:v>
                </c:pt>
                <c:pt idx="1">
                  <c:v>0.88900631243690853</c:v>
                </c:pt>
                <c:pt idx="2">
                  <c:v>0.6829003022646829</c:v>
                </c:pt>
                <c:pt idx="3">
                  <c:v>0.57604495485966867</c:v>
                </c:pt>
                <c:pt idx="4">
                  <c:v>0.50754481180037436</c:v>
                </c:pt>
                <c:pt idx="5">
                  <c:v>0.45892154717422362</c:v>
                </c:pt>
                <c:pt idx="6">
                  <c:v>0.42206352148133941</c:v>
                </c:pt>
                <c:pt idx="7">
                  <c:v>0.39290279113301169</c:v>
                </c:pt>
                <c:pt idx="8">
                  <c:v>0.36901679669198162</c:v>
                </c:pt>
                <c:pt idx="9">
                  <c:v>0.3490397850767421</c:v>
                </c:pt>
                <c:pt idx="10">
                  <c:v>0.33199370266062878</c:v>
                </c:pt>
                <c:pt idx="11">
                  <c:v>0.31723943162399526</c:v>
                </c:pt>
                <c:pt idx="12">
                  <c:v>0.30426785397262401</c:v>
                </c:pt>
                <c:pt idx="13">
                  <c:v>0.29277949968509431</c:v>
                </c:pt>
                <c:pt idx="14">
                  <c:v>0.28250182874437674</c:v>
                </c:pt>
                <c:pt idx="15">
                  <c:v>0.273245200837056</c:v>
                </c:pt>
                <c:pt idx="16">
                  <c:v>0.26482627380940371</c:v>
                </c:pt>
                <c:pt idx="17">
                  <c:v>0.25714829410521561</c:v>
                </c:pt>
                <c:pt idx="18">
                  <c:v>0.25010176110664617</c:v>
                </c:pt>
                <c:pt idx="19">
                  <c:v>0.24361106919543057</c:v>
                </c:pt>
              </c:numCache>
            </c:numRef>
          </c:yVal>
          <c:smooth val="1"/>
          <c:extLst xmlns:c16r2="http://schemas.microsoft.com/office/drawing/2015/06/chart">
            <c:ext xmlns:c16="http://schemas.microsoft.com/office/drawing/2014/chart" uri="{C3380CC4-5D6E-409C-BE32-E72D297353CC}">
              <c16:uniqueId val="{00000000-BDBF-4D5A-9FC4-7174A3287957}"/>
            </c:ext>
          </c:extLst>
        </c:ser>
        <c:dLbls>
          <c:showLegendKey val="0"/>
          <c:showVal val="0"/>
          <c:showCatName val="0"/>
          <c:showSerName val="0"/>
          <c:showPercent val="0"/>
          <c:showBubbleSize val="0"/>
        </c:dLbls>
        <c:axId val="-1097104928"/>
        <c:axId val="-1097104384"/>
      </c:scatterChart>
      <c:valAx>
        <c:axId val="-1097104928"/>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Month</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097104384"/>
        <c:crossesAt val="0"/>
        <c:crossBetween val="midCat"/>
        <c:majorUnit val="12"/>
      </c:valAx>
      <c:valAx>
        <c:axId val="-109710438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097104928"/>
        <c:crossesAt val="0"/>
        <c:crossBetween val="midCat"/>
        <c:majorUnit val="1"/>
      </c:valAx>
      <c:spPr>
        <a:solidFill>
          <a:srgbClr val="FFFFFF"/>
        </a:solidFill>
        <a:ln w="25400">
          <a:noFill/>
        </a:ln>
      </c:spPr>
    </c:plotArea>
    <c:legend>
      <c:legendPos val="r"/>
      <c:layout>
        <c:manualLayout>
          <c:xMode val="edge"/>
          <c:yMode val="edge"/>
          <c:x val="0.52166825571509112"/>
          <c:y val="2.0702376991608439E-2"/>
          <c:w val="0.41074342953204573"/>
          <c:h val="9.9370078740157478E-2"/>
        </c:manualLayout>
      </c:layout>
      <c:overlay val="0"/>
      <c:txPr>
        <a:bodyPr/>
        <a:lstStyle/>
        <a:p>
          <a:pPr>
            <a:defRPr b="1"/>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chemeClr val="accent3">
                    <a:lumMod val="50000"/>
                  </a:schemeClr>
                </a:solidFill>
              </a:defRPr>
            </a:pPr>
            <a:r>
              <a:rPr lang="en-US" sz="900" u="none">
                <a:solidFill>
                  <a:schemeClr val="accent3">
                    <a:lumMod val="50000"/>
                  </a:schemeClr>
                </a:solidFill>
              </a:rPr>
              <a:t>Well Oil Production,</a:t>
            </a:r>
            <a:r>
              <a:rPr lang="en-US" sz="900" u="none" baseline="0">
                <a:solidFill>
                  <a:schemeClr val="accent3">
                    <a:lumMod val="50000"/>
                  </a:schemeClr>
                </a:solidFill>
              </a:rPr>
              <a:t> bpd</a:t>
            </a:r>
            <a:endParaRPr lang="en-US" sz="900" u="none">
              <a:solidFill>
                <a:schemeClr val="accent3">
                  <a:lumMod val="50000"/>
                </a:schemeClr>
              </a:solidFill>
            </a:endParaRP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strRef>
              <c:f>'Well Prod'!$I$42</c:f>
              <c:strCache>
                <c:ptCount val="1"/>
                <c:pt idx="0">
                  <c:v>Oil</c:v>
                </c:pt>
              </c:strCache>
            </c:strRef>
          </c:tx>
          <c:spPr>
            <a:ln w="3175" cap="rnd" cmpd="sng" algn="ctr">
              <a:solidFill>
                <a:srgbClr val="00B050"/>
              </a:solidFill>
              <a:prstDash val="sysDash"/>
              <a:round/>
            </a:ln>
            <a:effectLst/>
            <a:extLst/>
          </c:spPr>
          <c:marker>
            <c:symbol val="square"/>
            <c:size val="7"/>
            <c:spPr>
              <a:solidFill>
                <a:srgbClr val="92D050"/>
              </a:solidFill>
              <a:ln w="3175">
                <a:solidFill>
                  <a:srgbClr val="00B050"/>
                </a:solidFill>
                <a:prstDash val="solid"/>
              </a:ln>
              <a:effectLst/>
              <a:extLst/>
            </c:spPr>
          </c:marker>
          <c:xVal>
            <c:numRef>
              <c:f>'Well Prod'!$K$36:$IP$36</c:f>
              <c:numCache>
                <c:formatCode>General</c:formatCode>
                <c:ptCount val="2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numCache>
            </c:numRef>
          </c:xVal>
          <c:yVal>
            <c:numRef>
              <c:f>'Well Prod'!$K$42:$IP$42</c:f>
              <c:numCache>
                <c:formatCode>0.0;\-0.0;"--"</c:formatCode>
                <c:ptCount val="240"/>
                <c:pt idx="0">
                  <c:v>125</c:v>
                </c:pt>
                <c:pt idx="1">
                  <c:v>74.257058012382743</c:v>
                </c:pt>
                <c:pt idx="2">
                  <c:v>57.589668729145259</c:v>
                </c:pt>
                <c:pt idx="3">
                  <c:v>48.533347922589037</c:v>
                </c:pt>
                <c:pt idx="4">
                  <c:v>42.621629859758258</c:v>
                </c:pt>
                <c:pt idx="5">
                  <c:v>38.365752516593794</c:v>
                </c:pt>
                <c:pt idx="6">
                  <c:v>35.108272368643085</c:v>
                </c:pt>
                <c:pt idx="7">
                  <c:v>32.507812788757064</c:v>
                </c:pt>
                <c:pt idx="8">
                  <c:v>30.367118582774804</c:v>
                </c:pt>
                <c:pt idx="9">
                  <c:v>28.563173896476325</c:v>
                </c:pt>
                <c:pt idx="10">
                  <c:v>27.014729824755126</c:v>
                </c:pt>
                <c:pt idx="11">
                  <c:v>25.665663920768004</c:v>
                </c:pt>
                <c:pt idx="12">
                  <c:v>24.47578854966152</c:v>
                </c:pt>
                <c:pt idx="13">
                  <c:v>23.41546251374384</c:v>
                </c:pt>
                <c:pt idx="14">
                  <c:v>22.462275507270132</c:v>
                </c:pt>
                <c:pt idx="15">
                  <c:v>21.598924247715622</c:v>
                </c:pt>
                <c:pt idx="16">
                  <c:v>20.81180492725991</c:v>
                </c:pt>
                <c:pt idx="17">
                  <c:v>20.090052832474441</c:v>
                </c:pt>
                <c:pt idx="18">
                  <c:v>19.42487032930558</c:v>
                </c:pt>
                <c:pt idx="19">
                  <c:v>18.809046131711291</c:v>
                </c:pt>
                <c:pt idx="20">
                  <c:v>18.23660463944622</c:v>
                </c:pt>
                <c:pt idx="21">
                  <c:v>17.70254568114893</c:v>
                </c:pt>
                <c:pt idx="22">
                  <c:v>17.202648334483431</c:v>
                </c:pt>
                <c:pt idx="23">
                  <c:v>16.733320966006243</c:v>
                </c:pt>
                <c:pt idx="24">
                  <c:v>16.291485141773009</c:v>
                </c:pt>
                <c:pt idx="25">
                  <c:v>15.87448471793032</c:v>
                </c:pt>
                <c:pt idx="26">
                  <c:v>15.480013896904049</c:v>
                </c:pt>
                <c:pt idx="27">
                  <c:v>15.106059740499907</c:v>
                </c:pt>
                <c:pt idx="28">
                  <c:v>14.750855824913289</c:v>
                </c:pt>
                <c:pt idx="29">
                  <c:v>14.412844570263118</c:v>
                </c:pt>
                <c:pt idx="30">
                  <c:v>14.090646387276097</c:v>
                </c:pt>
                <c:pt idx="31">
                  <c:v>13.783034228235824</c:v>
                </c:pt>
                <c:pt idx="32">
                  <c:v>13.488912456932447</c:v>
                </c:pt>
                <c:pt idx="33">
                  <c:v>13.207299196422825</c:v>
                </c:pt>
                <c:pt idx="34">
                  <c:v>12.93731149706286</c:v>
                </c:pt>
                <c:pt idx="35">
                  <c:v>12.678152806751701</c:v>
                </c:pt>
                <c:pt idx="36">
                  <c:v>12.429102332183465</c:v>
                </c:pt>
                <c:pt idx="37">
                  <c:v>12.189505962437323</c:v>
                </c:pt>
                <c:pt idx="38">
                  <c:v>11.958768490478539</c:v>
                </c:pt>
                <c:pt idx="39">
                  <c:v>11.736346918508987</c:v>
                </c:pt>
                <c:pt idx="40">
                  <c:v>11.521744672863669</c:v>
                </c:pt>
                <c:pt idx="41">
                  <c:v>11.314506585737009</c:v>
                </c:pt>
                <c:pt idx="42">
                  <c:v>11.114214526272644</c:v>
                </c:pt>
                <c:pt idx="43">
                  <c:v>10.920483583851295</c:v>
                </c:pt>
                <c:pt idx="44">
                  <c:v>10.732958722823687</c:v>
                </c:pt>
                <c:pt idx="45">
                  <c:v>10.551311841273375</c:v>
                </c:pt>
                <c:pt idx="46">
                  <c:v>10.375239177287895</c:v>
                </c:pt>
                <c:pt idx="47">
                  <c:v>10.204459015156454</c:v>
                </c:pt>
                <c:pt idx="48">
                  <c:v>10.03870965128141</c:v>
                </c:pt>
                <c:pt idx="49">
                  <c:v>9.8777475856922976</c:v>
                </c:pt>
                <c:pt idx="50">
                  <c:v>9.7213459101231408</c:v>
                </c:pt>
                <c:pt idx="51">
                  <c:v>9.5692928678475901</c:v>
                </c:pt>
                <c:pt idx="52">
                  <c:v>9.421390564013155</c:v>
                </c:pt>
                <c:pt idx="53">
                  <c:v>9.277453808198473</c:v>
                </c:pt>
                <c:pt idx="54">
                  <c:v>9.1373090734341336</c:v>
                </c:pt>
                <c:pt idx="55">
                  <c:v>9.0007935580583904</c:v>
                </c:pt>
                <c:pt idx="56">
                  <c:v>8.8677543385888065</c:v>
                </c:pt>
                <c:pt idx="57">
                  <c:v>8.738047603332868</c:v>
                </c:pt>
                <c:pt idx="58">
                  <c:v>8.6115379577783191</c:v>
                </c:pt>
                <c:pt idx="59">
                  <c:v>8.4880977939332016</c:v>
                </c:pt>
                <c:pt idx="60">
                  <c:v>8.3676067167561623</c:v>
                </c:pt>
                <c:pt idx="61">
                  <c:v>8.2499510216537804</c:v>
                </c:pt>
                <c:pt idx="62">
                  <c:v>8.1350232177442816</c:v>
                </c:pt>
                <c:pt idx="63">
                  <c:v>8.0227215922125943</c:v>
                </c:pt>
                <c:pt idx="64">
                  <c:v>7.9129498116250829</c:v>
                </c:pt>
                <c:pt idx="65">
                  <c:v>7.8056165565449502</c:v>
                </c:pt>
                <c:pt idx="66">
                  <c:v>7.7006351862015956</c:v>
                </c:pt>
                <c:pt idx="67">
                  <c:v>7.5979234303276515</c:v>
                </c:pt>
                <c:pt idx="68">
                  <c:v>7.4974031055930261</c:v>
                </c:pt>
                <c:pt idx="69">
                  <c:v>7.3989998543423772</c:v>
                </c:pt>
                <c:pt idx="70">
                  <c:v>7.302642903586098</c:v>
                </c:pt>
                <c:pt idx="71">
                  <c:v>7.2082648424096103</c:v>
                </c:pt>
                <c:pt idx="72">
                  <c:v>7.1158014161553007</c:v>
                </c:pt>
                <c:pt idx="73">
                  <c:v>7.0251913358990867</c:v>
                </c:pt>
                <c:pt idx="74">
                  <c:v>6.9363761018921197</c:v>
                </c:pt>
                <c:pt idx="75">
                  <c:v>6.8492998397699481</c:v>
                </c:pt>
                <c:pt idx="76">
                  <c:v>6.7639091484486311</c:v>
                </c:pt>
                <c:pt idx="77">
                  <c:v>6.6801529587316821</c:v>
                </c:pt>
                <c:pt idx="78">
                  <c:v>6.597982401744706</c:v>
                </c:pt>
                <c:pt idx="79">
                  <c:v>6.517350686397771</c:v>
                </c:pt>
                <c:pt idx="80">
                  <c:v>6.438212985149864</c:v>
                </c:pt>
                <c:pt idx="81">
                  <c:v>6.360526327416423</c:v>
                </c:pt>
                <c:pt idx="82">
                  <c:v>6.2842495000206471</c:v>
                </c:pt>
                <c:pt idx="83">
                  <c:v>6.2093429541429908</c:v>
                </c:pt>
                <c:pt idx="84">
                  <c:v>6.1357687182715575</c:v>
                </c:pt>
                <c:pt idx="85">
                  <c:v>6.0634903166995251</c:v>
                </c:pt>
                <c:pt idx="86">
                  <c:v>5.9924726931550669</c:v>
                </c:pt>
                <c:pt idx="87">
                  <c:v>5.9226821391845634</c:v>
                </c:pt>
                <c:pt idx="88">
                  <c:v>5.8540862269419769</c:v>
                </c:pt>
                <c:pt idx="89">
                  <c:v>5.7866537460662579</c:v>
                </c:pt>
                <c:pt idx="90">
                  <c:v>5.7203546443548685</c:v>
                </c:pt>
                <c:pt idx="91">
                  <c:v>5.6551599719654337</c:v>
                </c:pt>
                <c:pt idx="92">
                  <c:v>5.5910418288991046</c:v>
                </c:pt>
                <c:pt idx="93">
                  <c:v>5.5279733155389472</c:v>
                </c:pt>
                <c:pt idx="94">
                  <c:v>5.4659284860345947</c:v>
                </c:pt>
                <c:pt idx="95">
                  <c:v>5.4048823043406999</c:v>
                </c:pt>
                <c:pt idx="96">
                  <c:v>5.3448106027316564</c:v>
                </c:pt>
                <c:pt idx="97">
                  <c:v>5.2856900426286391</c:v>
                </c:pt>
                <c:pt idx="98">
                  <c:v>5.227498077587434</c:v>
                </c:pt>
                <c:pt idx="99">
                  <c:v>5.1702129183069285</c:v>
                </c:pt>
                <c:pt idx="100">
                  <c:v>5.1138134995285176</c:v>
                </c:pt>
                <c:pt idx="101">
                  <c:v>5.0582794487062266</c:v>
                </c:pt>
                <c:pt idx="102">
                  <c:v>5.003591056336135</c:v>
                </c:pt>
                <c:pt idx="103">
                  <c:v>4.9497292478416615</c:v>
                </c:pt>
                <c:pt idx="104">
                  <c:v>4.896675556918737</c:v>
                </c:pt>
                <c:pt idx="105">
                  <c:v>4.8444121002515956</c:v>
                </c:pt>
                <c:pt idx="106">
                  <c:v>4.7929215535162459</c:v>
                </c:pt>
                <c:pt idx="107">
                  <c:v>4.7421871285943897</c:v>
                </c:pt>
                <c:pt idx="108">
                  <c:v>4.6921925519258716</c:v>
                </c:pt>
                <c:pt idx="109">
                  <c:v>4.6429220439326864</c:v>
                </c:pt>
                <c:pt idx="110">
                  <c:v>4.5943602994520205</c:v>
                </c:pt>
                <c:pt idx="111">
                  <c:v>4.5464924691200501</c:v>
                </c:pt>
                <c:pt idx="112">
                  <c:v>4.4993041416520461</c:v>
                </c:pt>
                <c:pt idx="113">
                  <c:v>4.4527813269679202</c:v>
                </c:pt>
                <c:pt idx="114">
                  <c:v>4.4069104401156727</c:v>
                </c:pt>
                <c:pt idx="115">
                  <c:v>4.3616782859482388</c:v>
                </c:pt>
                <c:pt idx="116">
                  <c:v>4.3170720445121225</c:v>
                </c:pt>
                <c:pt idx="117">
                  <c:v>4.2730792571088116</c:v>
                </c:pt>
                <c:pt idx="118">
                  <c:v>4.2296878129924229</c:v>
                </c:pt>
                <c:pt idx="119">
                  <c:v>4.1868859366693423</c:v>
                </c:pt>
                <c:pt idx="120">
                  <c:v>4.1446621757676789</c:v>
                </c:pt>
                <c:pt idx="121">
                  <c:v>4.1030053894463894</c:v>
                </c:pt>
                <c:pt idx="122">
                  <c:v>4.0619047373157295</c:v>
                </c:pt>
                <c:pt idx="123">
                  <c:v>4.0213496688423884</c:v>
                </c:pt>
                <c:pt idx="124">
                  <c:v>3.9813299132142879</c:v>
                </c:pt>
                <c:pt idx="125">
                  <c:v>3.9418354696414881</c:v>
                </c:pt>
                <c:pt idx="126">
                  <c:v>3.9028565980710419</c:v>
                </c:pt>
                <c:pt idx="127">
                  <c:v>3.8643838102949202</c:v>
                </c:pt>
                <c:pt idx="128">
                  <c:v>3.8264078614313579</c:v>
                </c:pt>
                <c:pt idx="129">
                  <c:v>3.7889197417610849</c:v>
                </c:pt>
                <c:pt idx="130">
                  <c:v>3.7519106689009751</c:v>
                </c:pt>
                <c:pt idx="131">
                  <c:v>3.7153720802986228</c:v>
                </c:pt>
                <c:pt idx="132">
                  <c:v>3.6792956260322938</c:v>
                </c:pt>
                <c:pt idx="133">
                  <c:v>3.6436731619015608</c:v>
                </c:pt>
                <c:pt idx="134">
                  <c:v>3.6084967427947454</c:v>
                </c:pt>
                <c:pt idx="135">
                  <c:v>3.5737586163200468</c:v>
                </c:pt>
                <c:pt idx="136">
                  <c:v>3.5394512166879637</c:v>
                </c:pt>
                <c:pt idx="137">
                  <c:v>3.5055671588332742</c:v>
                </c:pt>
                <c:pt idx="138">
                  <c:v>3.4720992327654754</c:v>
                </c:pt>
                <c:pt idx="139">
                  <c:v>3.4390403981371747</c:v>
                </c:pt>
                <c:pt idx="140">
                  <c:v>3.406383779020481</c:v>
                </c:pt>
                <c:pt idx="141">
                  <c:v>3.3741226588819662</c:v>
                </c:pt>
                <c:pt idx="142">
                  <c:v>3.3422504757472655</c:v>
                </c:pt>
                <c:pt idx="143">
                  <c:v>3.3107608175468273</c:v>
                </c:pt>
                <c:pt idx="144">
                  <c:v>3.2796474176347967</c:v>
                </c:pt>
                <c:pt idx="145">
                  <c:v>3.2489041504733875</c:v>
                </c:pt>
                <c:pt idx="146">
                  <c:v>3.218525027475506</c:v>
                </c:pt>
                <c:pt idx="147">
                  <c:v>3.1885041929987614</c:v>
                </c:pt>
                <c:pt idx="148">
                  <c:v>3.1588359204843171</c:v>
                </c:pt>
                <c:pt idx="149">
                  <c:v>3.1295146087343828</c:v>
                </c:pt>
                <c:pt idx="150">
                  <c:v>3.100534778322444</c:v>
                </c:pt>
                <c:pt idx="151">
                  <c:v>3.0718910681306308</c:v>
                </c:pt>
                <c:pt idx="152">
                  <c:v>3.0435782320088589</c:v>
                </c:pt>
                <c:pt idx="153">
                  <c:v>3.0155911355506935</c:v>
                </c:pt>
                <c:pt idx="154">
                  <c:v>2.9879247529810877</c:v>
                </c:pt>
                <c:pt idx="155">
                  <c:v>2.9605741641513825</c:v>
                </c:pt>
                <c:pt idx="156">
                  <c:v>2.9335345516372024</c:v>
                </c:pt>
                <c:pt idx="157">
                  <c:v>2.9068011979350432</c:v>
                </c:pt>
                <c:pt idx="158">
                  <c:v>2.8803694827535917</c:v>
                </c:pt>
                <c:pt idx="159">
                  <c:v>2.8542348803959592</c:v>
                </c:pt>
                <c:pt idx="160">
                  <c:v>2.8283929572292164</c:v>
                </c:pt>
                <c:pt idx="161">
                  <c:v>2.8028393692377764</c:v>
                </c:pt>
                <c:pt idx="162">
                  <c:v>2.7775698596573184</c:v>
                </c:pt>
                <c:pt idx="163">
                  <c:v>2.7525802566861053</c:v>
                </c:pt>
                <c:pt idx="164">
                  <c:v>2.7278664712706928</c:v>
                </c:pt>
                <c:pt idx="165">
                  <c:v>2.703424494963159</c:v>
                </c:pt>
                <c:pt idx="166">
                  <c:v>2.6792503978470985</c:v>
                </c:pt>
                <c:pt idx="167">
                  <c:v>2.6553403265297773</c:v>
                </c:pt>
                <c:pt idx="168">
                  <c:v>2.63169050219792</c:v>
                </c:pt>
                <c:pt idx="169">
                  <c:v>2.6082972187347493</c:v>
                </c:pt>
                <c:pt idx="170">
                  <c:v>2.5851568408959782</c:v>
                </c:pt>
                <c:pt idx="171">
                  <c:v>2.5622658025425529</c:v>
                </c:pt>
                <c:pt idx="172">
                  <c:v>2.5396206049280647</c:v>
                </c:pt>
                <c:pt idx="173">
                  <c:v>2.5172178150387978</c:v>
                </c:pt>
                <c:pt idx="174">
                  <c:v>2.495054063984512</c:v>
                </c:pt>
                <c:pt idx="175">
                  <c:v>2.4731260454380903</c:v>
                </c:pt>
                <c:pt idx="176">
                  <c:v>2.4514305141223156</c:v>
                </c:pt>
                <c:pt idx="177">
                  <c:v>2.4299642843420584</c:v>
                </c:pt>
                <c:pt idx="178">
                  <c:v>2.4087242285602604</c:v>
                </c:pt>
                <c:pt idx="179">
                  <c:v>2.3877072760161715</c:v>
                </c:pt>
                <c:pt idx="180">
                  <c:v>2.3669104113843265</c:v>
                </c:pt>
                <c:pt idx="181">
                  <c:v>2.34633067347285</c:v>
                </c:pt>
                <c:pt idx="182">
                  <c:v>2.3259651539597099</c:v>
                </c:pt>
                <c:pt idx="183">
                  <c:v>2.305810996165595</c:v>
                </c:pt>
                <c:pt idx="184">
                  <c:v>2.2858653938621645</c:v>
                </c:pt>
                <c:pt idx="185">
                  <c:v>2.2661255901144486</c:v>
                </c:pt>
                <c:pt idx="186">
                  <c:v>2.246588876156236</c:v>
                </c:pt>
                <c:pt idx="187">
                  <c:v>2.2272525902973235</c:v>
                </c:pt>
                <c:pt idx="188">
                  <c:v>2.2081141168615659</c:v>
                </c:pt>
                <c:pt idx="189">
                  <c:v>2.1891708851546725</c:v>
                </c:pt>
                <c:pt idx="190">
                  <c:v>2.1704203684607735</c:v>
                </c:pt>
                <c:pt idx="191">
                  <c:v>2.1518600830667913</c:v>
                </c:pt>
                <c:pt idx="192">
                  <c:v>2.1334875873137014</c:v>
                </c:pt>
                <c:pt idx="193">
                  <c:v>2.1153004806738021</c:v>
                </c:pt>
                <c:pt idx="194">
                  <c:v>2.0972964028531313</c:v>
                </c:pt>
                <c:pt idx="195">
                  <c:v>2.079473032918234</c:v>
                </c:pt>
                <c:pt idx="196">
                  <c:v>2.0618280884464681</c:v>
                </c:pt>
                <c:pt idx="197">
                  <c:v>2.0443593246991112</c:v>
                </c:pt>
                <c:pt idx="198">
                  <c:v>2.0270645338165276</c:v>
                </c:pt>
                <c:pt idx="199">
                  <c:v>2.0099415440346973</c:v>
                </c:pt>
                <c:pt idx="200">
                  <c:v>1.9929882189224315</c:v>
                </c:pt>
                <c:pt idx="201">
                  <c:v>1.9762024566386203</c:v>
                </c:pt>
                <c:pt idx="202">
                  <c:v>1.9595821892088814</c:v>
                </c:pt>
                <c:pt idx="203">
                  <c:v>1.9431253818210181</c:v>
                </c:pt>
                <c:pt idx="204">
                  <c:v>1.9268300321386833</c:v>
                </c:pt>
                <c:pt idx="205">
                  <c:v>1.9106941696327047</c:v>
                </c:pt>
                <c:pt idx="206">
                  <c:v>1.8947158549295224</c:v>
                </c:pt>
                <c:pt idx="207">
                  <c:v>1.8788931791762096</c:v>
                </c:pt>
                <c:pt idx="208">
                  <c:v>1.8632242634215859</c:v>
                </c:pt>
                <c:pt idx="209">
                  <c:v>1.8477072580129212</c:v>
                </c:pt>
                <c:pt idx="210">
                  <c:v>1.8323403420077735</c:v>
                </c:pt>
                <c:pt idx="211">
                  <c:v>1.8171217226004994</c:v>
                </c:pt>
                <c:pt idx="212">
                  <c:v>1.8020496345630022</c:v>
                </c:pt>
                <c:pt idx="213">
                  <c:v>1.7871223396992941</c:v>
                </c:pt>
                <c:pt idx="214">
                  <c:v>1.7723381263134723</c:v>
                </c:pt>
                <c:pt idx="215">
                  <c:v>1.7576953086906966</c:v>
                </c:pt>
                <c:pt idx="216">
                  <c:v>1.7431922265908135</c:v>
                </c:pt>
                <c:pt idx="217">
                  <c:v>1.7288272447542357</c:v>
                </c:pt>
                <c:pt idx="218">
                  <c:v>1.7145987524197346</c:v>
                </c:pt>
                <c:pt idx="219">
                  <c:v>1.7005051628538044</c:v>
                </c:pt>
                <c:pt idx="220">
                  <c:v>1.686544912891252</c:v>
                </c:pt>
                <c:pt idx="221">
                  <c:v>1.6727164624867117</c:v>
                </c:pt>
                <c:pt idx="222">
                  <c:v>1.6590182942767551</c:v>
                </c:pt>
                <c:pt idx="223">
                  <c:v>1.6454489131523111</c:v>
                </c:pt>
                <c:pt idx="224">
                  <c:v>1.6320068458410992</c:v>
                </c:pt>
                <c:pt idx="225">
                  <c:v>1.6186906404997921</c:v>
                </c:pt>
                <c:pt idx="226">
                  <c:v>1.6054988663156473</c:v>
                </c:pt>
                <c:pt idx="227">
                  <c:v>1.5924301131173337</c:v>
                </c:pt>
                <c:pt idx="228">
                  <c:v>1.5794829909947024</c:v>
                </c:pt>
                <c:pt idx="229">
                  <c:v>1.5666561299272612</c:v>
                </c:pt>
                <c:pt idx="230">
                  <c:v>1.5539481794211061</c:v>
                </c:pt>
                <c:pt idx="231">
                  <c:v>1.541357808154084</c:v>
                </c:pt>
                <c:pt idx="232">
                  <c:v>1.5288837036289633</c:v>
                </c:pt>
                <c:pt idx="233">
                  <c:v>1.5165245718343952</c:v>
                </c:pt>
                <c:pt idx="234">
                  <c:v>1.5042791369134525</c:v>
                </c:pt>
                <c:pt idx="235">
                  <c:v>1.4921461408395522</c:v>
                </c:pt>
                <c:pt idx="236">
                  <c:v>1.4801243430995561</c:v>
                </c:pt>
                <c:pt idx="237">
                  <c:v>1.4682125203838599</c:v>
                </c:pt>
                <c:pt idx="238">
                  <c:v>1.4564094662832945</c:v>
                </c:pt>
                <c:pt idx="239">
                  <c:v>1.4447139909926487</c:v>
                </c:pt>
              </c:numCache>
            </c:numRef>
          </c:yVal>
          <c:smooth val="1"/>
          <c:extLst xmlns:c16r2="http://schemas.microsoft.com/office/drawing/2015/06/chart">
            <c:ext xmlns:c16="http://schemas.microsoft.com/office/drawing/2014/chart" uri="{C3380CC4-5D6E-409C-BE32-E72D297353CC}">
              <c16:uniqueId val="{00000000-CA4A-44B0-90C4-EEC2EE306EDF}"/>
            </c:ext>
          </c:extLst>
        </c:ser>
        <c:dLbls>
          <c:showLegendKey val="0"/>
          <c:showVal val="0"/>
          <c:showCatName val="0"/>
          <c:showSerName val="0"/>
          <c:showPercent val="0"/>
          <c:showBubbleSize val="0"/>
        </c:dLbls>
        <c:axId val="-1097078816"/>
        <c:axId val="-1097103296"/>
      </c:scatterChart>
      <c:valAx>
        <c:axId val="-1097078816"/>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Month</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097103296"/>
        <c:crossesAt val="0"/>
        <c:crossBetween val="midCat"/>
        <c:majorUnit val="12"/>
      </c:valAx>
      <c:valAx>
        <c:axId val="-1097103296"/>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097078816"/>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chemeClr val="accent3">
                    <a:lumMod val="50000"/>
                  </a:schemeClr>
                </a:solidFill>
              </a:defRPr>
            </a:pPr>
            <a:r>
              <a:rPr lang="en-US" sz="900" u="none">
                <a:solidFill>
                  <a:schemeClr val="accent3">
                    <a:lumMod val="50000"/>
                  </a:schemeClr>
                </a:solidFill>
              </a:rPr>
              <a:t>CGR, bbl/MMscfd</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strRef>
              <c:f>'Well Prod'!$I$42</c:f>
              <c:strCache>
                <c:ptCount val="1"/>
                <c:pt idx="0">
                  <c:v>Oil</c:v>
                </c:pt>
              </c:strCache>
            </c:strRef>
          </c:tx>
          <c:spPr>
            <a:ln w="3175" cap="rnd" cmpd="sng" algn="ctr">
              <a:solidFill>
                <a:srgbClr val="00B050"/>
              </a:solidFill>
              <a:prstDash val="sysDash"/>
              <a:round/>
            </a:ln>
            <a:effectLst/>
            <a:extLst/>
          </c:spPr>
          <c:marker>
            <c:symbol val="square"/>
            <c:size val="5"/>
            <c:spPr>
              <a:solidFill>
                <a:schemeClr val="accent3">
                  <a:lumMod val="20000"/>
                  <a:lumOff val="80000"/>
                </a:schemeClr>
              </a:solidFill>
              <a:ln w="3175">
                <a:solidFill>
                  <a:srgbClr val="92D050"/>
                </a:solidFill>
                <a:prstDash val="solid"/>
              </a:ln>
              <a:effectLst/>
              <a:extLst/>
            </c:spPr>
          </c:marker>
          <c:xVal>
            <c:numRef>
              <c:f>'Well Prod'!$K$36:$IP$36</c:f>
              <c:numCache>
                <c:formatCode>General</c:formatCode>
                <c:ptCount val="24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numCache>
            </c:numRef>
          </c:xVal>
          <c:yVal>
            <c:numRef>
              <c:f>'Well Prod'!$K$46:$IP$46</c:f>
              <c:numCache>
                <c:formatCode>0.0;\-0.0;"--"</c:formatCode>
                <c:ptCount val="240"/>
                <c:pt idx="0">
                  <c:v>25</c:v>
                </c:pt>
                <c:pt idx="1">
                  <c:v>24.851164850793015</c:v>
                </c:pt>
                <c:pt idx="2">
                  <c:v>24.703215777651607</c:v>
                </c:pt>
                <c:pt idx="3">
                  <c:v>24.556147505405239</c:v>
                </c:pt>
                <c:pt idx="4">
                  <c:v>24.409954790288605</c:v>
                </c:pt>
                <c:pt idx="5">
                  <c:v>24.264632419754669</c:v>
                </c:pt>
                <c:pt idx="6">
                  <c:v>24.120175212288789</c:v>
                </c:pt>
                <c:pt idx="7">
                  <c:v>23.976578017224004</c:v>
                </c:pt>
                <c:pt idx="8">
                  <c:v>23.833835714557342</c:v>
                </c:pt>
                <c:pt idx="9">
                  <c:v>23.691943214767303</c:v>
                </c:pt>
                <c:pt idx="10">
                  <c:v>23.550895458632368</c:v>
                </c:pt>
                <c:pt idx="11">
                  <c:v>23.410687417050617</c:v>
                </c:pt>
                <c:pt idx="12">
                  <c:v>23.271314090860422</c:v>
                </c:pt>
                <c:pt idx="13">
                  <c:v>23.132770510662187</c:v>
                </c:pt>
                <c:pt idx="14">
                  <c:v>22.99505173664117</c:v>
                </c:pt>
                <c:pt idx="15">
                  <c:v>22.858152858391353</c:v>
                </c:pt>
                <c:pt idx="16">
                  <c:v>22.722068994740365</c:v>
                </c:pt>
                <c:pt idx="17">
                  <c:v>22.586795293575417</c:v>
                </c:pt>
                <c:pt idx="18">
                  <c:v>22.452326931670338</c:v>
                </c:pt>
                <c:pt idx="19">
                  <c:v>22.318659114513569</c:v>
                </c:pt>
                <c:pt idx="20">
                  <c:v>22.185787076137228</c:v>
                </c:pt>
                <c:pt idx="21">
                  <c:v>22.053706078947176</c:v>
                </c:pt>
                <c:pt idx="22">
                  <c:v>21.922411413554091</c:v>
                </c:pt>
                <c:pt idx="23">
                  <c:v>21.791898398605557</c:v>
                </c:pt>
                <c:pt idx="24">
                  <c:v>21.662162380619154</c:v>
                </c:pt>
                <c:pt idx="25">
                  <c:v>21.533198733816537</c:v>
                </c:pt>
                <c:pt idx="26">
                  <c:v>21.405002859958483</c:v>
                </c:pt>
                <c:pt idx="27">
                  <c:v>21.277570188180967</c:v>
                </c:pt>
                <c:pt idx="28">
                  <c:v>21.150896174832162</c:v>
                </c:pt>
                <c:pt idx="29">
                  <c:v>21.024976303310456</c:v>
                </c:pt>
                <c:pt idx="30">
                  <c:v>20.899806083903393</c:v>
                </c:pt>
                <c:pt idx="31">
                  <c:v>20.775381053627598</c:v>
                </c:pt>
                <c:pt idx="32">
                  <c:v>20.651696776069649</c:v>
                </c:pt>
                <c:pt idx="33">
                  <c:v>20.528748841227898</c:v>
                </c:pt>
                <c:pt idx="34">
                  <c:v>20.406532865355221</c:v>
                </c:pt>
                <c:pt idx="35">
                  <c:v>20.285044490802722</c:v>
                </c:pt>
                <c:pt idx="36">
                  <c:v>20.164279385864361</c:v>
                </c:pt>
                <c:pt idx="37">
                  <c:v>20.0442332446225</c:v>
                </c:pt>
                <c:pt idx="38">
                  <c:v>19.924901786794379</c:v>
                </c:pt>
                <c:pt idx="39">
                  <c:v>19.806280757579493</c:v>
                </c:pt>
                <c:pt idx="40">
                  <c:v>19.688365927507899</c:v>
                </c:pt>
                <c:pt idx="41">
                  <c:v>19.571153092289403</c:v>
                </c:pt>
                <c:pt idx="42">
                  <c:v>19.454638072663656</c:v>
                </c:pt>
                <c:pt idx="43">
                  <c:v>19.338816714251141</c:v>
                </c:pt>
                <c:pt idx="44">
                  <c:v>19.223684887405053</c:v>
                </c:pt>
                <c:pt idx="45">
                  <c:v>19.109238487064051</c:v>
                </c:pt>
                <c:pt idx="46">
                  <c:v>18.995473432605888</c:v>
                </c:pt>
                <c:pt idx="47">
                  <c:v>18.882385667701918</c:v>
                </c:pt>
                <c:pt idx="48">
                  <c:v>18.769971160172464</c:v>
                </c:pt>
                <c:pt idx="49">
                  <c:v>18.658225901843057</c:v>
                </c:pt>
                <c:pt idx="50">
                  <c:v>18.547145908401518</c:v>
                </c:pt>
                <c:pt idx="51">
                  <c:v>18.436727219255889</c:v>
                </c:pt>
                <c:pt idx="52">
                  <c:v>18.326965897393229</c:v>
                </c:pt>
                <c:pt idx="53">
                  <c:v>18.217858029239235</c:v>
                </c:pt>
                <c:pt idx="54">
                  <c:v>18.109399724518692</c:v>
                </c:pt>
                <c:pt idx="55">
                  <c:v>18.001587116116781</c:v>
                </c:pt>
                <c:pt idx="56">
                  <c:v>17.894416359941186</c:v>
                </c:pt>
                <c:pt idx="57">
                  <c:v>17.787883634785032</c:v>
                </c:pt>
                <c:pt idx="58">
                  <c:v>17.681985142190641</c:v>
                </c:pt>
                <c:pt idx="59">
                  <c:v>17.576717106314092</c:v>
                </c:pt>
                <c:pt idx="60">
                  <c:v>17.4720757737906</c:v>
                </c:pt>
                <c:pt idx="61">
                  <c:v>17.368057413600681</c:v>
                </c:pt>
                <c:pt idx="62">
                  <c:v>17.26465831693713</c:v>
                </c:pt>
                <c:pt idx="63">
                  <c:v>17.16187479707277</c:v>
                </c:pt>
                <c:pt idx="64">
                  <c:v>17.059703189229012</c:v>
                </c:pt>
                <c:pt idx="65">
                  <c:v>16.958139850445178</c:v>
                </c:pt>
                <c:pt idx="66">
                  <c:v>16.857181159448619</c:v>
                </c:pt>
                <c:pt idx="67">
                  <c:v>16.756823516525589</c:v>
                </c:pt>
                <c:pt idx="68">
                  <c:v>16.657063343392899</c:v>
                </c:pt>
                <c:pt idx="69">
                  <c:v>16.557897083070333</c:v>
                </c:pt>
                <c:pt idx="70">
                  <c:v>16.459321199753823</c:v>
                </c:pt>
                <c:pt idx="71">
                  <c:v>16.361332178689381</c:v>
                </c:pt>
                <c:pt idx="72">
                  <c:v>16.263926526047769</c:v>
                </c:pt>
                <c:pt idx="73">
                  <c:v>16.167100768799937</c:v>
                </c:pt>
                <c:pt idx="74">
                  <c:v>16.070851454593186</c:v>
                </c:pt>
                <c:pt idx="75">
                  <c:v>15.975175151628079</c:v>
                </c:pt>
                <c:pt idx="76">
                  <c:v>15.880068448536065</c:v>
                </c:pt>
                <c:pt idx="77">
                  <c:v>15.785527954257862</c:v>
                </c:pt>
                <c:pt idx="78">
                  <c:v>15.691550297922541</c:v>
                </c:pt>
                <c:pt idx="79">
                  <c:v>15.598132128727331</c:v>
                </c:pt>
                <c:pt idx="80">
                  <c:v>15.505270115818153</c:v>
                </c:pt>
                <c:pt idx="81">
                  <c:v>15.412960948170854</c:v>
                </c:pt>
                <c:pt idx="82">
                  <c:v>15.321201334473153</c:v>
                </c:pt>
                <c:pt idx="83">
                  <c:v>15.229988003007287</c:v>
                </c:pt>
                <c:pt idx="84">
                  <c:v>15.13931770153336</c:v>
                </c:pt>
                <c:pt idx="85">
                  <c:v>15.049187197173371</c:v>
                </c:pt>
                <c:pt idx="86">
                  <c:v>14.959593276295964</c:v>
                </c:pt>
                <c:pt idx="87">
                  <c:v>14.87053274440183</c:v>
                </c:pt>
                <c:pt idx="88">
                  <c:v>14.782002426009811</c:v>
                </c:pt>
                <c:pt idx="89">
                  <c:v>14.693999164543682</c:v>
                </c:pt>
                <c:pt idx="90">
                  <c:v>14.606519822219592</c:v>
                </c:pt>
                <c:pt idx="91">
                  <c:v>14.519561279934198</c:v>
                </c:pt>
                <c:pt idx="92">
                  <c:v>14.433120437153438</c:v>
                </c:pt>
                <c:pt idx="93">
                  <c:v>14.347194211801993</c:v>
                </c:pt>
                <c:pt idx="94">
                  <c:v>14.261779540153386</c:v>
                </c:pt>
                <c:pt idx="95">
                  <c:v>14.176873376720749</c:v>
                </c:pt>
                <c:pt idx="96">
                  <c:v>14.092472694148237</c:v>
                </c:pt>
                <c:pt idx="97">
                  <c:v>14.008574483103079</c:v>
                </c:pt>
                <c:pt idx="98">
                  <c:v>13.925175752168284</c:v>
                </c:pt>
                <c:pt idx="99">
                  <c:v>13.842273527735985</c:v>
                </c:pt>
                <c:pt idx="100">
                  <c:v>13.759864853901405</c:v>
                </c:pt>
                <c:pt idx="101">
                  <c:v>13.677946792357471</c:v>
                </c:pt>
                <c:pt idx="102">
                  <c:v>13.596516422290039</c:v>
                </c:pt>
                <c:pt idx="103">
                  <c:v>13.515570840273766</c:v>
                </c:pt>
                <c:pt idx="104">
                  <c:v>13.435107160168577</c:v>
                </c:pt>
                <c:pt idx="105">
                  <c:v>13.355122513016754</c:v>
                </c:pt>
                <c:pt idx="106">
                  <c:v>13.275614046940655</c:v>
                </c:pt>
                <c:pt idx="107">
                  <c:v>13.196578927041022</c:v>
                </c:pt>
                <c:pt idx="108">
                  <c:v>13.118014335295905</c:v>
                </c:pt>
                <c:pt idx="109">
                  <c:v>13.039917470460178</c:v>
                </c:pt>
                <c:pt idx="110">
                  <c:v>12.962285547965671</c:v>
                </c:pt>
                <c:pt idx="111">
                  <c:v>12.885115799821868</c:v>
                </c:pt>
                <c:pt idx="112">
                  <c:v>12.808405474517235</c:v>
                </c:pt>
                <c:pt idx="113">
                  <c:v>12.7321518369211</c:v>
                </c:pt>
                <c:pt idx="114">
                  <c:v>12.656352168186132</c:v>
                </c:pt>
                <c:pt idx="115">
                  <c:v>12.581003765651406</c:v>
                </c:pt>
                <c:pt idx="116">
                  <c:v>12.50610394274603</c:v>
                </c:pt>
                <c:pt idx="117">
                  <c:v>12.43165002889336</c:v>
                </c:pt>
                <c:pt idx="118">
                  <c:v>12.357639369415782</c:v>
                </c:pt>
                <c:pt idx="119">
                  <c:v>12.284069325440056</c:v>
                </c:pt>
                <c:pt idx="120">
                  <c:v>12.210937273803221</c:v>
                </c:pt>
                <c:pt idx="121">
                  <c:v>12.138240606959075</c:v>
                </c:pt>
                <c:pt idx="122">
                  <c:v>12.06597673288519</c:v>
                </c:pt>
                <c:pt idx="123">
                  <c:v>11.994143074990509</c:v>
                </c:pt>
                <c:pt idx="124">
                  <c:v>11.922737072023462</c:v>
                </c:pt>
                <c:pt idx="125">
                  <c:v>11.851756177980651</c:v>
                </c:pt>
                <c:pt idx="126">
                  <c:v>11.781197862016066</c:v>
                </c:pt>
                <c:pt idx="127">
                  <c:v>11.711059608350858</c:v>
                </c:pt>
                <c:pt idx="128">
                  <c:v>11.641338916183624</c:v>
                </c:pt>
                <c:pt idx="129">
                  <c:v>11.572033299601252</c:v>
                </c:pt>
                <c:pt idx="130">
                  <c:v>11.503140287490275</c:v>
                </c:pt>
                <c:pt idx="131">
                  <c:v>11.434657423448774</c:v>
                </c:pt>
                <c:pt idx="132">
                  <c:v>11.366582265698783</c:v>
                </c:pt>
                <c:pt idx="133">
                  <c:v>11.298912386999232</c:v>
                </c:pt>
                <c:pt idx="134">
                  <c:v>11.231645374559404</c:v>
                </c:pt>
                <c:pt idx="135">
                  <c:v>11.164778829952903</c:v>
                </c:pt>
                <c:pt idx="136">
                  <c:v>11.09831036903214</c:v>
                </c:pt>
                <c:pt idx="137">
                  <c:v>11.032237621843326</c:v>
                </c:pt>
                <c:pt idx="138">
                  <c:v>10.966558232541965</c:v>
                </c:pt>
                <c:pt idx="139">
                  <c:v>10.901269859308865</c:v>
                </c:pt>
                <c:pt idx="140">
                  <c:v>10.83637017426663</c:v>
                </c:pt>
                <c:pt idx="141">
                  <c:v>10.771856863396664</c:v>
                </c:pt>
                <c:pt idx="142">
                  <c:v>10.707727626456666</c:v>
                </c:pt>
                <c:pt idx="143">
                  <c:v>10.643980176898607</c:v>
                </c:pt>
                <c:pt idx="144">
                  <c:v>10.580612241787209</c:v>
                </c:pt>
                <c:pt idx="145">
                  <c:v>10.517621561718903</c:v>
                </c:pt>
                <c:pt idx="146">
                  <c:v>10.45500589074126</c:v>
                </c:pt>
                <c:pt idx="147">
                  <c:v>10.392762996272923</c:v>
                </c:pt>
                <c:pt idx="148">
                  <c:v>10.330890659023996</c:v>
                </c:pt>
                <c:pt idx="149">
                  <c:v>10.269386672916919</c:v>
                </c:pt>
                <c:pt idx="150">
                  <c:v>10.208248845007805</c:v>
                </c:pt>
                <c:pt idx="151">
                  <c:v>10.147474995408253</c:v>
                </c:pt>
                <c:pt idx="152">
                  <c:v>10.087062957207621</c:v>
                </c:pt>
                <c:pt idx="153">
                  <c:v>10.027010576395769</c:v>
                </c:pt>
                <c:pt idx="154">
                  <c:v>9.9673157117862523</c:v>
                </c:pt>
                <c:pt idx="155">
                  <c:v>9.9079762349399783</c:v>
                </c:pt>
                <c:pt idx="156">
                  <c:v>9.8489900300893147</c:v>
                </c:pt>
                <c:pt idx="157">
                  <c:v>9.7903549940626551</c:v>
                </c:pt>
                <c:pt idx="158">
                  <c:v>9.7320690362094275</c:v>
                </c:pt>
                <c:pt idx="159">
                  <c:v>9.6741300783255504</c:v>
                </c:pt>
                <c:pt idx="160">
                  <c:v>9.6165360545793348</c:v>
                </c:pt>
                <c:pt idx="161">
                  <c:v>9.5592849114378264</c:v>
                </c:pt>
                <c:pt idx="162">
                  <c:v>9.5023746075935875</c:v>
                </c:pt>
                <c:pt idx="163">
                  <c:v>9.4458031138919125</c:v>
                </c:pt>
                <c:pt idx="164">
                  <c:v>9.3895684132584751</c:v>
                </c:pt>
                <c:pt idx="165">
                  <c:v>9.3336685006274127</c:v>
                </c:pt>
                <c:pt idx="166">
                  <c:v>9.2781013828698349</c:v>
                </c:pt>
                <c:pt idx="167">
                  <c:v>9.2228650787227551</c:v>
                </c:pt>
                <c:pt idx="168">
                  <c:v>9.1679576187184502</c:v>
                </c:pt>
                <c:pt idx="169">
                  <c:v>9.1133770451142375</c:v>
                </c:pt>
                <c:pt idx="170">
                  <c:v>9.0591214118226731</c:v>
                </c:pt>
                <c:pt idx="171">
                  <c:v>9.0051887843421596</c:v>
                </c:pt>
                <c:pt idx="172">
                  <c:v>8.9515772396879729</c:v>
                </c:pt>
                <c:pt idx="173">
                  <c:v>8.8982848663236993</c:v>
                </c:pt>
                <c:pt idx="174">
                  <c:v>8.8453097640930771</c:v>
                </c:pt>
                <c:pt idx="175">
                  <c:v>8.7926500441522446</c:v>
                </c:pt>
                <c:pt idx="176">
                  <c:v>8.7403038289023947</c:v>
                </c:pt>
                <c:pt idx="177">
                  <c:v>8.6882692519228311</c:v>
                </c:pt>
                <c:pt idx="178">
                  <c:v>8.6365444579044137</c:v>
                </c:pt>
                <c:pt idx="179">
                  <c:v>8.5851276025834142</c:v>
                </c:pt>
                <c:pt idx="180">
                  <c:v>8.5340168526757534</c:v>
                </c:pt>
                <c:pt idx="181">
                  <c:v>8.4832103858116348</c:v>
                </c:pt>
                <c:pt idx="182">
                  <c:v>8.4327063904705728</c:v>
                </c:pt>
                <c:pt idx="183">
                  <c:v>8.3825030659167972</c:v>
                </c:pt>
                <c:pt idx="184">
                  <c:v>8.3325986221350465</c:v>
                </c:pt>
                <c:pt idx="185">
                  <c:v>8.2829912797667493</c:v>
                </c:pt>
                <c:pt idx="186">
                  <c:v>8.2336792700465793</c:v>
                </c:pt>
                <c:pt idx="187">
                  <c:v>8.1846608347393843</c:v>
                </c:pt>
                <c:pt idx="188">
                  <c:v>8.1359342260775023</c:v>
                </c:pt>
                <c:pt idx="189">
                  <c:v>8.0874977066984428</c:v>
                </c:pt>
                <c:pt idx="190">
                  <c:v>8.039349549582937</c:v>
                </c:pt>
                <c:pt idx="191">
                  <c:v>7.9914880379933644</c:v>
                </c:pt>
                <c:pt idx="192">
                  <c:v>7.9439114654125405</c:v>
                </c:pt>
                <c:pt idx="193">
                  <c:v>7.8966181354828704</c:v>
                </c:pt>
                <c:pt idx="194">
                  <c:v>7.8496063619458614</c:v>
                </c:pt>
                <c:pt idx="195">
                  <c:v>7.8028744685820079</c:v>
                </c:pt>
                <c:pt idx="196">
                  <c:v>7.7564207891510168</c:v>
                </c:pt>
                <c:pt idx="197">
                  <c:v>7.7102436673323984</c:v>
                </c:pt>
                <c:pt idx="198">
                  <c:v>7.6643414566664134</c:v>
                </c:pt>
                <c:pt idx="199">
                  <c:v>7.6187125204953636</c:v>
                </c:pt>
                <c:pt idx="200">
                  <c:v>7.5733552319052402</c:v>
                </c:pt>
                <c:pt idx="201">
                  <c:v>7.5282679736677141</c:v>
                </c:pt>
                <c:pt idx="202">
                  <c:v>7.4834491381824728</c:v>
                </c:pt>
                <c:pt idx="203">
                  <c:v>7.4388971274199012</c:v>
                </c:pt>
                <c:pt idx="204">
                  <c:v>7.3946103528641016</c:v>
                </c:pt>
                <c:pt idx="205">
                  <c:v>7.3505872354562589</c:v>
                </c:pt>
                <c:pt idx="206">
                  <c:v>7.306826205538334</c:v>
                </c:pt>
                <c:pt idx="207">
                  <c:v>7.2633257027971005</c:v>
                </c:pt>
                <c:pt idx="208">
                  <c:v>7.22008417620851</c:v>
                </c:pt>
                <c:pt idx="209">
                  <c:v>7.1771000839823893</c:v>
                </c:pt>
                <c:pt idx="210">
                  <c:v>7.1343718935074687</c:v>
                </c:pt>
                <c:pt idx="211">
                  <c:v>7.0918980812967352</c:v>
                </c:pt>
                <c:pt idx="212">
                  <c:v>7.0496771329331134</c:v>
                </c:pt>
                <c:pt idx="213">
                  <c:v>7.0077075430154654</c:v>
                </c:pt>
                <c:pt idx="214">
                  <c:v>6.9659878151049197</c:v>
                </c:pt>
                <c:pt idx="215">
                  <c:v>6.9245164616715114</c:v>
                </c:pt>
                <c:pt idx="216">
                  <c:v>6.8832920040411461</c:v>
                </c:pt>
                <c:pt idx="217">
                  <c:v>6.8423129723428771</c:v>
                </c:pt>
                <c:pt idx="218">
                  <c:v>6.8015779054564947</c:v>
                </c:pt>
                <c:pt idx="219">
                  <c:v>6.7610853509604318</c:v>
                </c:pt>
                <c:pt idx="220">
                  <c:v>6.7208338650799764</c:v>
                </c:pt>
                <c:pt idx="221">
                  <c:v>6.6808220126357938</c:v>
                </c:pt>
                <c:pt idx="222">
                  <c:v>6.6410483669927549</c:v>
                </c:pt>
                <c:pt idx="223">
                  <c:v>6.6015115100090673</c:v>
                </c:pt>
                <c:pt idx="224">
                  <c:v>6.5622100319857131</c:v>
                </c:pt>
                <c:pt idx="225">
                  <c:v>6.5231425316161857</c:v>
                </c:pt>
                <c:pt idx="226">
                  <c:v>6.4843076159365243</c:v>
                </c:pt>
                <c:pt idx="227">
                  <c:v>6.4457039002756478</c:v>
                </c:pt>
                <c:pt idx="228">
                  <c:v>6.4073300082059843</c:v>
                </c:pt>
                <c:pt idx="229">
                  <c:v>6.3691845714943947</c:v>
                </c:pt>
                <c:pt idx="230">
                  <c:v>6.3312662300533864</c:v>
                </c:pt>
                <c:pt idx="231">
                  <c:v>6.2935736318926212</c:v>
                </c:pt>
                <c:pt idx="232">
                  <c:v>6.2561054330707053</c:v>
                </c:pt>
                <c:pt idx="233">
                  <c:v>6.2188602976472751</c:v>
                </c:pt>
                <c:pt idx="234">
                  <c:v>6.1818368976353648</c:v>
                </c:pt>
                <c:pt idx="235">
                  <c:v>6.1450339129540517</c:v>
                </c:pt>
                <c:pt idx="236">
                  <c:v>6.1084500313813912</c:v>
                </c:pt>
                <c:pt idx="237">
                  <c:v>6.0720839485076281</c:v>
                </c:pt>
                <c:pt idx="238">
                  <c:v>6.0359343676886885</c:v>
                </c:pt>
                <c:pt idx="239">
                  <c:v>5.9999999999999467</c:v>
                </c:pt>
              </c:numCache>
            </c:numRef>
          </c:yVal>
          <c:smooth val="1"/>
          <c:extLst xmlns:c16r2="http://schemas.microsoft.com/office/drawing/2015/06/chart">
            <c:ext xmlns:c16="http://schemas.microsoft.com/office/drawing/2014/chart" uri="{C3380CC4-5D6E-409C-BE32-E72D297353CC}">
              <c16:uniqueId val="{00000000-CB84-467D-8954-BE1F697F8A75}"/>
            </c:ext>
          </c:extLst>
        </c:ser>
        <c:dLbls>
          <c:showLegendKey val="0"/>
          <c:showVal val="0"/>
          <c:showCatName val="0"/>
          <c:showSerName val="0"/>
          <c:showPercent val="0"/>
          <c:showBubbleSize val="0"/>
        </c:dLbls>
        <c:axId val="-1097091872"/>
        <c:axId val="-1097093504"/>
      </c:scatterChart>
      <c:valAx>
        <c:axId val="-1097091872"/>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Month</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097093504"/>
        <c:crossesAt val="0"/>
        <c:crossBetween val="midCat"/>
        <c:majorUnit val="12"/>
      </c:valAx>
      <c:valAx>
        <c:axId val="-1097093504"/>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097091872"/>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C00000"/>
                </a:solidFill>
              </a:defRPr>
            </a:pPr>
            <a:r>
              <a:rPr lang="en-US" sz="900" u="none">
                <a:solidFill>
                  <a:srgbClr val="C00000"/>
                </a:solidFill>
              </a:rPr>
              <a:t>Well Gas Production,</a:t>
            </a:r>
            <a:r>
              <a:rPr lang="en-US" sz="900" u="none" baseline="0">
                <a:solidFill>
                  <a:srgbClr val="C00000"/>
                </a:solidFill>
              </a:rPr>
              <a:t> </a:t>
            </a:r>
            <a:r>
              <a:rPr lang="en-US" sz="900" u="none">
                <a:solidFill>
                  <a:srgbClr val="C00000"/>
                </a:solidFill>
              </a:rPr>
              <a:t>MMscfd (Year Average)</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5739685136760524"/>
          <c:h val="0.68887115777194519"/>
        </c:manualLayout>
      </c:layout>
      <c:scatterChart>
        <c:scatterStyle val="smoothMarker"/>
        <c:varyColors val="0"/>
        <c:ser>
          <c:idx val="0"/>
          <c:order val="0"/>
          <c:tx>
            <c:strRef>
              <c:f>'Well Prod'!$I$60</c:f>
              <c:strCache>
                <c:ptCount val="1"/>
                <c:pt idx="0">
                  <c:v>Gas Produced</c:v>
                </c:pt>
              </c:strCache>
            </c:strRef>
          </c:tx>
          <c:spPr>
            <a:ln w="3175" cap="rnd" cmpd="sng" algn="ctr">
              <a:solidFill>
                <a:srgbClr val="FF0000"/>
              </a:solidFill>
              <a:prstDash val="sysDash"/>
              <a:round/>
            </a:ln>
            <a:effectLst/>
            <a:extLst/>
          </c:spPr>
          <c:marker>
            <c:symbol val="circle"/>
            <c:size val="8"/>
            <c:spPr>
              <a:solidFill>
                <a:schemeClr val="accent2">
                  <a:lumMod val="20000"/>
                  <a:lumOff val="80000"/>
                </a:schemeClr>
              </a:solidFill>
              <a:ln w="3175">
                <a:solidFill>
                  <a:srgbClr val="C00000"/>
                </a:solidFill>
                <a:prstDash val="solid"/>
              </a:ln>
              <a:effectLst/>
              <a:extLst/>
            </c:spPr>
          </c:marker>
          <c:xVal>
            <c:numRef>
              <c:f>'Well Prod'!$L$56:$IQ$56</c:f>
              <c:numCache>
                <c:formatCode>General</c:formatCode>
                <c:ptCount val="24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numCache>
            </c:numRef>
          </c:xVal>
          <c:yVal>
            <c:numRef>
              <c:f>'Well Prod'!$L$60:$IQ$60</c:f>
              <c:numCache>
                <c:formatCode>0.0;\-0.0;"--"</c:formatCode>
                <c:ptCount val="240"/>
                <c:pt idx="0">
                  <c:v>1.9258591270049308</c:v>
                </c:pt>
                <c:pt idx="1">
                  <c:v>0.88900631243690853</c:v>
                </c:pt>
                <c:pt idx="2">
                  <c:v>0.6829003022646829</c:v>
                </c:pt>
                <c:pt idx="3">
                  <c:v>0.57604495485966867</c:v>
                </c:pt>
                <c:pt idx="4">
                  <c:v>0.50754481180037436</c:v>
                </c:pt>
                <c:pt idx="5">
                  <c:v>0.45892154717422362</c:v>
                </c:pt>
                <c:pt idx="6">
                  <c:v>0.42206352148133941</c:v>
                </c:pt>
                <c:pt idx="7">
                  <c:v>0.39290279113301169</c:v>
                </c:pt>
                <c:pt idx="8">
                  <c:v>0.36901679669198162</c:v>
                </c:pt>
                <c:pt idx="9">
                  <c:v>0.3490397850767421</c:v>
                </c:pt>
                <c:pt idx="10">
                  <c:v>0.33199370266062878</c:v>
                </c:pt>
                <c:pt idx="11">
                  <c:v>0.31723943162399526</c:v>
                </c:pt>
                <c:pt idx="12">
                  <c:v>0.30426785397262401</c:v>
                </c:pt>
                <c:pt idx="13">
                  <c:v>0.29277949968509431</c:v>
                </c:pt>
                <c:pt idx="14">
                  <c:v>0.28250182874437674</c:v>
                </c:pt>
                <c:pt idx="15">
                  <c:v>0.273245200837056</c:v>
                </c:pt>
                <c:pt idx="16">
                  <c:v>0.26482627380940371</c:v>
                </c:pt>
                <c:pt idx="17">
                  <c:v>0.25714829410521561</c:v>
                </c:pt>
                <c:pt idx="18">
                  <c:v>0.25010176110664617</c:v>
                </c:pt>
                <c:pt idx="19">
                  <c:v>0.24361106919543057</c:v>
                </c:pt>
              </c:numCache>
            </c:numRef>
          </c:yVal>
          <c:smooth val="1"/>
          <c:extLst xmlns:c16r2="http://schemas.microsoft.com/office/drawing/2015/06/chart">
            <c:ext xmlns:c16="http://schemas.microsoft.com/office/drawing/2014/chart" uri="{C3380CC4-5D6E-409C-BE32-E72D297353CC}">
              <c16:uniqueId val="{00000000-3614-484C-B242-F4B2BC8266C7}"/>
            </c:ext>
          </c:extLst>
        </c:ser>
        <c:dLbls>
          <c:showLegendKey val="0"/>
          <c:showVal val="0"/>
          <c:showCatName val="0"/>
          <c:showSerName val="0"/>
          <c:showPercent val="0"/>
          <c:showBubbleSize val="0"/>
        </c:dLbls>
        <c:axId val="-1097080992"/>
        <c:axId val="-1097102752"/>
      </c:scatterChart>
      <c:valAx>
        <c:axId val="-1097080992"/>
        <c:scaling>
          <c:orientation val="minMax"/>
          <c:max val="20"/>
        </c:scaling>
        <c:delete val="0"/>
        <c:axPos val="b"/>
        <c:majorGridlines>
          <c:spPr>
            <a:ln w="3175">
              <a:solidFill>
                <a:schemeClr val="bg1">
                  <a:lumMod val="95000"/>
                </a:schemeClr>
              </a:solidFill>
              <a:prstDash val="sysDash"/>
            </a:ln>
          </c:spPr>
        </c:majorGridlines>
        <c:title>
          <c:tx>
            <c:rich>
              <a:bodyPr/>
              <a:lstStyle/>
              <a:p>
                <a:pPr>
                  <a:defRPr/>
                </a:pPr>
                <a:r>
                  <a:rPr lang="es-BO"/>
                  <a:t>Year</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097102752"/>
        <c:crossesAt val="0"/>
        <c:crossBetween val="midCat"/>
      </c:valAx>
      <c:valAx>
        <c:axId val="-1097102752"/>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097080992"/>
        <c:crossesAt val="0"/>
        <c:crossBetween val="midCat"/>
        <c:majorUnit val="1"/>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Gas Produced, mmscfd</a:t>
            </a:r>
          </a:p>
        </c:rich>
      </c:tx>
      <c:layout/>
      <c:overlay val="0"/>
    </c:title>
    <c:autoTitleDeleted val="0"/>
    <c:plotArea>
      <c:layout/>
      <c:scatterChart>
        <c:scatterStyle val="lineMarker"/>
        <c:varyColors val="0"/>
        <c:ser>
          <c:idx val="0"/>
          <c:order val="0"/>
          <c:tx>
            <c:strRef>
              <c:f>'Well CAPEX-Schedule'!$I$7:$J$7</c:f>
              <c:strCache>
                <c:ptCount val="2"/>
                <c:pt idx="0">
                  <c:v>Gas Produced</c:v>
                </c:pt>
                <c:pt idx="1">
                  <c:v>MM scfd</c:v>
                </c:pt>
              </c:strCache>
            </c:strRef>
          </c:tx>
          <c:spPr>
            <a:ln w="12700">
              <a:solidFill>
                <a:schemeClr val="tx1"/>
              </a:solidFill>
              <a:prstDash val="dash"/>
            </a:ln>
          </c:spPr>
          <c:marker>
            <c:symbol val="circle"/>
            <c:size val="6"/>
            <c:spPr>
              <a:solidFill>
                <a:srgbClr val="FF0000"/>
              </a:solidFill>
              <a:ln>
                <a:solidFill>
                  <a:schemeClr val="tx1"/>
                </a:solidFill>
              </a:ln>
            </c:spPr>
          </c:marker>
          <c:xVal>
            <c:numRef>
              <c:f>'Well CAPEX-Schedule'!$K$3:$AQ$3</c:f>
              <c:numCache>
                <c:formatCode>General</c:formatCode>
                <c:ptCount val="33"/>
                <c:pt idx="0">
                  <c:v>0</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numCache>
            </c:numRef>
          </c:xVal>
          <c:yVal>
            <c:numRef>
              <c:f>'Well CAPEX-Schedule'!$K$7:$AQ$7</c:f>
              <c:numCache>
                <c:formatCode>0.0;\-0.0;"--"</c:formatCode>
                <c:ptCount val="33"/>
                <c:pt idx="2">
                  <c:v>23.110309524059165</c:v>
                </c:pt>
                <c:pt idx="3">
                  <c:v>18.371512257262623</c:v>
                </c:pt>
                <c:pt idx="4">
                  <c:v>19.45426538494355</c:v>
                </c:pt>
                <c:pt idx="5">
                  <c:v>20.903602425142108</c:v>
                </c:pt>
                <c:pt idx="6">
                  <c:v>22.385780527869255</c:v>
                </c:pt>
                <c:pt idx="7">
                  <c:v>16.129044091537217</c:v>
                </c:pt>
                <c:pt idx="8">
                  <c:v>13.966408722171868</c:v>
                </c:pt>
                <c:pt idx="9">
                  <c:v>12.573132834858562</c:v>
                </c:pt>
                <c:pt idx="10">
                  <c:v>11.553932246659576</c:v>
                </c:pt>
                <c:pt idx="11">
                  <c:v>10.760096046843135</c:v>
                </c:pt>
                <c:pt idx="12">
                  <c:v>10.116016009459845</c:v>
                </c:pt>
                <c:pt idx="13">
                  <c:v>9.5786854817373968</c:v>
                </c:pt>
                <c:pt idx="14">
                  <c:v>9.120373111884879</c:v>
                </c:pt>
                <c:pt idx="15">
                  <c:v>8.7235170895570935</c:v>
                </c:pt>
                <c:pt idx="16">
                  <c:v>8.3751438967018892</c:v>
                </c:pt>
                <c:pt idx="17">
                  <c:v>8.0660968661490315</c:v>
                </c:pt>
                <c:pt idx="18">
                  <c:v>7.7890928186694506</c:v>
                </c:pt>
                <c:pt idx="19">
                  <c:v>7.5391907415663111</c:v>
                </c:pt>
                <c:pt idx="20">
                  <c:v>7.3121075232639612</c:v>
                </c:pt>
                <c:pt idx="21">
                  <c:v>7.1046189497784518</c:v>
                </c:pt>
                <c:pt idx="22">
                  <c:v>4.0627495928667843</c:v>
                </c:pt>
                <c:pt idx="23">
                  <c:v>3.0034444976291694</c:v>
                </c:pt>
                <c:pt idx="24">
                  <c:v>1.9748513212083068</c:v>
                </c:pt>
                <c:pt idx="25">
                  <c:v>0.9744442767817223</c:v>
                </c:pt>
                <c:pt idx="26">
                  <c:v>0</c:v>
                </c:pt>
                <c:pt idx="27">
                  <c:v>0</c:v>
                </c:pt>
                <c:pt idx="28">
                  <c:v>0</c:v>
                </c:pt>
                <c:pt idx="29">
                  <c:v>0</c:v>
                </c:pt>
                <c:pt idx="30">
                  <c:v>0</c:v>
                </c:pt>
                <c:pt idx="31">
                  <c:v>0</c:v>
                </c:pt>
                <c:pt idx="32">
                  <c:v>0</c:v>
                </c:pt>
              </c:numCache>
            </c:numRef>
          </c:yVal>
          <c:smooth val="0"/>
          <c:extLst xmlns:c16r2="http://schemas.microsoft.com/office/drawing/2015/06/chart">
            <c:ext xmlns:c16="http://schemas.microsoft.com/office/drawing/2014/chart" uri="{C3380CC4-5D6E-409C-BE32-E72D297353CC}">
              <c16:uniqueId val="{00000001-2FDD-4559-AE80-76904126B432}"/>
            </c:ext>
          </c:extLst>
        </c:ser>
        <c:dLbls>
          <c:showLegendKey val="0"/>
          <c:showVal val="0"/>
          <c:showCatName val="0"/>
          <c:showSerName val="0"/>
          <c:showPercent val="0"/>
          <c:showBubbleSize val="0"/>
        </c:dLbls>
        <c:axId val="-1097101120"/>
        <c:axId val="-1097076096"/>
      </c:scatterChart>
      <c:valAx>
        <c:axId val="-1097101120"/>
        <c:scaling>
          <c:orientation val="minMax"/>
          <c:min val="1"/>
        </c:scaling>
        <c:delete val="0"/>
        <c:axPos val="b"/>
        <c:numFmt formatCode="0;\-0.00;&quot;--&quot;" sourceLinked="0"/>
        <c:majorTickMark val="out"/>
        <c:minorTickMark val="none"/>
        <c:tickLblPos val="nextTo"/>
        <c:spPr>
          <a:ln w="12700">
            <a:solidFill>
              <a:schemeClr val="tx1"/>
            </a:solidFill>
          </a:ln>
        </c:spPr>
        <c:txPr>
          <a:bodyPr/>
          <a:lstStyle/>
          <a:p>
            <a:pPr>
              <a:defRPr sz="800"/>
            </a:pPr>
            <a:endParaRPr lang="es-BO"/>
          </a:p>
        </c:txPr>
        <c:crossAx val="-1097076096"/>
        <c:crosses val="autoZero"/>
        <c:crossBetween val="midCat"/>
      </c:valAx>
      <c:valAx>
        <c:axId val="-1097076096"/>
        <c:scaling>
          <c:orientation val="minMax"/>
        </c:scaling>
        <c:delete val="0"/>
        <c:axPos val="l"/>
        <c:numFmt formatCode="#,##0" sourceLinked="0"/>
        <c:majorTickMark val="out"/>
        <c:minorTickMark val="none"/>
        <c:tickLblPos val="nextTo"/>
        <c:spPr>
          <a:ln w="12700">
            <a:solidFill>
              <a:schemeClr val="tx1"/>
            </a:solidFill>
          </a:ln>
        </c:spPr>
        <c:txPr>
          <a:bodyPr/>
          <a:lstStyle/>
          <a:p>
            <a:pPr>
              <a:defRPr sz="800"/>
            </a:pPr>
            <a:endParaRPr lang="es-BO"/>
          </a:p>
        </c:txPr>
        <c:crossAx val="-1097101120"/>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a:t>Active Wells</a:t>
            </a:r>
          </a:p>
        </c:rich>
      </c:tx>
      <c:layout/>
      <c:overlay val="0"/>
    </c:title>
    <c:autoTitleDeleted val="0"/>
    <c:plotArea>
      <c:layout/>
      <c:barChart>
        <c:barDir val="col"/>
        <c:grouping val="clustered"/>
        <c:varyColors val="0"/>
        <c:ser>
          <c:idx val="0"/>
          <c:order val="0"/>
          <c:tx>
            <c:strRef>
              <c:f>'Well CAPEX-Schedule'!$I$7:$J$7</c:f>
              <c:strCache>
                <c:ptCount val="2"/>
                <c:pt idx="0">
                  <c:v>Gas Produced</c:v>
                </c:pt>
                <c:pt idx="1">
                  <c:v>MM scfd</c:v>
                </c:pt>
              </c:strCache>
            </c:strRef>
          </c:tx>
          <c:spPr>
            <a:solidFill>
              <a:srgbClr val="FFC000"/>
            </a:solidFill>
            <a:ln w="12700">
              <a:solidFill>
                <a:srgbClr val="C00000"/>
              </a:solidFill>
              <a:prstDash val="solid"/>
            </a:ln>
          </c:spPr>
          <c:invertIfNegative val="0"/>
          <c:cat>
            <c:numRef>
              <c:f>'Well CAPEX-Schedule'!$K$3:$AQ$3</c:f>
              <c:numCache>
                <c:formatCode>General</c:formatCode>
                <c:ptCount val="33"/>
                <c:pt idx="0">
                  <c:v>0</c:v>
                </c:pt>
                <c:pt idx="1">
                  <c:v>0</c:v>
                </c:pt>
                <c:pt idx="2">
                  <c:v>1</c:v>
                </c:pt>
                <c:pt idx="3">
                  <c:v>2</c:v>
                </c:pt>
                <c:pt idx="4">
                  <c:v>3</c:v>
                </c:pt>
                <c:pt idx="5">
                  <c:v>4</c:v>
                </c:pt>
                <c:pt idx="6">
                  <c:v>5</c:v>
                </c:pt>
                <c:pt idx="7">
                  <c:v>6</c:v>
                </c:pt>
                <c:pt idx="8">
                  <c:v>7</c:v>
                </c:pt>
                <c:pt idx="9">
                  <c:v>8</c:v>
                </c:pt>
                <c:pt idx="10">
                  <c:v>9</c:v>
                </c:pt>
                <c:pt idx="11">
                  <c:v>10</c:v>
                </c:pt>
                <c:pt idx="12">
                  <c:v>11</c:v>
                </c:pt>
                <c:pt idx="13">
                  <c:v>12</c:v>
                </c:pt>
                <c:pt idx="14">
                  <c:v>13</c:v>
                </c:pt>
                <c:pt idx="15">
                  <c:v>14</c:v>
                </c:pt>
                <c:pt idx="16">
                  <c:v>15</c:v>
                </c:pt>
                <c:pt idx="17">
                  <c:v>16</c:v>
                </c:pt>
                <c:pt idx="18">
                  <c:v>17</c:v>
                </c:pt>
                <c:pt idx="19">
                  <c:v>18</c:v>
                </c:pt>
                <c:pt idx="20">
                  <c:v>19</c:v>
                </c:pt>
                <c:pt idx="21">
                  <c:v>20</c:v>
                </c:pt>
                <c:pt idx="22">
                  <c:v>21</c:v>
                </c:pt>
                <c:pt idx="23">
                  <c:v>22</c:v>
                </c:pt>
                <c:pt idx="24">
                  <c:v>23</c:v>
                </c:pt>
                <c:pt idx="25">
                  <c:v>24</c:v>
                </c:pt>
                <c:pt idx="26">
                  <c:v>25</c:v>
                </c:pt>
                <c:pt idx="27">
                  <c:v>26</c:v>
                </c:pt>
                <c:pt idx="28">
                  <c:v>27</c:v>
                </c:pt>
                <c:pt idx="29">
                  <c:v>28</c:v>
                </c:pt>
                <c:pt idx="30">
                  <c:v>29</c:v>
                </c:pt>
                <c:pt idx="31">
                  <c:v>30</c:v>
                </c:pt>
                <c:pt idx="32">
                  <c:v>31</c:v>
                </c:pt>
              </c:numCache>
            </c:numRef>
          </c:cat>
          <c:val>
            <c:numRef>
              <c:f>'Well CAPEX-Schedule'!$K$1:$AQ$1</c:f>
              <c:numCache>
                <c:formatCode>General</c:formatCode>
                <c:ptCount val="33"/>
                <c:pt idx="0">
                  <c:v>4</c:v>
                </c:pt>
                <c:pt idx="1">
                  <c:v>8</c:v>
                </c:pt>
                <c:pt idx="2">
                  <c:v>12</c:v>
                </c:pt>
                <c:pt idx="3">
                  <c:v>16</c:v>
                </c:pt>
                <c:pt idx="4">
                  <c:v>20</c:v>
                </c:pt>
                <c:pt idx="5">
                  <c:v>24</c:v>
                </c:pt>
                <c:pt idx="6">
                  <c:v>28</c:v>
                </c:pt>
                <c:pt idx="7">
                  <c:v>28</c:v>
                </c:pt>
                <c:pt idx="8">
                  <c:v>28</c:v>
                </c:pt>
                <c:pt idx="9">
                  <c:v>28</c:v>
                </c:pt>
                <c:pt idx="10">
                  <c:v>28</c:v>
                </c:pt>
                <c:pt idx="11">
                  <c:v>28</c:v>
                </c:pt>
                <c:pt idx="12">
                  <c:v>28</c:v>
                </c:pt>
                <c:pt idx="13">
                  <c:v>28</c:v>
                </c:pt>
                <c:pt idx="14">
                  <c:v>28</c:v>
                </c:pt>
                <c:pt idx="15">
                  <c:v>28</c:v>
                </c:pt>
                <c:pt idx="16">
                  <c:v>28</c:v>
                </c:pt>
                <c:pt idx="17">
                  <c:v>28</c:v>
                </c:pt>
                <c:pt idx="18">
                  <c:v>28</c:v>
                </c:pt>
                <c:pt idx="19">
                  <c:v>28</c:v>
                </c:pt>
                <c:pt idx="20">
                  <c:v>28</c:v>
                </c:pt>
                <c:pt idx="21">
                  <c:v>28</c:v>
                </c:pt>
                <c:pt idx="22">
                  <c:v>28</c:v>
                </c:pt>
                <c:pt idx="23">
                  <c:v>28</c:v>
                </c:pt>
                <c:pt idx="24">
                  <c:v>28</c:v>
                </c:pt>
                <c:pt idx="25">
                  <c:v>28</c:v>
                </c:pt>
                <c:pt idx="26">
                  <c:v>28</c:v>
                </c:pt>
                <c:pt idx="27">
                  <c:v>28</c:v>
                </c:pt>
                <c:pt idx="28">
                  <c:v>28</c:v>
                </c:pt>
                <c:pt idx="29">
                  <c:v>28</c:v>
                </c:pt>
                <c:pt idx="30">
                  <c:v>28</c:v>
                </c:pt>
                <c:pt idx="31">
                  <c:v>28</c:v>
                </c:pt>
                <c:pt idx="32">
                  <c:v>28</c:v>
                </c:pt>
              </c:numCache>
            </c:numRef>
          </c:val>
          <c:extLst xmlns:c16r2="http://schemas.microsoft.com/office/drawing/2015/06/chart">
            <c:ext xmlns:c16="http://schemas.microsoft.com/office/drawing/2014/chart" uri="{C3380CC4-5D6E-409C-BE32-E72D297353CC}">
              <c16:uniqueId val="{00000001-2FDD-4559-AE80-76904126B432}"/>
            </c:ext>
          </c:extLst>
        </c:ser>
        <c:dLbls>
          <c:showLegendKey val="0"/>
          <c:showVal val="0"/>
          <c:showCatName val="0"/>
          <c:showSerName val="0"/>
          <c:showPercent val="0"/>
          <c:showBubbleSize val="0"/>
        </c:dLbls>
        <c:gapWidth val="150"/>
        <c:axId val="-1097077728"/>
        <c:axId val="-1097097856"/>
      </c:barChart>
      <c:catAx>
        <c:axId val="-1097077728"/>
        <c:scaling>
          <c:orientation val="minMax"/>
        </c:scaling>
        <c:delete val="0"/>
        <c:axPos val="b"/>
        <c:numFmt formatCode="General" sourceLinked="1"/>
        <c:majorTickMark val="out"/>
        <c:minorTickMark val="none"/>
        <c:tickLblPos val="nextTo"/>
        <c:spPr>
          <a:ln w="12700">
            <a:solidFill>
              <a:schemeClr val="tx1"/>
            </a:solidFill>
          </a:ln>
        </c:spPr>
        <c:txPr>
          <a:bodyPr/>
          <a:lstStyle/>
          <a:p>
            <a:pPr>
              <a:defRPr sz="800"/>
            </a:pPr>
            <a:endParaRPr lang="es-BO"/>
          </a:p>
        </c:txPr>
        <c:crossAx val="-1097097856"/>
        <c:crosses val="autoZero"/>
        <c:auto val="1"/>
        <c:lblAlgn val="ctr"/>
        <c:lblOffset val="100"/>
        <c:noMultiLvlLbl val="0"/>
      </c:catAx>
      <c:valAx>
        <c:axId val="-1097097856"/>
        <c:scaling>
          <c:orientation val="minMax"/>
        </c:scaling>
        <c:delete val="0"/>
        <c:axPos val="l"/>
        <c:numFmt formatCode="#,##0" sourceLinked="0"/>
        <c:majorTickMark val="out"/>
        <c:minorTickMark val="none"/>
        <c:tickLblPos val="nextTo"/>
        <c:spPr>
          <a:ln w="12700">
            <a:solidFill>
              <a:schemeClr val="tx1"/>
            </a:solidFill>
          </a:ln>
        </c:spPr>
        <c:txPr>
          <a:bodyPr/>
          <a:lstStyle/>
          <a:p>
            <a:pPr>
              <a:defRPr sz="800"/>
            </a:pPr>
            <a:endParaRPr lang="es-BO"/>
          </a:p>
        </c:txPr>
        <c:crossAx val="-1097077728"/>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s-BO" sz="1100"/>
              <a:t>Cash Flow</a:t>
            </a:r>
          </a:p>
        </c:rich>
      </c:tx>
      <c:layout>
        <c:manualLayout>
          <c:xMode val="edge"/>
          <c:yMode val="edge"/>
          <c:x val="7.816566225311225E-2"/>
          <c:y val="3.4669551852819107E-2"/>
        </c:manualLayout>
      </c:layout>
      <c:overlay val="1"/>
    </c:title>
    <c:autoTitleDeleted val="0"/>
    <c:plotArea>
      <c:layout/>
      <c:barChart>
        <c:barDir val="col"/>
        <c:grouping val="stacked"/>
        <c:varyColors val="0"/>
        <c:ser>
          <c:idx val="0"/>
          <c:order val="0"/>
          <c:tx>
            <c:v>CF+</c:v>
          </c:tx>
          <c:spPr>
            <a:solidFill>
              <a:srgbClr val="92D050"/>
            </a:solidFill>
            <a:ln w="9525" cap="flat" cmpd="sng" algn="ctr">
              <a:solidFill>
                <a:srgbClr val="00B050"/>
              </a:solidFill>
              <a:prstDash val="solid"/>
            </a:ln>
            <a:effectLst>
              <a:outerShdw blurRad="40000" dist="20000" dir="5400000" rotWithShape="0">
                <a:srgbClr val="000000">
                  <a:alpha val="38000"/>
                </a:srgbClr>
              </a:outerShdw>
            </a:effectLst>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Flow'!$F$42:$AY$42</c:f>
              <c:numCache>
                <c:formatCode>General</c:formatCode>
                <c:ptCount val="46"/>
                <c:pt idx="0">
                  <c:v>0</c:v>
                </c:pt>
                <c:pt idx="1">
                  <c:v>0</c:v>
                </c:pt>
                <c:pt idx="2">
                  <c:v>0</c:v>
                </c:pt>
                <c:pt idx="3">
                  <c:v>0</c:v>
                </c:pt>
                <c:pt idx="4">
                  <c:v>0</c:v>
                </c:pt>
                <c:pt idx="5">
                  <c:v>0</c:v>
                </c:pt>
                <c:pt idx="6">
                  <c:v>0</c:v>
                </c:pt>
                <c:pt idx="7">
                  <c:v>21.656290082222014</c:v>
                </c:pt>
                <c:pt idx="8">
                  <c:v>18.752543360764221</c:v>
                </c:pt>
                <c:pt idx="9">
                  <c:v>16.928058679349718</c:v>
                </c:pt>
                <c:pt idx="10">
                  <c:v>15.513337734335099</c:v>
                </c:pt>
                <c:pt idx="11">
                  <c:v>14.447462601039758</c:v>
                </c:pt>
                <c:pt idx="12">
                  <c:v>13.58266341972563</c:v>
                </c:pt>
                <c:pt idx="13">
                  <c:v>12.896431783201622</c:v>
                </c:pt>
                <c:pt idx="14">
                  <c:v>12.245824653223597</c:v>
                </c:pt>
                <c:pt idx="15">
                  <c:v>11.712970437460323</c:v>
                </c:pt>
                <c:pt idx="16">
                  <c:v>11.245213583518764</c:v>
                </c:pt>
                <c:pt idx="17">
                  <c:v>10.85993147904459</c:v>
                </c:pt>
                <c:pt idx="18">
                  <c:v>10.458329247606464</c:v>
                </c:pt>
                <c:pt idx="19">
                  <c:v>10.12278847760293</c:v>
                </c:pt>
                <c:pt idx="20">
                  <c:v>9.8178863383037651</c:v>
                </c:pt>
                <c:pt idx="21">
                  <c:v>9.5654287643277343</c:v>
                </c:pt>
                <c:pt idx="22">
                  <c:v>5.4550091880967093</c:v>
                </c:pt>
                <c:pt idx="23">
                  <c:v>4.0326918890772117</c:v>
                </c:pt>
                <c:pt idx="24">
                  <c:v>2.6516111456218607</c:v>
                </c:pt>
                <c:pt idx="25">
                  <c:v>1.3119602022643431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xmlns:c16r2="http://schemas.microsoft.com/office/drawing/2015/06/chart">
            <c:ext xmlns:c16="http://schemas.microsoft.com/office/drawing/2014/chart" uri="{C3380CC4-5D6E-409C-BE32-E72D297353CC}">
              <c16:uniqueId val="{00000000-7711-4B2C-9F7A-2DE463F777F5}"/>
            </c:ext>
          </c:extLst>
        </c:ser>
        <c:ser>
          <c:idx val="1"/>
          <c:order val="1"/>
          <c:tx>
            <c:v>CF -</c:v>
          </c:tx>
          <c:spPr>
            <a:solidFill>
              <a:srgbClr val="FF0000"/>
            </a:solidFill>
            <a:ln>
              <a:solidFill>
                <a:schemeClr val="bg1">
                  <a:lumMod val="95000"/>
                </a:schemeClr>
              </a:solidFill>
            </a:ln>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Flow'!$F$43:$AY$43</c:f>
              <c:numCache>
                <c:formatCode>General</c:formatCode>
                <c:ptCount val="46"/>
                <c:pt idx="0">
                  <c:v>-79</c:v>
                </c:pt>
                <c:pt idx="1">
                  <c:v>-64</c:v>
                </c:pt>
                <c:pt idx="2">
                  <c:v>-32.970041615450526</c:v>
                </c:pt>
                <c:pt idx="3">
                  <c:v>-39.33277257880831</c:v>
                </c:pt>
                <c:pt idx="4">
                  <c:v>-37.878971864555538</c:v>
                </c:pt>
                <c:pt idx="5">
                  <c:v>-35.856066971507246</c:v>
                </c:pt>
                <c:pt idx="6">
                  <c:v>-33.942858728815757</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xmlns:c16r2="http://schemas.microsoft.com/office/drawing/2015/06/chart">
            <c:ext xmlns:c16="http://schemas.microsoft.com/office/drawing/2014/chart" uri="{C3380CC4-5D6E-409C-BE32-E72D297353CC}">
              <c16:uniqueId val="{00000001-7711-4B2C-9F7A-2DE463F777F5}"/>
            </c:ext>
          </c:extLst>
        </c:ser>
        <c:dLbls>
          <c:showLegendKey val="0"/>
          <c:showVal val="0"/>
          <c:showCatName val="0"/>
          <c:showSerName val="0"/>
          <c:showPercent val="0"/>
          <c:showBubbleSize val="0"/>
        </c:dLbls>
        <c:gapWidth val="76"/>
        <c:overlap val="100"/>
        <c:axId val="-1097075552"/>
        <c:axId val="-1097090240"/>
      </c:barChart>
      <c:dateAx>
        <c:axId val="-1097075552"/>
        <c:scaling>
          <c:orientation val="minMax"/>
        </c:scaling>
        <c:delete val="0"/>
        <c:axPos val="b"/>
        <c:numFmt formatCode="yy" sourceLinked="0"/>
        <c:majorTickMark val="cross"/>
        <c:minorTickMark val="none"/>
        <c:tickLblPos val="nextTo"/>
        <c:spPr>
          <a:ln w="15875">
            <a:solidFill>
              <a:schemeClr val="tx1"/>
            </a:solidFill>
          </a:ln>
        </c:spPr>
        <c:txPr>
          <a:bodyPr/>
          <a:lstStyle/>
          <a:p>
            <a:pPr>
              <a:defRPr sz="800" b="1"/>
            </a:pPr>
            <a:endParaRPr lang="es-BO"/>
          </a:p>
        </c:txPr>
        <c:crossAx val="-1097090240"/>
        <c:crosses val="autoZero"/>
        <c:auto val="1"/>
        <c:lblOffset val="100"/>
        <c:baseTimeUnit val="years"/>
      </c:dateAx>
      <c:valAx>
        <c:axId val="-1097090240"/>
        <c:scaling>
          <c:orientation val="minMax"/>
        </c:scaling>
        <c:delete val="0"/>
        <c:axPos val="l"/>
        <c:majorGridlines>
          <c:spPr>
            <a:ln>
              <a:solidFill>
                <a:schemeClr val="bg1">
                  <a:lumMod val="95000"/>
                </a:schemeClr>
              </a:solidFill>
              <a:prstDash val="dash"/>
            </a:ln>
          </c:spPr>
        </c:majorGridlines>
        <c:numFmt formatCode="#,##0" sourceLinked="0"/>
        <c:majorTickMark val="out"/>
        <c:minorTickMark val="in"/>
        <c:tickLblPos val="nextTo"/>
        <c:spPr>
          <a:ln w="12700">
            <a:solidFill>
              <a:schemeClr val="tx1"/>
            </a:solidFill>
          </a:ln>
        </c:spPr>
        <c:txPr>
          <a:bodyPr/>
          <a:lstStyle/>
          <a:p>
            <a:pPr>
              <a:defRPr sz="800" b="1"/>
            </a:pPr>
            <a:endParaRPr lang="es-BO"/>
          </a:p>
        </c:txPr>
        <c:crossAx val="-1097075552"/>
        <c:crosses val="autoZero"/>
        <c:crossBetween val="between"/>
      </c:valAx>
    </c:plotArea>
    <c:plotVisOnly val="1"/>
    <c:dispBlanksAs val="gap"/>
    <c:showDLblsOverMax val="0"/>
  </c:chart>
  <c:spPr>
    <a:ln>
      <a:solidFill>
        <a:schemeClr val="bg1">
          <a:lumMod val="75000"/>
        </a:schemeClr>
      </a:solid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s-BO" sz="1100"/>
              <a:t>Cumulative Cash Flow</a:t>
            </a:r>
          </a:p>
        </c:rich>
      </c:tx>
      <c:layout>
        <c:manualLayout>
          <c:xMode val="edge"/>
          <c:yMode val="edge"/>
          <c:x val="6.8709368775711557E-2"/>
          <c:y val="6.5421860374050705E-2"/>
        </c:manualLayout>
      </c:layout>
      <c:overlay val="1"/>
    </c:title>
    <c:autoTitleDeleted val="0"/>
    <c:plotArea>
      <c:layout/>
      <c:barChart>
        <c:barDir val="col"/>
        <c:grouping val="stacked"/>
        <c:varyColors val="0"/>
        <c:ser>
          <c:idx val="0"/>
          <c:order val="0"/>
          <c:tx>
            <c:v>CF1</c:v>
          </c:tx>
          <c:spPr>
            <a:solidFill>
              <a:srgbClr val="92D050"/>
            </a:solidFill>
            <a:ln w="9525" cap="flat" cmpd="sng" algn="ctr">
              <a:solidFill>
                <a:srgbClr val="00B050"/>
              </a:solidFill>
              <a:prstDash val="solid"/>
            </a:ln>
            <a:effectLst>
              <a:outerShdw blurRad="40000" dist="20000" dir="5400000" rotWithShape="0">
                <a:srgbClr val="000000">
                  <a:alpha val="38000"/>
                </a:srgbClr>
              </a:outerShdw>
            </a:effectLst>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Flow'!$F$45:$AY$45</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xmlns:c16r2="http://schemas.microsoft.com/office/drawing/2015/06/chart">
            <c:ext xmlns:c16="http://schemas.microsoft.com/office/drawing/2014/chart" uri="{C3380CC4-5D6E-409C-BE32-E72D297353CC}">
              <c16:uniqueId val="{00000000-62DF-4F53-A3AF-5BE0CF67C737}"/>
            </c:ext>
          </c:extLst>
        </c:ser>
        <c:ser>
          <c:idx val="1"/>
          <c:order val="1"/>
          <c:tx>
            <c:v>CF-</c:v>
          </c:tx>
          <c:spPr>
            <a:solidFill>
              <a:srgbClr val="FF0000"/>
            </a:solidFill>
            <a:ln>
              <a:solidFill>
                <a:schemeClr val="bg1">
                  <a:lumMod val="95000"/>
                </a:schemeClr>
              </a:solidFill>
            </a:ln>
          </c:spPr>
          <c:invertIfNegative val="0"/>
          <c:cat>
            <c:numRef>
              <c:f>'Cash Flow'!$F$44:$AY$44</c:f>
              <c:numCache>
                <c:formatCode>yyyy</c:formatCode>
                <c:ptCount val="46"/>
                <c:pt idx="0">
                  <c:v>42005</c:v>
                </c:pt>
                <c:pt idx="1">
                  <c:v>42370</c:v>
                </c:pt>
                <c:pt idx="2">
                  <c:v>42736</c:v>
                </c:pt>
                <c:pt idx="3">
                  <c:v>43101</c:v>
                </c:pt>
                <c:pt idx="4">
                  <c:v>43466</c:v>
                </c:pt>
                <c:pt idx="5">
                  <c:v>43831</c:v>
                </c:pt>
                <c:pt idx="6">
                  <c:v>44197</c:v>
                </c:pt>
                <c:pt idx="7">
                  <c:v>44562</c:v>
                </c:pt>
                <c:pt idx="8">
                  <c:v>44927</c:v>
                </c:pt>
                <c:pt idx="9">
                  <c:v>45292</c:v>
                </c:pt>
                <c:pt idx="10">
                  <c:v>45658</c:v>
                </c:pt>
                <c:pt idx="11">
                  <c:v>46023</c:v>
                </c:pt>
                <c:pt idx="12">
                  <c:v>46388</c:v>
                </c:pt>
                <c:pt idx="13">
                  <c:v>46753</c:v>
                </c:pt>
                <c:pt idx="14">
                  <c:v>47119</c:v>
                </c:pt>
                <c:pt idx="15">
                  <c:v>47484</c:v>
                </c:pt>
                <c:pt idx="16">
                  <c:v>47849</c:v>
                </c:pt>
                <c:pt idx="17">
                  <c:v>48214</c:v>
                </c:pt>
                <c:pt idx="18">
                  <c:v>48580</c:v>
                </c:pt>
                <c:pt idx="19">
                  <c:v>48945</c:v>
                </c:pt>
                <c:pt idx="20">
                  <c:v>49310</c:v>
                </c:pt>
                <c:pt idx="21">
                  <c:v>49675</c:v>
                </c:pt>
                <c:pt idx="22">
                  <c:v>50041</c:v>
                </c:pt>
                <c:pt idx="23">
                  <c:v>50406</c:v>
                </c:pt>
                <c:pt idx="24">
                  <c:v>50771</c:v>
                </c:pt>
                <c:pt idx="25">
                  <c:v>51136</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numCache>
            </c:numRef>
          </c:cat>
          <c:val>
            <c:numRef>
              <c:f>'Cash Flow'!$F$46:$AY$46</c:f>
              <c:numCache>
                <c:formatCode>General</c:formatCode>
                <c:ptCount val="46"/>
                <c:pt idx="0">
                  <c:v>-79</c:v>
                </c:pt>
                <c:pt idx="1">
                  <c:v>-143</c:v>
                </c:pt>
                <c:pt idx="2">
                  <c:v>-175.97004161545053</c:v>
                </c:pt>
                <c:pt idx="3">
                  <c:v>-215.30281419425884</c:v>
                </c:pt>
                <c:pt idx="4">
                  <c:v>-253.1817860588144</c:v>
                </c:pt>
                <c:pt idx="5">
                  <c:v>-289.03785303032163</c:v>
                </c:pt>
                <c:pt idx="6">
                  <c:v>-322.98071175913736</c:v>
                </c:pt>
                <c:pt idx="7">
                  <c:v>-301.32442167691534</c:v>
                </c:pt>
                <c:pt idx="8">
                  <c:v>-282.57187831615113</c:v>
                </c:pt>
                <c:pt idx="9">
                  <c:v>-265.64381963680142</c:v>
                </c:pt>
                <c:pt idx="10">
                  <c:v>-250.13048190246633</c:v>
                </c:pt>
                <c:pt idx="11">
                  <c:v>-235.68301930142658</c:v>
                </c:pt>
                <c:pt idx="12">
                  <c:v>-222.10035588170095</c:v>
                </c:pt>
                <c:pt idx="13">
                  <c:v>-209.20392409849933</c:v>
                </c:pt>
                <c:pt idx="14">
                  <c:v>-196.95809944527574</c:v>
                </c:pt>
                <c:pt idx="15">
                  <c:v>-185.24512900781542</c:v>
                </c:pt>
                <c:pt idx="16">
                  <c:v>-173.99991542429666</c:v>
                </c:pt>
                <c:pt idx="17">
                  <c:v>-163.13998394525208</c:v>
                </c:pt>
                <c:pt idx="18">
                  <c:v>-152.68165469764563</c:v>
                </c:pt>
                <c:pt idx="19">
                  <c:v>-142.55886622004269</c:v>
                </c:pt>
                <c:pt idx="20">
                  <c:v>-132.74097988173892</c:v>
                </c:pt>
                <c:pt idx="21">
                  <c:v>-123.17555111741119</c:v>
                </c:pt>
                <c:pt idx="22">
                  <c:v>-117.72054192931448</c:v>
                </c:pt>
                <c:pt idx="23">
                  <c:v>-113.68785004023727</c:v>
                </c:pt>
                <c:pt idx="24">
                  <c:v>-111.03623889461541</c:v>
                </c:pt>
                <c:pt idx="25">
                  <c:v>-109.72427869235106</c:v>
                </c:pt>
                <c:pt idx="26">
                  <c:v>-109.72427869235106</c:v>
                </c:pt>
                <c:pt idx="27">
                  <c:v>-109.72427869235106</c:v>
                </c:pt>
                <c:pt idx="28">
                  <c:v>-109.72427869235106</c:v>
                </c:pt>
                <c:pt idx="29">
                  <c:v>-109.72427869235106</c:v>
                </c:pt>
                <c:pt idx="30">
                  <c:v>-109.72427869235106</c:v>
                </c:pt>
                <c:pt idx="31">
                  <c:v>-109.72427869235106</c:v>
                </c:pt>
                <c:pt idx="32">
                  <c:v>-109.72427869235106</c:v>
                </c:pt>
                <c:pt idx="33">
                  <c:v>-109.72427869235106</c:v>
                </c:pt>
                <c:pt idx="34">
                  <c:v>-109.72427869235106</c:v>
                </c:pt>
                <c:pt idx="35">
                  <c:v>-109.72427869235106</c:v>
                </c:pt>
                <c:pt idx="36">
                  <c:v>-109.72427869235106</c:v>
                </c:pt>
                <c:pt idx="37">
                  <c:v>-109.72427869235106</c:v>
                </c:pt>
                <c:pt idx="38">
                  <c:v>-109.72427869235106</c:v>
                </c:pt>
                <c:pt idx="39">
                  <c:v>-109.72427869235106</c:v>
                </c:pt>
                <c:pt idx="40">
                  <c:v>-109.72427869235106</c:v>
                </c:pt>
                <c:pt idx="41">
                  <c:v>-109.72427869235106</c:v>
                </c:pt>
                <c:pt idx="42">
                  <c:v>-109.72427869235106</c:v>
                </c:pt>
                <c:pt idx="43">
                  <c:v>-109.72427869235106</c:v>
                </c:pt>
                <c:pt idx="44">
                  <c:v>-109.72427869235106</c:v>
                </c:pt>
                <c:pt idx="45">
                  <c:v>-109.72427869235106</c:v>
                </c:pt>
              </c:numCache>
            </c:numRef>
          </c:val>
          <c:extLst xmlns:c16r2="http://schemas.microsoft.com/office/drawing/2015/06/chart">
            <c:ext xmlns:c16="http://schemas.microsoft.com/office/drawing/2014/chart" uri="{C3380CC4-5D6E-409C-BE32-E72D297353CC}">
              <c16:uniqueId val="{00000001-62DF-4F53-A3AF-5BE0CF67C737}"/>
            </c:ext>
          </c:extLst>
        </c:ser>
        <c:dLbls>
          <c:showLegendKey val="0"/>
          <c:showVal val="0"/>
          <c:showCatName val="0"/>
          <c:showSerName val="0"/>
          <c:showPercent val="0"/>
          <c:showBubbleSize val="0"/>
        </c:dLbls>
        <c:gapWidth val="76"/>
        <c:overlap val="100"/>
        <c:axId val="-1097083168"/>
        <c:axId val="-1097089152"/>
      </c:barChart>
      <c:dateAx>
        <c:axId val="-1097083168"/>
        <c:scaling>
          <c:orientation val="minMax"/>
        </c:scaling>
        <c:delete val="0"/>
        <c:axPos val="b"/>
        <c:numFmt formatCode="yy" sourceLinked="0"/>
        <c:majorTickMark val="cross"/>
        <c:minorTickMark val="none"/>
        <c:tickLblPos val="nextTo"/>
        <c:spPr>
          <a:ln w="15875">
            <a:solidFill>
              <a:schemeClr val="tx1"/>
            </a:solidFill>
          </a:ln>
        </c:spPr>
        <c:txPr>
          <a:bodyPr/>
          <a:lstStyle/>
          <a:p>
            <a:pPr>
              <a:defRPr sz="800" b="1"/>
            </a:pPr>
            <a:endParaRPr lang="es-BO"/>
          </a:p>
        </c:txPr>
        <c:crossAx val="-1097089152"/>
        <c:crosses val="autoZero"/>
        <c:auto val="1"/>
        <c:lblOffset val="100"/>
        <c:baseTimeUnit val="years"/>
      </c:dateAx>
      <c:valAx>
        <c:axId val="-1097089152"/>
        <c:scaling>
          <c:orientation val="minMax"/>
        </c:scaling>
        <c:delete val="0"/>
        <c:axPos val="l"/>
        <c:majorGridlines>
          <c:spPr>
            <a:ln>
              <a:solidFill>
                <a:schemeClr val="bg1">
                  <a:lumMod val="95000"/>
                </a:schemeClr>
              </a:solidFill>
              <a:prstDash val="dash"/>
            </a:ln>
          </c:spPr>
        </c:majorGridlines>
        <c:numFmt formatCode="#,##0" sourceLinked="0"/>
        <c:majorTickMark val="out"/>
        <c:minorTickMark val="in"/>
        <c:tickLblPos val="nextTo"/>
        <c:spPr>
          <a:ln w="12700">
            <a:solidFill>
              <a:schemeClr val="tx1"/>
            </a:solidFill>
          </a:ln>
        </c:spPr>
        <c:txPr>
          <a:bodyPr/>
          <a:lstStyle/>
          <a:p>
            <a:pPr>
              <a:defRPr sz="800" b="1"/>
            </a:pPr>
            <a:endParaRPr lang="es-BO"/>
          </a:p>
        </c:txPr>
        <c:crossAx val="-1097083168"/>
        <c:crosses val="autoZero"/>
        <c:crossBetween val="between"/>
      </c:valAx>
    </c:plotArea>
    <c:plotVisOnly val="1"/>
    <c:dispBlanksAs val="gap"/>
    <c:showDLblsOverMax val="0"/>
  </c:chart>
  <c:spPr>
    <a:ln>
      <a:solidFill>
        <a:schemeClr val="bg1">
          <a:lumMod val="75000"/>
        </a:schemeClr>
      </a:solid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C00000"/>
                </a:solidFill>
              </a:defRPr>
            </a:pPr>
            <a:r>
              <a:rPr lang="en-US" sz="900" u="none">
                <a:solidFill>
                  <a:srgbClr val="C00000"/>
                </a:solidFill>
              </a:rPr>
              <a:t>Field Gas Production,</a:t>
            </a:r>
            <a:r>
              <a:rPr lang="en-US" sz="900" u="none" baseline="0">
                <a:solidFill>
                  <a:srgbClr val="C00000"/>
                </a:solidFill>
              </a:rPr>
              <a:t> </a:t>
            </a:r>
            <a:r>
              <a:rPr lang="en-US" sz="900" u="none">
                <a:solidFill>
                  <a:srgbClr val="C00000"/>
                </a:solidFill>
              </a:rPr>
              <a:t>MMscfd</a:t>
            </a:r>
          </a:p>
        </c:rich>
      </c:tx>
      <c:layout>
        <c:manualLayout>
          <c:xMode val="edge"/>
          <c:yMode val="edge"/>
          <c:x val="7.2785402748870784E-3"/>
          <c:y val="2.7554307649528304E-3"/>
        </c:manualLayout>
      </c:layout>
      <c:overlay val="0"/>
      <c:spPr>
        <a:noFill/>
        <a:ln w="25400">
          <a:noFill/>
        </a:ln>
      </c:spPr>
    </c:title>
    <c:autoTitleDeleted val="0"/>
    <c:plotArea>
      <c:layout>
        <c:manualLayout>
          <c:layoutTarget val="inner"/>
          <c:xMode val="edge"/>
          <c:yMode val="edge"/>
          <c:x val="7.7270666948563452E-2"/>
          <c:y val="0.11744905220180812"/>
          <c:w val="0.87911234222757983"/>
          <c:h val="0.78390344835405279"/>
        </c:manualLayout>
      </c:layout>
      <c:scatterChart>
        <c:scatterStyle val="smoothMarker"/>
        <c:varyColors val="0"/>
        <c:ser>
          <c:idx val="0"/>
          <c:order val="0"/>
          <c:tx>
            <c:v>CB Trial 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Rate'!$B$12:$AF$12</c:f>
              <c:numCache>
                <c:formatCode>#,##0.00</c:formatCode>
                <c:ptCount val="31"/>
                <c:pt idx="0">
                  <c:v>27.815539503421121</c:v>
                </c:pt>
                <c:pt idx="1">
                  <c:v>22.419794001292402</c:v>
                </c:pt>
                <c:pt idx="2">
                  <c:v>23.815553813913738</c:v>
                </c:pt>
                <c:pt idx="3">
                  <c:v>25.645547707613613</c:v>
                </c:pt>
                <c:pt idx="4">
                  <c:v>27.511893513053295</c:v>
                </c:pt>
                <c:pt idx="5">
                  <c:v>29.333128018133163</c:v>
                </c:pt>
                <c:pt idx="6">
                  <c:v>21.816238839441933</c:v>
                </c:pt>
                <c:pt idx="7">
                  <c:v>19.120370197168544</c:v>
                </c:pt>
                <c:pt idx="8">
                  <c:v>17.354166208867763</c:v>
                </c:pt>
                <c:pt idx="9">
                  <c:v>16.046833174696179</c:v>
                </c:pt>
                <c:pt idx="10">
                  <c:v>15.018061561746268</c:v>
                </c:pt>
                <c:pt idx="11">
                  <c:v>14.176585274776762</c:v>
                </c:pt>
                <c:pt idx="12">
                  <c:v>13.469049337452969</c:v>
                </c:pt>
                <c:pt idx="13">
                  <c:v>12.862363068065925</c:v>
                </c:pt>
                <c:pt idx="14">
                  <c:v>12.334102959172377</c:v>
                </c:pt>
                <c:pt idx="15">
                  <c:v>11.868354352208545</c:v>
                </c:pt>
                <c:pt idx="16">
                  <c:v>11.453115323793373</c:v>
                </c:pt>
                <c:pt idx="17">
                  <c:v>11.079873956149436</c:v>
                </c:pt>
                <c:pt idx="18">
                  <c:v>10.741935175310068</c:v>
                </c:pt>
                <c:pt idx="19">
                  <c:v>10.434025192328377</c:v>
                </c:pt>
                <c:pt idx="20">
                  <c:v>6.5326182058678999</c:v>
                </c:pt>
                <c:pt idx="21">
                  <c:v>5.149497964542066</c:v>
                </c:pt>
                <c:pt idx="22">
                  <c:v>3.8080678312535716</c:v>
                </c:pt>
                <c:pt idx="23">
                  <c:v>2.5046843327405202</c:v>
                </c:pt>
                <c:pt idx="24">
                  <c:v>1.2362406510051613</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9-1DE7-41C8-B611-47D5655FB46B}"/>
            </c:ext>
          </c:extLst>
        </c:ser>
        <c:ser>
          <c:idx val="1"/>
          <c:order val="1"/>
          <c:tx>
            <c:v>CB Trial 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Rate'!$B$13:$AF$13</c:f>
              <c:numCache>
                <c:formatCode>#,##0.00</c:formatCode>
                <c:ptCount val="31"/>
                <c:pt idx="0">
                  <c:v>32.532623958413737</c:v>
                </c:pt>
                <c:pt idx="1">
                  <c:v>29.272326084870144</c:v>
                </c:pt>
                <c:pt idx="2">
                  <c:v>21.282494879252731</c:v>
                </c:pt>
                <c:pt idx="3">
                  <c:v>18.382537669880158</c:v>
                </c:pt>
                <c:pt idx="4">
                  <c:v>16.58015818024321</c:v>
                </c:pt>
                <c:pt idx="5">
                  <c:v>15.302185979113654</c:v>
                </c:pt>
                <c:pt idx="6">
                  <c:v>14.32861714812049</c:v>
                </c:pt>
                <c:pt idx="7">
                  <c:v>13.552060008156225</c:v>
                </c:pt>
                <c:pt idx="8">
                  <c:v>12.910992402388363</c:v>
                </c:pt>
                <c:pt idx="9">
                  <c:v>12.369609547258785</c:v>
                </c:pt>
                <c:pt idx="10">
                  <c:v>11.903820916967684</c:v>
                </c:pt>
                <c:pt idx="11">
                  <c:v>11.497196916845738</c:v>
                </c:pt>
                <c:pt idx="12">
                  <c:v>11.137159746698353</c:v>
                </c:pt>
                <c:pt idx="13">
                  <c:v>10.815587562770329</c:v>
                </c:pt>
                <c:pt idx="14">
                  <c:v>10.525906127877501</c:v>
                </c:pt>
                <c:pt idx="15">
                  <c:v>10.263131726859594</c:v>
                </c:pt>
                <c:pt idx="16">
                  <c:v>10.022759129259004</c:v>
                </c:pt>
                <c:pt idx="17">
                  <c:v>9.8019736858895126</c:v>
                </c:pt>
                <c:pt idx="18">
                  <c:v>9.5981832869457193</c:v>
                </c:pt>
                <c:pt idx="19">
                  <c:v>9.4093349592461983</c:v>
                </c:pt>
                <c:pt idx="20">
                  <c:v>2.3407570207585677</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A-1DE7-41C8-B611-47D5655FB46B}"/>
            </c:ext>
          </c:extLst>
        </c:ser>
        <c:ser>
          <c:idx val="2"/>
          <c:order val="2"/>
          <c:tx>
            <c:v>CB Trial 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Rate'!$B$14:$AF$14</c:f>
              <c:numCache>
                <c:formatCode>#,##0.00</c:formatCode>
                <c:ptCount val="31"/>
                <c:pt idx="0">
                  <c:v>27.812876981828346</c:v>
                </c:pt>
                <c:pt idx="1">
                  <c:v>24.8249632958101</c:v>
                </c:pt>
                <c:pt idx="2">
                  <c:v>17.819178446042283</c:v>
                </c:pt>
                <c:pt idx="3">
                  <c:v>15.256228797322702</c:v>
                </c:pt>
                <c:pt idx="4">
                  <c:v>13.673754697825371</c:v>
                </c:pt>
                <c:pt idx="5">
                  <c:v>12.557383221811753</c:v>
                </c:pt>
                <c:pt idx="6">
                  <c:v>11.710447132456396</c:v>
                </c:pt>
                <c:pt idx="7">
                  <c:v>11.037269644283235</c:v>
                </c:pt>
                <c:pt idx="8">
                  <c:v>10.483242699589775</c:v>
                </c:pt>
                <c:pt idx="9">
                  <c:v>10.016630497723989</c:v>
                </c:pt>
                <c:pt idx="10">
                  <c:v>9.6161465719861123</c:v>
                </c:pt>
                <c:pt idx="11">
                  <c:v>9.2673012994396462</c:v>
                </c:pt>
                <c:pt idx="12">
                  <c:v>8.9590454937828916</c:v>
                </c:pt>
                <c:pt idx="13">
                  <c:v>8.6842336529228668</c:v>
                </c:pt>
                <c:pt idx="14">
                  <c:v>8.4371018582194797</c:v>
                </c:pt>
                <c:pt idx="15">
                  <c:v>8.2132848042814928</c:v>
                </c:pt>
                <c:pt idx="16">
                  <c:v>8.0088566274776447</c:v>
                </c:pt>
                <c:pt idx="17">
                  <c:v>7.8213523728154586</c:v>
                </c:pt>
                <c:pt idx="18">
                  <c:v>7.6485127111293307</c:v>
                </c:pt>
                <c:pt idx="19">
                  <c:v>7.4885483880972936</c:v>
                </c:pt>
                <c:pt idx="20">
                  <c:v>1.8623342487216308</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B-1DE7-41C8-B611-47D5655FB46B}"/>
            </c:ext>
          </c:extLst>
        </c:ser>
        <c:ser>
          <c:idx val="3"/>
          <c:order val="3"/>
          <c:tx>
            <c:v>CB Trial 13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Rate'!$B$15:$AF$15</c:f>
              <c:numCache>
                <c:formatCode>#,##0.00</c:formatCode>
                <c:ptCount val="31"/>
                <c:pt idx="0">
                  <c:v>77.620284595350796</c:v>
                </c:pt>
                <c:pt idx="1">
                  <c:v>72.933391597907473</c:v>
                </c:pt>
                <c:pt idx="2">
                  <c:v>55.363189572257681</c:v>
                </c:pt>
                <c:pt idx="3">
                  <c:v>48.767066555762774</c:v>
                </c:pt>
                <c:pt idx="4">
                  <c:v>44.595892111977662</c:v>
                </c:pt>
                <c:pt idx="5">
                  <c:v>41.601722320890424</c:v>
                </c:pt>
                <c:pt idx="6">
                  <c:v>39.298479031184705</c:v>
                </c:pt>
                <c:pt idx="7">
                  <c:v>37.446464243542458</c:v>
                </c:pt>
                <c:pt idx="8">
                  <c:v>35.90698297509941</c:v>
                </c:pt>
                <c:pt idx="9">
                  <c:v>34.599004900652488</c:v>
                </c:pt>
                <c:pt idx="10">
                  <c:v>33.467585667156804</c:v>
                </c:pt>
                <c:pt idx="11">
                  <c:v>32.475077951327442</c:v>
                </c:pt>
                <c:pt idx="12">
                  <c:v>31.592389184466505</c:v>
                </c:pt>
                <c:pt idx="13">
                  <c:v>30.800800210561501</c:v>
                </c:pt>
                <c:pt idx="14">
                  <c:v>30.085034657004179</c:v>
                </c:pt>
                <c:pt idx="15">
                  <c:v>29.433486822447556</c:v>
                </c:pt>
                <c:pt idx="16">
                  <c:v>28.835538908737846</c:v>
                </c:pt>
                <c:pt idx="17">
                  <c:v>28.284634533926443</c:v>
                </c:pt>
                <c:pt idx="18">
                  <c:v>27.774668981004258</c:v>
                </c:pt>
                <c:pt idx="19">
                  <c:v>27.300806706300104</c:v>
                </c:pt>
                <c:pt idx="20">
                  <c:v>6.7961325623307554</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C-1DE7-41C8-B611-47D5655FB46B}"/>
            </c:ext>
          </c:extLst>
        </c:ser>
        <c:ser>
          <c:idx val="4"/>
          <c:order val="4"/>
          <c:tx>
            <c:v>CB Trial 17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Rate'!$B$16:$AF$16</c:f>
              <c:numCache>
                <c:formatCode>#,##0.00</c:formatCode>
                <c:ptCount val="31"/>
                <c:pt idx="0">
                  <c:v>15.687576860341387</c:v>
                </c:pt>
                <c:pt idx="1">
                  <c:v>12.555212393184426</c:v>
                </c:pt>
                <c:pt idx="2">
                  <c:v>13.326141454545148</c:v>
                </c:pt>
                <c:pt idx="3">
                  <c:v>14.341409514776402</c:v>
                </c:pt>
                <c:pt idx="4">
                  <c:v>15.377458831313611</c:v>
                </c:pt>
                <c:pt idx="5">
                  <c:v>16.388557770863187</c:v>
                </c:pt>
                <c:pt idx="6">
                  <c:v>12.133623695980029</c:v>
                </c:pt>
                <c:pt idx="7">
                  <c:v>10.627943322086248</c:v>
                </c:pt>
                <c:pt idx="8">
                  <c:v>9.6425764551138897</c:v>
                </c:pt>
                <c:pt idx="9">
                  <c:v>8.9136431534987501</c:v>
                </c:pt>
                <c:pt idx="10">
                  <c:v>8.3402593065665087</c:v>
                </c:pt>
                <c:pt idx="11">
                  <c:v>7.8714079687940171</c:v>
                </c:pt>
                <c:pt idx="12">
                  <c:v>7.4772832139945002</c:v>
                </c:pt>
                <c:pt idx="13">
                  <c:v>7.1394062823902562</c:v>
                </c:pt>
                <c:pt idx="14">
                  <c:v>6.8452599314934286</c:v>
                </c:pt>
                <c:pt idx="15">
                  <c:v>6.5859627076351615</c:v>
                </c:pt>
                <c:pt idx="16">
                  <c:v>6.3548188946000277</c:v>
                </c:pt>
                <c:pt idx="17">
                  <c:v>6.1470800738207885</c:v>
                </c:pt>
                <c:pt idx="18">
                  <c:v>5.9590122782412775</c:v>
                </c:pt>
                <c:pt idx="19">
                  <c:v>5.7876746318007264</c:v>
                </c:pt>
                <c:pt idx="20">
                  <c:v>3.6236056648502135</c:v>
                </c:pt>
                <c:pt idx="21">
                  <c:v>2.8562629194184765</c:v>
                </c:pt>
                <c:pt idx="22">
                  <c:v>2.1121204572355321</c:v>
                </c:pt>
                <c:pt idx="23">
                  <c:v>1.3891485160311061</c:v>
                </c:pt>
                <c:pt idx="24">
                  <c:v>0.68561647121831237</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D-1DE7-41C8-B611-47D5655FB46B}"/>
            </c:ext>
          </c:extLst>
        </c:ser>
        <c:ser>
          <c:idx val="5"/>
          <c:order val="5"/>
          <c:tx>
            <c:v>CB Trial 21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Rate'!$B$17:$AF$17</c:f>
              <c:numCache>
                <c:formatCode>#,##0.00</c:formatCode>
                <c:ptCount val="31"/>
                <c:pt idx="0">
                  <c:v>32.361180101376782</c:v>
                </c:pt>
                <c:pt idx="1">
                  <c:v>28.701403747956743</c:v>
                </c:pt>
                <c:pt idx="2">
                  <c:v>31.412878174397591</c:v>
                </c:pt>
                <c:pt idx="3">
                  <c:v>34.517380053353705</c:v>
                </c:pt>
                <c:pt idx="4">
                  <c:v>26.839488752361717</c:v>
                </c:pt>
                <c:pt idx="5">
                  <c:v>23.903241714936602</c:v>
                </c:pt>
                <c:pt idx="6">
                  <c:v>21.960417049945754</c:v>
                </c:pt>
                <c:pt idx="7">
                  <c:v>20.518014518415733</c:v>
                </c:pt>
                <c:pt idx="8">
                  <c:v>19.380508197808119</c:v>
                </c:pt>
                <c:pt idx="9">
                  <c:v>18.449021412216041</c:v>
                </c:pt>
                <c:pt idx="10">
                  <c:v>17.665154818549784</c:v>
                </c:pt>
                <c:pt idx="11">
                  <c:v>16.992156792734718</c:v>
                </c:pt>
                <c:pt idx="12">
                  <c:v>16.404767124617056</c:v>
                </c:pt>
                <c:pt idx="13">
                  <c:v>15.885948960601041</c:v>
                </c:pt>
                <c:pt idx="14">
                  <c:v>15.422717198647671</c:v>
                </c:pt>
                <c:pt idx="15">
                  <c:v>15.005548113832718</c:v>
                </c:pt>
                <c:pt idx="16">
                  <c:v>14.626737669035577</c:v>
                </c:pt>
                <c:pt idx="17">
                  <c:v>14.280822935581529</c:v>
                </c:pt>
                <c:pt idx="18">
                  <c:v>13.963050469957849</c:v>
                </c:pt>
                <c:pt idx="19">
                  <c:v>13.669745212114893</c:v>
                </c:pt>
                <c:pt idx="20">
                  <c:v>6.8311081930296762</c:v>
                </c:pt>
                <c:pt idx="21">
                  <c:v>4.5067034702582127</c:v>
                </c:pt>
                <c:pt idx="22">
                  <c:v>2.2308471327402137</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E-1DE7-41C8-B611-47D5655FB46B}"/>
            </c:ext>
          </c:extLst>
        </c:ser>
        <c:ser>
          <c:idx val="6"/>
          <c:order val="6"/>
          <c:tx>
            <c:v>CB Trial 25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Rate'!$B$18:$AF$18</c:f>
              <c:numCache>
                <c:formatCode>#,##0.00</c:formatCode>
                <c:ptCount val="31"/>
                <c:pt idx="0">
                  <c:v>37.484303061039746</c:v>
                </c:pt>
                <c:pt idx="1">
                  <c:v>33.926414331520952</c:v>
                </c:pt>
                <c:pt idx="2">
                  <c:v>37.43359766204663</c:v>
                </c:pt>
                <c:pt idx="3">
                  <c:v>41.356425878161893</c:v>
                </c:pt>
                <c:pt idx="4">
                  <c:v>45.27374881262002</c:v>
                </c:pt>
                <c:pt idx="5">
                  <c:v>49.100775325465158</c:v>
                </c:pt>
                <c:pt idx="6">
                  <c:v>40.322379779268601</c:v>
                </c:pt>
                <c:pt idx="7">
                  <c:v>36.785160205571962</c:v>
                </c:pt>
                <c:pt idx="8">
                  <c:v>34.355173022302857</c:v>
                </c:pt>
                <c:pt idx="9">
                  <c:v>32.49895818113103</c:v>
                </c:pt>
                <c:pt idx="10">
                  <c:v>31.0025063718209</c:v>
                </c:pt>
                <c:pt idx="11">
                  <c:v>29.754021477625223</c:v>
                </c:pt>
                <c:pt idx="12">
                  <c:v>28.686351611965513</c:v>
                </c:pt>
                <c:pt idx="13">
                  <c:v>27.757227769651237</c:v>
                </c:pt>
                <c:pt idx="14">
                  <c:v>26.937452097873464</c:v>
                </c:pt>
                <c:pt idx="15">
                  <c:v>26.206010571401659</c:v>
                </c:pt>
                <c:pt idx="16">
                  <c:v>25.546731416271502</c:v>
                </c:pt>
                <c:pt idx="17">
                  <c:v>24.948150227823877</c:v>
                </c:pt>
                <c:pt idx="18">
                  <c:v>24.40110128676443</c:v>
                </c:pt>
                <c:pt idx="19">
                  <c:v>23.898306081745762</c:v>
                </c:pt>
                <c:pt idx="20">
                  <c:v>14.956897785279743</c:v>
                </c:pt>
                <c:pt idx="21">
                  <c:v>11.84026658842274</c:v>
                </c:pt>
                <c:pt idx="22">
                  <c:v>8.7913011957002407</c:v>
                </c:pt>
                <c:pt idx="23">
                  <c:v>5.804604870329773</c:v>
                </c:pt>
                <c:pt idx="24">
                  <c:v>2.8755438884632283</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7F-1DE7-41C8-B611-47D5655FB46B}"/>
            </c:ext>
          </c:extLst>
        </c:ser>
        <c:ser>
          <c:idx val="7"/>
          <c:order val="7"/>
          <c:tx>
            <c:v>CB Trial 29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Rate'!$B$19:$AF$19</c:f>
              <c:numCache>
                <c:formatCode>#,##0.00</c:formatCode>
                <c:ptCount val="31"/>
                <c:pt idx="0">
                  <c:v>25.491156628048476</c:v>
                </c:pt>
                <c:pt idx="1">
                  <c:v>22.663620793654228</c:v>
                </c:pt>
                <c:pt idx="2">
                  <c:v>16.16194760017294</c:v>
                </c:pt>
                <c:pt idx="3">
                  <c:v>13.77361031414666</c:v>
                </c:pt>
                <c:pt idx="4">
                  <c:v>12.303881453938303</c:v>
                </c:pt>
                <c:pt idx="5">
                  <c:v>11.269768017908014</c:v>
                </c:pt>
                <c:pt idx="6">
                  <c:v>10.48693515522698</c:v>
                </c:pt>
                <c:pt idx="7">
                  <c:v>9.8658554657622446</c:v>
                </c:pt>
                <c:pt idx="8">
                  <c:v>9.3555266122972611</c:v>
                </c:pt>
                <c:pt idx="9">
                  <c:v>8.9263299646271186</c:v>
                </c:pt>
                <c:pt idx="10">
                  <c:v>8.5584308904457256</c:v>
                </c:pt>
                <c:pt idx="11">
                  <c:v>8.2383413803927468</c:v>
                </c:pt>
                <c:pt idx="12">
                  <c:v>7.9557968514463013</c:v>
                </c:pt>
                <c:pt idx="13">
                  <c:v>7.7041542178729836</c:v>
                </c:pt>
                <c:pt idx="14">
                  <c:v>7.4780644343488376</c:v>
                </c:pt>
                <c:pt idx="15">
                  <c:v>7.273478440062136</c:v>
                </c:pt>
                <c:pt idx="16">
                  <c:v>7.0867644892759971</c:v>
                </c:pt>
                <c:pt idx="17">
                  <c:v>6.9156364915416972</c:v>
                </c:pt>
                <c:pt idx="18">
                  <c:v>6.7580041801799124</c:v>
                </c:pt>
                <c:pt idx="19">
                  <c:v>6.6122122900422129</c:v>
                </c:pt>
                <c:pt idx="20">
                  <c:v>1.6441202954937073</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0-1DE7-41C8-B611-47D5655FB46B}"/>
            </c:ext>
          </c:extLst>
        </c:ser>
        <c:ser>
          <c:idx val="8"/>
          <c:order val="8"/>
          <c:tx>
            <c:v>CB Trial 33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Rate'!$B$20:$AF$20</c:f>
              <c:numCache>
                <c:formatCode>#,##0.00</c:formatCode>
                <c:ptCount val="31"/>
                <c:pt idx="0">
                  <c:v>34.055232651217025</c:v>
                </c:pt>
                <c:pt idx="1">
                  <c:v>33.789614196525747</c:v>
                </c:pt>
                <c:pt idx="2">
                  <c:v>38.29053944767557</c:v>
                </c:pt>
                <c:pt idx="3">
                  <c:v>43.069607053170614</c:v>
                </c:pt>
                <c:pt idx="4">
                  <c:v>47.815339980120136</c:v>
                </c:pt>
                <c:pt idx="5">
                  <c:v>52.46608385280382</c:v>
                </c:pt>
                <c:pt idx="6">
                  <c:v>57.008147917361576</c:v>
                </c:pt>
                <c:pt idx="7">
                  <c:v>50.092377176669878</c:v>
                </c:pt>
                <c:pt idx="8">
                  <c:v>46.947944433111829</c:v>
                </c:pt>
                <c:pt idx="9">
                  <c:v>44.703858194275675</c:v>
                </c:pt>
                <c:pt idx="10">
                  <c:v>42.943344008950305</c:v>
                </c:pt>
                <c:pt idx="11">
                  <c:v>41.494773361357069</c:v>
                </c:pt>
                <c:pt idx="12">
                  <c:v>40.264793066019131</c:v>
                </c:pt>
                <c:pt idx="13">
                  <c:v>39.198373974275675</c:v>
                </c:pt>
                <c:pt idx="14">
                  <c:v>38.258469233512372</c:v>
                </c:pt>
                <c:pt idx="15">
                  <c:v>37.420145724688602</c:v>
                </c:pt>
                <c:pt idx="16">
                  <c:v>36.664139332323082</c:v>
                </c:pt>
                <c:pt idx="17">
                  <c:v>35.977066554845159</c:v>
                </c:pt>
                <c:pt idx="18">
                  <c:v>35.347994967337485</c:v>
                </c:pt>
                <c:pt idx="19">
                  <c:v>34.768889555564385</c:v>
                </c:pt>
                <c:pt idx="20">
                  <c:v>23.214524750428662</c:v>
                </c:pt>
                <c:pt idx="21">
                  <c:v>19.183313388575503</c:v>
                </c:pt>
                <c:pt idx="22">
                  <c:v>15.223722956073738</c:v>
                </c:pt>
                <c:pt idx="23">
                  <c:v>11.330247057169219</c:v>
                </c:pt>
                <c:pt idx="24">
                  <c:v>7.4979152398141462</c:v>
                </c:pt>
                <c:pt idx="25">
                  <c:v>3.7224425707715607</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1-1DE7-41C8-B611-47D5655FB46B}"/>
            </c:ext>
          </c:extLst>
        </c:ser>
        <c:ser>
          <c:idx val="9"/>
          <c:order val="9"/>
          <c:tx>
            <c:v>CB Trial 37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Rate'!$B$21:$AF$21</c:f>
              <c:numCache>
                <c:formatCode>#,##0.00</c:formatCode>
                <c:ptCount val="31"/>
                <c:pt idx="0">
                  <c:v>70.995105997126203</c:v>
                </c:pt>
                <c:pt idx="1">
                  <c:v>61.888594952206248</c:v>
                </c:pt>
                <c:pt idx="2">
                  <c:v>67.372741628931806</c:v>
                </c:pt>
                <c:pt idx="3">
                  <c:v>50.09822411606455</c:v>
                </c:pt>
                <c:pt idx="4">
                  <c:v>43.771949633163302</c:v>
                </c:pt>
                <c:pt idx="5">
                  <c:v>39.710048158709839</c:v>
                </c:pt>
                <c:pt idx="6">
                  <c:v>36.75966117963592</c:v>
                </c:pt>
                <c:pt idx="7">
                  <c:v>34.475405729065514</c:v>
                </c:pt>
                <c:pt idx="8">
                  <c:v>32.628290332225831</c:v>
                </c:pt>
                <c:pt idx="9">
                  <c:v>31.091962760462117</c:v>
                </c:pt>
                <c:pt idx="10">
                  <c:v>29.784728042362641</c:v>
                </c:pt>
                <c:pt idx="11">
                  <c:v>28.654362515626662</c:v>
                </c:pt>
                <c:pt idx="12">
                  <c:v>27.661581200564619</c:v>
                </c:pt>
                <c:pt idx="13">
                  <c:v>26.780857041802012</c:v>
                </c:pt>
                <c:pt idx="14">
                  <c:v>25.991543614957969</c:v>
                </c:pt>
                <c:pt idx="15">
                  <c:v>25.279164684938461</c:v>
                </c:pt>
                <c:pt idx="16">
                  <c:v>24.630567972800762</c:v>
                </c:pt>
                <c:pt idx="17">
                  <c:v>24.037264462857021</c:v>
                </c:pt>
                <c:pt idx="18">
                  <c:v>23.491282337248307</c:v>
                </c:pt>
                <c:pt idx="19">
                  <c:v>22.987001608712124</c:v>
                </c:pt>
                <c:pt idx="20">
                  <c:v>9.1725248556819476</c:v>
                </c:pt>
                <c:pt idx="21">
                  <c:v>4.5382299441958009</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2-1DE7-41C8-B611-47D5655FB46B}"/>
            </c:ext>
          </c:extLst>
        </c:ser>
        <c:ser>
          <c:idx val="10"/>
          <c:order val="10"/>
          <c:tx>
            <c:v>CB Trial 41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Rate'!$B$22:$AF$22</c:f>
              <c:numCache>
                <c:formatCode>#,##0.00</c:formatCode>
                <c:ptCount val="31"/>
                <c:pt idx="0">
                  <c:v>29.199829433678378</c:v>
                </c:pt>
                <c:pt idx="1">
                  <c:v>24.821486700256127</c:v>
                </c:pt>
                <c:pt idx="2">
                  <c:v>26.822015001090616</c:v>
                </c:pt>
                <c:pt idx="3">
                  <c:v>19.486025931384368</c:v>
                </c:pt>
                <c:pt idx="4">
                  <c:v>16.872111454475167</c:v>
                </c:pt>
                <c:pt idx="5">
                  <c:v>15.208968058959705</c:v>
                </c:pt>
                <c:pt idx="6">
                  <c:v>14.008400524157882</c:v>
                </c:pt>
                <c:pt idx="7">
                  <c:v>13.083373873450421</c:v>
                </c:pt>
                <c:pt idx="8">
                  <c:v>12.338352383636302</c:v>
                </c:pt>
                <c:pt idx="9">
                  <c:v>11.720798860272579</c:v>
                </c:pt>
                <c:pt idx="10">
                  <c:v>11.196903647789359</c:v>
                </c:pt>
                <c:pt idx="11">
                  <c:v>10.745099108953621</c:v>
                </c:pt>
                <c:pt idx="12">
                  <c:v>10.349242207517266</c:v>
                </c:pt>
                <c:pt idx="13">
                  <c:v>9.998837071918194</c:v>
                </c:pt>
                <c:pt idx="14">
                  <c:v>9.6854339911686793</c:v>
                </c:pt>
                <c:pt idx="15">
                  <c:v>9.4031066874089131</c:v>
                </c:pt>
                <c:pt idx="16">
                  <c:v>9.1465046587586709</c:v>
                </c:pt>
                <c:pt idx="17">
                  <c:v>8.9121600217590746</c:v>
                </c:pt>
                <c:pt idx="18">
                  <c:v>8.6968361006257737</c:v>
                </c:pt>
                <c:pt idx="19">
                  <c:v>8.4982451196692335</c:v>
                </c:pt>
                <c:pt idx="20">
                  <c:v>3.3905110672165488</c:v>
                </c:pt>
                <c:pt idx="21">
                  <c:v>1.6763572382465171</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3-1DE7-41C8-B611-47D5655FB46B}"/>
            </c:ext>
          </c:extLst>
        </c:ser>
        <c:ser>
          <c:idx val="11"/>
          <c:order val="11"/>
          <c:tx>
            <c:v>CB Trial 45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Rate'!$B$23:$AF$23</c:f>
              <c:numCache>
                <c:formatCode>#,##0.00</c:formatCode>
                <c:ptCount val="31"/>
                <c:pt idx="0">
                  <c:v>65.783669096268426</c:v>
                </c:pt>
                <c:pt idx="1">
                  <c:v>57.726511924787282</c:v>
                </c:pt>
                <c:pt idx="2">
                  <c:v>62.571640575720117</c:v>
                </c:pt>
                <c:pt idx="3">
                  <c:v>68.31923594095386</c:v>
                </c:pt>
                <c:pt idx="4">
                  <c:v>74.101727540833082</c:v>
                </c:pt>
                <c:pt idx="5">
                  <c:v>57.813720742707119</c:v>
                </c:pt>
                <c:pt idx="6">
                  <c:v>51.333564032127427</c:v>
                </c:pt>
                <c:pt idx="7">
                  <c:v>47.027692808544181</c:v>
                </c:pt>
                <c:pt idx="8">
                  <c:v>43.815104281276568</c:v>
                </c:pt>
                <c:pt idx="9">
                  <c:v>41.2754055777758</c:v>
                </c:pt>
                <c:pt idx="10">
                  <c:v>39.189828957042444</c:v>
                </c:pt>
                <c:pt idx="11">
                  <c:v>37.432070199508161</c:v>
                </c:pt>
                <c:pt idx="12">
                  <c:v>35.919408027580666</c:v>
                </c:pt>
                <c:pt idx="13">
                  <c:v>34.599197091034981</c:v>
                </c:pt>
                <c:pt idx="14">
                  <c:v>33.432002115339635</c:v>
                </c:pt>
                <c:pt idx="15">
                  <c:v>32.389842520780078</c:v>
                </c:pt>
                <c:pt idx="16">
                  <c:v>31.450158937312501</c:v>
                </c:pt>
                <c:pt idx="17">
                  <c:v>30.597729227998602</c:v>
                </c:pt>
                <c:pt idx="18">
                  <c:v>29.819152500837959</c:v>
                </c:pt>
                <c:pt idx="19">
                  <c:v>29.104336960592295</c:v>
                </c:pt>
                <c:pt idx="20">
                  <c:v>16.642264975579213</c:v>
                </c:pt>
                <c:pt idx="21">
                  <c:v>12.331223901164083</c:v>
                </c:pt>
                <c:pt idx="22">
                  <c:v>8.1258408499519597</c:v>
                </c:pt>
                <c:pt idx="23">
                  <c:v>4.0178660341034798</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4-1DE7-41C8-B611-47D5655FB46B}"/>
            </c:ext>
          </c:extLst>
        </c:ser>
        <c:ser>
          <c:idx val="12"/>
          <c:order val="12"/>
          <c:tx>
            <c:v>CB Trial 49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Rate'!$B$24:$AF$24</c:f>
              <c:numCache>
                <c:formatCode>#,##0.00</c:formatCode>
                <c:ptCount val="31"/>
                <c:pt idx="0">
                  <c:v>62.436874819088125</c:v>
                </c:pt>
                <c:pt idx="1">
                  <c:v>56.007384219707767</c:v>
                </c:pt>
                <c:pt idx="2">
                  <c:v>61.314147972953265</c:v>
                </c:pt>
                <c:pt idx="3">
                  <c:v>67.391015054693113</c:v>
                </c:pt>
                <c:pt idx="4">
                  <c:v>73.476590121463317</c:v>
                </c:pt>
                <c:pt idx="5">
                  <c:v>79.41627901605645</c:v>
                </c:pt>
                <c:pt idx="6">
                  <c:v>85.172167380084844</c:v>
                </c:pt>
                <c:pt idx="7">
                  <c:v>69.932440501353952</c:v>
                </c:pt>
                <c:pt idx="8">
                  <c:v>63.597570354261116</c:v>
                </c:pt>
                <c:pt idx="9">
                  <c:v>59.244045966589049</c:v>
                </c:pt>
                <c:pt idx="10">
                  <c:v>55.913739279399245</c:v>
                </c:pt>
                <c:pt idx="11">
                  <c:v>53.226149575697221</c:v>
                </c:pt>
                <c:pt idx="12">
                  <c:v>50.980169712598759</c:v>
                </c:pt>
                <c:pt idx="13">
                  <c:v>49.059119765062093</c:v>
                </c:pt>
                <c:pt idx="14">
                  <c:v>47.385994319700039</c:v>
                </c:pt>
                <c:pt idx="15">
                  <c:v>45.90946678424303</c:v>
                </c:pt>
                <c:pt idx="16">
                  <c:v>44.59067783966276</c:v>
                </c:pt>
                <c:pt idx="17">
                  <c:v>43.402624473654519</c:v>
                </c:pt>
                <c:pt idx="18">
                  <c:v>42.323642090781071</c:v>
                </c:pt>
                <c:pt idx="19">
                  <c:v>41.337811300408298</c:v>
                </c:pt>
                <c:pt idx="20">
                  <c:v>27.614140386970561</c:v>
                </c:pt>
                <c:pt idx="21">
                  <c:v>22.735895165760752</c:v>
                </c:pt>
                <c:pt idx="22">
                  <c:v>17.980567418671654</c:v>
                </c:pt>
                <c:pt idx="23">
                  <c:v>13.337881988375292</c:v>
                </c:pt>
                <c:pt idx="24">
                  <c:v>8.7986579585585947</c:v>
                </c:pt>
                <c:pt idx="25">
                  <c:v>4.3550243809991196</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5-1DE7-41C8-B611-47D5655FB46B}"/>
            </c:ext>
          </c:extLst>
        </c:ser>
        <c:ser>
          <c:idx val="13"/>
          <c:order val="13"/>
          <c:tx>
            <c:v>CB Trial 53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Rate'!$B$25:$AF$25</c:f>
              <c:numCache>
                <c:formatCode>#,##0.00</c:formatCode>
                <c:ptCount val="31"/>
                <c:pt idx="0">
                  <c:v>60.115244796821891</c:v>
                </c:pt>
                <c:pt idx="1">
                  <c:v>53.30217883788513</c:v>
                </c:pt>
                <c:pt idx="2">
                  <c:v>38.127640086926611</c:v>
                </c:pt>
                <c:pt idx="3">
                  <c:v>32.666215041450279</c:v>
                </c:pt>
                <c:pt idx="4">
                  <c:v>29.295108202800179</c:v>
                </c:pt>
                <c:pt idx="5">
                  <c:v>26.916711701558746</c:v>
                </c:pt>
                <c:pt idx="6">
                  <c:v>25.112004724860551</c:v>
                </c:pt>
                <c:pt idx="7">
                  <c:v>23.67725137700571</c:v>
                </c:pt>
                <c:pt idx="8">
                  <c:v>22.496192353489068</c:v>
                </c:pt>
                <c:pt idx="9">
                  <c:v>21.501273828573751</c:v>
                </c:pt>
                <c:pt idx="10">
                  <c:v>20.647183846821264</c:v>
                </c:pt>
                <c:pt idx="11">
                  <c:v>19.903078666560631</c:v>
                </c:pt>
                <c:pt idx="12">
                  <c:v>19.245433450101491</c:v>
                </c:pt>
                <c:pt idx="13">
                  <c:v>18.659037755045169</c:v>
                </c:pt>
                <c:pt idx="14">
                  <c:v>18.131619407781169</c:v>
                </c:pt>
                <c:pt idx="15">
                  <c:v>17.653883855209134</c:v>
                </c:pt>
                <c:pt idx="16">
                  <c:v>17.217468728640711</c:v>
                </c:pt>
                <c:pt idx="17">
                  <c:v>16.817126091696913</c:v>
                </c:pt>
                <c:pt idx="18">
                  <c:v>16.448043865854693</c:v>
                </c:pt>
                <c:pt idx="19">
                  <c:v>16.106411265787873</c:v>
                </c:pt>
                <c:pt idx="20">
                  <c:v>4.0056663584207755</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6-1DE7-41C8-B611-47D5655FB46B}"/>
            </c:ext>
          </c:extLst>
        </c:ser>
        <c:ser>
          <c:idx val="14"/>
          <c:order val="14"/>
          <c:tx>
            <c:v>CB Trial 57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Rate'!$B$26:$AF$26</c:f>
              <c:numCache>
                <c:formatCode>#,##0.00</c:formatCode>
                <c:ptCount val="31"/>
                <c:pt idx="0">
                  <c:v>81.063670472066164</c:v>
                </c:pt>
                <c:pt idx="1">
                  <c:v>73.045910771756098</c:v>
                </c:pt>
                <c:pt idx="2">
                  <c:v>53.280246919694498</c:v>
                </c:pt>
                <c:pt idx="3">
                  <c:v>46.139961093667729</c:v>
                </c:pt>
                <c:pt idx="4">
                  <c:v>41.693735619926507</c:v>
                </c:pt>
                <c:pt idx="5">
                  <c:v>38.536498458785353</c:v>
                </c:pt>
                <c:pt idx="6">
                  <c:v>36.128371837168864</c:v>
                </c:pt>
                <c:pt idx="7">
                  <c:v>34.20557394092782</c:v>
                </c:pt>
                <c:pt idx="8">
                  <c:v>32.616829340142033</c:v>
                </c:pt>
                <c:pt idx="9">
                  <c:v>31.274064002088529</c:v>
                </c:pt>
                <c:pt idx="10">
                  <c:v>30.117965398348389</c:v>
                </c:pt>
                <c:pt idx="11">
                  <c:v>29.108060564923278</c:v>
                </c:pt>
                <c:pt idx="12">
                  <c:v>28.2133291301889</c:v>
                </c:pt>
                <c:pt idx="13">
                  <c:v>27.413749813029039</c:v>
                </c:pt>
                <c:pt idx="14">
                  <c:v>26.693099679958028</c:v>
                </c:pt>
                <c:pt idx="15">
                  <c:v>26.039077341578626</c:v>
                </c:pt>
                <c:pt idx="16">
                  <c:v>25.440545269057736</c:v>
                </c:pt>
                <c:pt idx="17">
                  <c:v>24.890555855037206</c:v>
                </c:pt>
                <c:pt idx="18">
                  <c:v>24.382701696467613</c:v>
                </c:pt>
                <c:pt idx="19">
                  <c:v>23.91190800834303</c:v>
                </c:pt>
                <c:pt idx="20">
                  <c:v>5.9491137532977501</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7-1DE7-41C8-B611-47D5655FB46B}"/>
            </c:ext>
          </c:extLst>
        </c:ser>
        <c:ser>
          <c:idx val="15"/>
          <c:order val="15"/>
          <c:tx>
            <c:v>CB Trial 61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Rate'!$B$27:$AF$27</c:f>
              <c:numCache>
                <c:formatCode>#,##0.00</c:formatCode>
                <c:ptCount val="31"/>
                <c:pt idx="0">
                  <c:v>45.991696383385388</c:v>
                </c:pt>
                <c:pt idx="1">
                  <c:v>33.769424578328852</c:v>
                </c:pt>
                <c:pt idx="2">
                  <c:v>34.883231962583295</c:v>
                </c:pt>
                <c:pt idx="3">
                  <c:v>36.856596248575883</c:v>
                </c:pt>
                <c:pt idx="4">
                  <c:v>38.942126119962957</c:v>
                </c:pt>
                <c:pt idx="5">
                  <c:v>40.986388086932799</c:v>
                </c:pt>
                <c:pt idx="6">
                  <c:v>42.94792020512935</c:v>
                </c:pt>
                <c:pt idx="7">
                  <c:v>44.820094130358463</c:v>
                </c:pt>
                <c:pt idx="8">
                  <c:v>31.273941177674285</c:v>
                </c:pt>
                <c:pt idx="9">
                  <c:v>26.831963792313463</c:v>
                </c:pt>
                <c:pt idx="10">
                  <c:v>23.993909439206654</c:v>
                </c:pt>
                <c:pt idx="11">
                  <c:v>21.921016450877623</c:v>
                </c:pt>
                <c:pt idx="12">
                  <c:v>20.303890384205943</c:v>
                </c:pt>
                <c:pt idx="13">
                  <c:v>18.98996986822031</c:v>
                </c:pt>
                <c:pt idx="14">
                  <c:v>17.891894794911718</c:v>
                </c:pt>
                <c:pt idx="15">
                  <c:v>16.954971184220803</c:v>
                </c:pt>
                <c:pt idx="16">
                  <c:v>16.142514463929182</c:v>
                </c:pt>
                <c:pt idx="17">
                  <c:v>15.429064253452855</c:v>
                </c:pt>
                <c:pt idx="18">
                  <c:v>14.795795724864661</c:v>
                </c:pt>
                <c:pt idx="19">
                  <c:v>14.228708942782394</c:v>
                </c:pt>
                <c:pt idx="20">
                  <c:v>9.9910743915021616</c:v>
                </c:pt>
                <c:pt idx="21">
                  <c:v>8.390556143869583</c:v>
                </c:pt>
                <c:pt idx="22">
                  <c:v>6.8579967836166702</c:v>
                </c:pt>
                <c:pt idx="23">
                  <c:v>5.3861976089190975</c:v>
                </c:pt>
                <c:pt idx="24">
                  <c:v>3.9692818062179356</c:v>
                </c:pt>
                <c:pt idx="25">
                  <c:v>2.6020968362382426</c:v>
                </c:pt>
                <c:pt idx="26">
                  <c:v>1.2802756931955213</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8-1DE7-41C8-B611-47D5655FB46B}"/>
            </c:ext>
          </c:extLst>
        </c:ser>
        <c:ser>
          <c:idx val="16"/>
          <c:order val="16"/>
          <c:tx>
            <c:v>CB Trial 65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Rate'!$B$28:$AF$28</c:f>
              <c:numCache>
                <c:formatCode>#,##0.00</c:formatCode>
                <c:ptCount val="31"/>
                <c:pt idx="0">
                  <c:v>45.018805274674165</c:v>
                </c:pt>
                <c:pt idx="1">
                  <c:v>41.578181113176825</c:v>
                </c:pt>
                <c:pt idx="2">
                  <c:v>45.921310113642519</c:v>
                </c:pt>
                <c:pt idx="3">
                  <c:v>50.773315913272555</c:v>
                </c:pt>
                <c:pt idx="4">
                  <c:v>55.616988534399766</c:v>
                </c:pt>
                <c:pt idx="5">
                  <c:v>45.341508158132385</c:v>
                </c:pt>
                <c:pt idx="6">
                  <c:v>41.077008798096287</c:v>
                </c:pt>
                <c:pt idx="7">
                  <c:v>38.180518004267775</c:v>
                </c:pt>
                <c:pt idx="8">
                  <c:v>35.986740935612325</c:v>
                </c:pt>
                <c:pt idx="9">
                  <c:v>34.232056243749561</c:v>
                </c:pt>
                <c:pt idx="10">
                  <c:v>32.777120064140284</c:v>
                </c:pt>
                <c:pt idx="11">
                  <c:v>31.540659070871584</c:v>
                </c:pt>
                <c:pt idx="12">
                  <c:v>30.468808660075855</c:v>
                </c:pt>
                <c:pt idx="13">
                  <c:v>29.527196846743671</c:v>
                </c:pt>
                <c:pt idx="14">
                  <c:v>28.689782343210751</c:v>
                </c:pt>
                <c:pt idx="15">
                  <c:v>27.938021049194521</c:v>
                </c:pt>
                <c:pt idx="16">
                  <c:v>27.256787100793915</c:v>
                </c:pt>
                <c:pt idx="17">
                  <c:v>26.635936686833851</c:v>
                </c:pt>
                <c:pt idx="18">
                  <c:v>26.066416024834439</c:v>
                </c:pt>
                <c:pt idx="19">
                  <c:v>25.541410097396192</c:v>
                </c:pt>
                <c:pt idx="20">
                  <c:v>14.603947391564651</c:v>
                </c:pt>
                <c:pt idx="21">
                  <c:v>10.842316682619028</c:v>
                </c:pt>
                <c:pt idx="22">
                  <c:v>7.158192655312531</c:v>
                </c:pt>
                <c:pt idx="23">
                  <c:v>3.5457983512242022</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9-1DE7-41C8-B611-47D5655FB46B}"/>
            </c:ext>
          </c:extLst>
        </c:ser>
        <c:ser>
          <c:idx val="17"/>
          <c:order val="17"/>
          <c:tx>
            <c:v>CB Trial 69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Rate'!$B$29:$AF$29</c:f>
              <c:numCache>
                <c:formatCode>#,##0.00</c:formatCode>
                <c:ptCount val="31"/>
                <c:pt idx="0">
                  <c:v>31.46675416437748</c:v>
                </c:pt>
                <c:pt idx="1">
                  <c:v>29.492566180483077</c:v>
                </c:pt>
                <c:pt idx="2">
                  <c:v>32.837711009098811</c:v>
                </c:pt>
                <c:pt idx="3">
                  <c:v>36.502681945104889</c:v>
                </c:pt>
                <c:pt idx="4">
                  <c:v>40.153407173619186</c:v>
                </c:pt>
                <c:pt idx="5">
                  <c:v>43.722904663728713</c:v>
                </c:pt>
                <c:pt idx="6">
                  <c:v>36.706543802280663</c:v>
                </c:pt>
                <c:pt idx="7">
                  <c:v>33.749006957194894</c:v>
                </c:pt>
                <c:pt idx="8">
                  <c:v>31.696646648140703</c:v>
                </c:pt>
                <c:pt idx="9">
                  <c:v>30.118630204152083</c:v>
                </c:pt>
                <c:pt idx="10">
                  <c:v>28.840140991567608</c:v>
                </c:pt>
                <c:pt idx="11">
                  <c:v>27.769195907124661</c:v>
                </c:pt>
                <c:pt idx="12">
                  <c:v>26.850208679118353</c:v>
                </c:pt>
                <c:pt idx="13">
                  <c:v>26.048082212698183</c:v>
                </c:pt>
                <c:pt idx="14">
                  <c:v>25.338471559623791</c:v>
                </c:pt>
                <c:pt idx="15">
                  <c:v>24.703804046802897</c:v>
                </c:pt>
                <c:pt idx="16">
                  <c:v>24.130496100395742</c:v>
                </c:pt>
                <c:pt idx="17">
                  <c:v>23.608922122066886</c:v>
                </c:pt>
                <c:pt idx="18">
                  <c:v>23.131359120418509</c:v>
                </c:pt>
                <c:pt idx="19">
                  <c:v>22.691664384205499</c:v>
                </c:pt>
                <c:pt idx="20">
                  <c:v>14.200515525105878</c:v>
                </c:pt>
                <c:pt idx="21">
                  <c:v>11.250851289243734</c:v>
                </c:pt>
                <c:pt idx="22">
                  <c:v>8.3602875450735255</c:v>
                </c:pt>
                <c:pt idx="23">
                  <c:v>5.5242015479964763</c:v>
                </c:pt>
                <c:pt idx="24">
                  <c:v>2.7386186755289152</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A-1DE7-41C8-B611-47D5655FB46B}"/>
            </c:ext>
          </c:extLst>
        </c:ser>
        <c:ser>
          <c:idx val="18"/>
          <c:order val="18"/>
          <c:tx>
            <c:v>CB Trial 73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Rate'!$B$30:$AF$30</c:f>
              <c:numCache>
                <c:formatCode>#,##0.00</c:formatCode>
                <c:ptCount val="31"/>
                <c:pt idx="0">
                  <c:v>65.332810316410402</c:v>
                </c:pt>
                <c:pt idx="1">
                  <c:v>59.040064360931133</c:v>
                </c:pt>
                <c:pt idx="2">
                  <c:v>43.088633865044642</c:v>
                </c:pt>
                <c:pt idx="3">
                  <c:v>37.266931414660604</c:v>
                </c:pt>
                <c:pt idx="4">
                  <c:v>33.643854377603787</c:v>
                </c:pt>
                <c:pt idx="5">
                  <c:v>31.072634814457974</c:v>
                </c:pt>
                <c:pt idx="6">
                  <c:v>29.112518936910206</c:v>
                </c:pt>
                <c:pt idx="7">
                  <c:v>27.548178860080476</c:v>
                </c:pt>
                <c:pt idx="8">
                  <c:v>26.256164268058672</c:v>
                </c:pt>
                <c:pt idx="9">
                  <c:v>25.164606314398334</c:v>
                </c:pt>
                <c:pt idx="10">
                  <c:v>24.225122283684943</c:v>
                </c:pt>
                <c:pt idx="11">
                  <c:v>23.404704021772556</c:v>
                </c:pt>
                <c:pt idx="12">
                  <c:v>22.678065616193155</c:v>
                </c:pt>
                <c:pt idx="13">
                  <c:v>22.028882567966757</c:v>
                </c:pt>
                <c:pt idx="14">
                  <c:v>21.443933691866761</c:v>
                </c:pt>
                <c:pt idx="15">
                  <c:v>20.913194817458297</c:v>
                </c:pt>
                <c:pt idx="16">
                  <c:v>20.427597042073398</c:v>
                </c:pt>
                <c:pt idx="17">
                  <c:v>19.981478706467065</c:v>
                </c:pt>
                <c:pt idx="18">
                  <c:v>19.569622047259191</c:v>
                </c:pt>
                <c:pt idx="19">
                  <c:v>19.18789445941303</c:v>
                </c:pt>
                <c:pt idx="20">
                  <c:v>4.7735719799811998</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B-1DE7-41C8-B611-47D5655FB46B}"/>
            </c:ext>
          </c:extLst>
        </c:ser>
        <c:ser>
          <c:idx val="19"/>
          <c:order val="19"/>
          <c:tx>
            <c:v>CB Trial 77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Rate'!$B$31:$AF$31</c:f>
              <c:numCache>
                <c:formatCode>#,##0.00</c:formatCode>
                <c:ptCount val="31"/>
                <c:pt idx="0">
                  <c:v>31.858405972509122</c:v>
                </c:pt>
                <c:pt idx="1">
                  <c:v>21.996419259194703</c:v>
                </c:pt>
                <c:pt idx="2">
                  <c:v>22.325995361905484</c:v>
                </c:pt>
                <c:pt idx="3">
                  <c:v>23.30814333932188</c:v>
                </c:pt>
                <c:pt idx="4">
                  <c:v>13.770491626697774</c:v>
                </c:pt>
                <c:pt idx="5">
                  <c:v>11.04644904817914</c:v>
                </c:pt>
                <c:pt idx="6">
                  <c:v>9.4319538007714279</c:v>
                </c:pt>
                <c:pt idx="7">
                  <c:v>8.3186426028554514</c:v>
                </c:pt>
                <c:pt idx="8">
                  <c:v>7.4894485261386174</c:v>
                </c:pt>
                <c:pt idx="9">
                  <c:v>6.8416077316676427</c:v>
                </c:pt>
                <c:pt idx="10">
                  <c:v>6.3179200089724246</c:v>
                </c:pt>
                <c:pt idx="11">
                  <c:v>5.8838544573403864</c:v>
                </c:pt>
                <c:pt idx="12">
                  <c:v>5.516748724044378</c:v>
                </c:pt>
                <c:pt idx="13">
                  <c:v>5.2015821657052888</c:v>
                </c:pt>
                <c:pt idx="14">
                  <c:v>4.9273916117537473</c:v>
                </c:pt>
                <c:pt idx="15">
                  <c:v>4.6862891020551318</c:v>
                </c:pt>
                <c:pt idx="16">
                  <c:v>4.4721588852576852</c:v>
                </c:pt>
                <c:pt idx="17">
                  <c:v>4.2806190127462029</c:v>
                </c:pt>
                <c:pt idx="18">
                  <c:v>4.1080331115669058</c:v>
                </c:pt>
                <c:pt idx="19">
                  <c:v>3.9516049296161491</c:v>
                </c:pt>
                <c:pt idx="20">
                  <c:v>1.9733485473953116</c:v>
                </c:pt>
                <c:pt idx="21">
                  <c:v>1.2905073413299804</c:v>
                </c:pt>
                <c:pt idx="22">
                  <c:v>0.63348546111130244</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C-1DE7-41C8-B611-47D5655FB46B}"/>
            </c:ext>
          </c:extLst>
        </c:ser>
        <c:ser>
          <c:idx val="20"/>
          <c:order val="20"/>
          <c:tx>
            <c:v>CB Trial 81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Rate'!$B$32:$AF$32</c:f>
              <c:numCache>
                <c:formatCode>#,##0.00</c:formatCode>
                <c:ptCount val="31"/>
                <c:pt idx="0">
                  <c:v>46.427806573166713</c:v>
                </c:pt>
                <c:pt idx="1">
                  <c:v>34.816726519939863</c:v>
                </c:pt>
                <c:pt idx="2">
                  <c:v>36.06660767005468</c:v>
                </c:pt>
                <c:pt idx="3">
                  <c:v>38.187566029406426</c:v>
                </c:pt>
                <c:pt idx="4">
                  <c:v>40.419171727332525</c:v>
                </c:pt>
                <c:pt idx="5">
                  <c:v>42.604835835821163</c:v>
                </c:pt>
                <c:pt idx="6">
                  <c:v>29.226385286143547</c:v>
                </c:pt>
                <c:pt idx="7">
                  <c:v>24.782251877730303</c:v>
                </c:pt>
                <c:pt idx="8">
                  <c:v>21.977640614171211</c:v>
                </c:pt>
                <c:pt idx="9">
                  <c:v>19.95287068260923</c:v>
                </c:pt>
                <c:pt idx="10">
                  <c:v>18.389787522715785</c:v>
                </c:pt>
                <c:pt idx="11">
                  <c:v>17.131179361174866</c:v>
                </c:pt>
                <c:pt idx="12">
                  <c:v>16.086997850839236</c:v>
                </c:pt>
                <c:pt idx="13">
                  <c:v>15.202075130255736</c:v>
                </c:pt>
                <c:pt idx="14">
                  <c:v>14.439567252625686</c:v>
                </c:pt>
                <c:pt idx="15">
                  <c:v>13.773612390318311</c:v>
                </c:pt>
                <c:pt idx="16">
                  <c:v>13.184992570051161</c:v>
                </c:pt>
                <c:pt idx="17">
                  <c:v>12.660098560648303</c:v>
                </c:pt>
                <c:pt idx="18">
                  <c:v>12.188352693689845</c:v>
                </c:pt>
                <c:pt idx="19">
                  <c:v>11.761478214547795</c:v>
                </c:pt>
                <c:pt idx="20">
                  <c:v>7.3653771970573816</c:v>
                </c:pt>
                <c:pt idx="21">
                  <c:v>5.7862416971040709</c:v>
                </c:pt>
                <c:pt idx="22">
                  <c:v>4.2651711433204786</c:v>
                </c:pt>
                <c:pt idx="23">
                  <c:v>2.7967433653767801</c:v>
                </c:pt>
                <c:pt idx="24">
                  <c:v>1.3763605184026069</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D-1DE7-41C8-B611-47D5655FB46B}"/>
            </c:ext>
          </c:extLst>
        </c:ser>
        <c:ser>
          <c:idx val="21"/>
          <c:order val="21"/>
          <c:tx>
            <c:v>CB Trial 85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Rate'!$B$33:$AF$33</c:f>
              <c:numCache>
                <c:formatCode>#,##0.00</c:formatCode>
                <c:ptCount val="31"/>
                <c:pt idx="0">
                  <c:v>46.092349272922192</c:v>
                </c:pt>
                <c:pt idx="1">
                  <c:v>38.910461723987765</c:v>
                </c:pt>
                <c:pt idx="2">
                  <c:v>41.969408232694981</c:v>
                </c:pt>
                <c:pt idx="3">
                  <c:v>45.663209583601109</c:v>
                </c:pt>
                <c:pt idx="4">
                  <c:v>34.024807971592416</c:v>
                </c:pt>
                <c:pt idx="5">
                  <c:v>29.810870212429855</c:v>
                </c:pt>
                <c:pt idx="6">
                  <c:v>27.071651736475651</c:v>
                </c:pt>
                <c:pt idx="7">
                  <c:v>25.062032605367921</c:v>
                </c:pt>
                <c:pt idx="8">
                  <c:v>23.491742194183541</c:v>
                </c:pt>
                <c:pt idx="9">
                  <c:v>22.21556005257418</c:v>
                </c:pt>
                <c:pt idx="10">
                  <c:v>21.148562733138085</c:v>
                </c:pt>
                <c:pt idx="11">
                  <c:v>20.237662772300808</c:v>
                </c:pt>
                <c:pt idx="12">
                  <c:v>19.446657832760426</c:v>
                </c:pt>
                <c:pt idx="13">
                  <c:v>18.751185440096393</c:v>
                </c:pt>
                <c:pt idx="14">
                  <c:v>18.13281665550101</c:v>
                </c:pt>
                <c:pt idx="15">
                  <c:v>17.578073177944685</c:v>
                </c:pt>
                <c:pt idx="16">
                  <c:v>17.076134146398456</c:v>
                </c:pt>
                <c:pt idx="17">
                  <c:v>16.61930393570163</c:v>
                </c:pt>
                <c:pt idx="18">
                  <c:v>16.200944137412538</c:v>
                </c:pt>
                <c:pt idx="19">
                  <c:v>15.815924115019293</c:v>
                </c:pt>
                <c:pt idx="20">
                  <c:v>7.9028432158262021</c:v>
                </c:pt>
                <c:pt idx="21">
                  <c:v>5.2064614526760602</c:v>
                </c:pt>
                <c:pt idx="22">
                  <c:v>2.5737817911934719</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E-1DE7-41C8-B611-47D5655FB46B}"/>
            </c:ext>
          </c:extLst>
        </c:ser>
        <c:ser>
          <c:idx val="22"/>
          <c:order val="22"/>
          <c:tx>
            <c:v>CB Trial 89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Rate'!$B$34:$AF$34</c:f>
              <c:numCache>
                <c:formatCode>#,##0.00</c:formatCode>
                <c:ptCount val="31"/>
                <c:pt idx="0">
                  <c:v>61.540119121946816</c:v>
                </c:pt>
                <c:pt idx="1">
                  <c:v>56.271429855931558</c:v>
                </c:pt>
                <c:pt idx="2">
                  <c:v>62.066952167276845</c:v>
                </c:pt>
                <c:pt idx="3">
                  <c:v>68.561374380989022</c:v>
                </c:pt>
                <c:pt idx="4">
                  <c:v>54.534135173349227</c:v>
                </c:pt>
                <c:pt idx="5">
                  <c:v>48.949812107808611</c:v>
                </c:pt>
                <c:pt idx="6">
                  <c:v>45.221286882493906</c:v>
                </c:pt>
                <c:pt idx="7">
                  <c:v>42.436693339321778</c:v>
                </c:pt>
                <c:pt idx="8">
                  <c:v>40.230724324079681</c:v>
                </c:pt>
                <c:pt idx="9">
                  <c:v>38.417583141082901</c:v>
                </c:pt>
                <c:pt idx="10">
                  <c:v>36.886962714246614</c:v>
                </c:pt>
                <c:pt idx="11">
                  <c:v>35.569207388706019</c:v>
                </c:pt>
                <c:pt idx="12">
                  <c:v>34.416248623910569</c:v>
                </c:pt>
                <c:pt idx="13">
                  <c:v>33.395632067329622</c:v>
                </c:pt>
                <c:pt idx="14">
                  <c:v>32.482526920354609</c:v>
                </c:pt>
                <c:pt idx="15">
                  <c:v>31.658696439711381</c:v>
                </c:pt>
                <c:pt idx="16">
                  <c:v>30.909331830725073</c:v>
                </c:pt>
                <c:pt idx="17">
                  <c:v>30.223949022875139</c:v>
                </c:pt>
                <c:pt idx="18">
                  <c:v>29.593385403027099</c:v>
                </c:pt>
                <c:pt idx="19">
                  <c:v>29.010556324537593</c:v>
                </c:pt>
                <c:pt idx="20">
                  <c:v>14.497926545592566</c:v>
                </c:pt>
                <c:pt idx="21">
                  <c:v>9.5711000487007354</c:v>
                </c:pt>
                <c:pt idx="22">
                  <c:v>4.7407637295421292</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8F-1DE7-41C8-B611-47D5655FB46B}"/>
            </c:ext>
          </c:extLst>
        </c:ser>
        <c:ser>
          <c:idx val="23"/>
          <c:order val="23"/>
          <c:tx>
            <c:v>CB Trial 93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Rate'!$B$35:$AF$35</c:f>
              <c:numCache>
                <c:formatCode>#,##0.00</c:formatCode>
                <c:ptCount val="31"/>
                <c:pt idx="0">
                  <c:v>45.364741385230467</c:v>
                </c:pt>
                <c:pt idx="1">
                  <c:v>41.62285095036242</c:v>
                </c:pt>
                <c:pt idx="2">
                  <c:v>46.05417022599336</c:v>
                </c:pt>
                <c:pt idx="3">
                  <c:v>35.85672923736827</c:v>
                </c:pt>
                <c:pt idx="4">
                  <c:v>31.93610720348439</c:v>
                </c:pt>
                <c:pt idx="5">
                  <c:v>29.370576557655955</c:v>
                </c:pt>
                <c:pt idx="6">
                  <c:v>27.482519910742933</c:v>
                </c:pt>
                <c:pt idx="7">
                  <c:v>26.00567767689548</c:v>
                </c:pt>
                <c:pt idx="8">
                  <c:v>24.801262619314777</c:v>
                </c:pt>
                <c:pt idx="9">
                  <c:v>23.792171030325001</c:v>
                </c:pt>
                <c:pt idx="10">
                  <c:v>22.928047147764698</c:v>
                </c:pt>
                <c:pt idx="11">
                  <c:v>22.176564706592181</c:v>
                </c:pt>
                <c:pt idx="12">
                  <c:v>21.513137773783622</c:v>
                </c:pt>
                <c:pt idx="13">
                  <c:v>20.921819476410967</c:v>
                </c:pt>
                <c:pt idx="14">
                  <c:v>20.389578499679562</c:v>
                </c:pt>
                <c:pt idx="15">
                  <c:v>19.907287472601176</c:v>
                </c:pt>
                <c:pt idx="16">
                  <c:v>19.466535899198643</c:v>
                </c:pt>
                <c:pt idx="17">
                  <c:v>19.061948814376521</c:v>
                </c:pt>
                <c:pt idx="18">
                  <c:v>18.688408310323727</c:v>
                </c:pt>
                <c:pt idx="19">
                  <c:v>18.342329003198991</c:v>
                </c:pt>
                <c:pt idx="20">
                  <c:v>7.3216985673616648</c:v>
                </c:pt>
                <c:pt idx="21">
                  <c:v>3.6278204374806458</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0-1DE7-41C8-B611-47D5655FB46B}"/>
            </c:ext>
          </c:extLst>
        </c:ser>
        <c:ser>
          <c:idx val="24"/>
          <c:order val="24"/>
          <c:tx>
            <c:v>CB Trial 97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Rate'!$B$36:$AF$36</c:f>
              <c:numCache>
                <c:formatCode>#,##0.00</c:formatCode>
                <c:ptCount val="31"/>
                <c:pt idx="0">
                  <c:v>65.578966867418487</c:v>
                </c:pt>
                <c:pt idx="1">
                  <c:v>54.397776825761788</c:v>
                </c:pt>
                <c:pt idx="2">
                  <c:v>58.213669219318433</c:v>
                </c:pt>
                <c:pt idx="3">
                  <c:v>63.00582680827381</c:v>
                </c:pt>
                <c:pt idx="4">
                  <c:v>67.864975807328506</c:v>
                </c:pt>
                <c:pt idx="5">
                  <c:v>72.605093877473053</c:v>
                </c:pt>
                <c:pt idx="6">
                  <c:v>77.178427949984979</c:v>
                </c:pt>
                <c:pt idx="7">
                  <c:v>59.72208061845312</c:v>
                </c:pt>
                <c:pt idx="8">
                  <c:v>53.115291945109263</c:v>
                </c:pt>
                <c:pt idx="9">
                  <c:v>48.702326934535535</c:v>
                </c:pt>
                <c:pt idx="10">
                  <c:v>45.388526751878274</c:v>
                </c:pt>
                <c:pt idx="11">
                  <c:v>42.75157623414362</c:v>
                </c:pt>
                <c:pt idx="12">
                  <c:v>40.572987983403017</c:v>
                </c:pt>
                <c:pt idx="13">
                  <c:v>38.72757228453807</c:v>
                </c:pt>
                <c:pt idx="14">
                  <c:v>37.133867555939268</c:v>
                </c:pt>
                <c:pt idx="15">
                  <c:v>35.73799061593094</c:v>
                </c:pt>
                <c:pt idx="16">
                  <c:v>34.499699326982537</c:v>
                </c:pt>
                <c:pt idx="17">
                  <c:v>33.391066329566264</c:v>
                </c:pt>
                <c:pt idx="18">
                  <c:v>32.389949488009663</c:v>
                </c:pt>
                <c:pt idx="19">
                  <c:v>31.480098685833156</c:v>
                </c:pt>
                <c:pt idx="20">
                  <c:v>21.035180340581238</c:v>
                </c:pt>
                <c:pt idx="21">
                  <c:v>17.274784976997868</c:v>
                </c:pt>
                <c:pt idx="22">
                  <c:v>13.628464385164179</c:v>
                </c:pt>
                <c:pt idx="23">
                  <c:v>10.086149009365826</c:v>
                </c:pt>
                <c:pt idx="24">
                  <c:v>6.6389034653474424</c:v>
                </c:pt>
                <c:pt idx="25">
                  <c:v>3.2790979974482002</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1-1DE7-41C8-B611-47D5655FB46B}"/>
            </c:ext>
          </c:extLst>
        </c:ser>
        <c:ser>
          <c:idx val="25"/>
          <c:order val="25"/>
          <c:tx>
            <c:v>CB Trial 101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Rate'!$B$37:$AF$37</c:f>
              <c:numCache>
                <c:formatCode>#,##0.00</c:formatCode>
                <c:ptCount val="31"/>
                <c:pt idx="0">
                  <c:v>31.460036927813302</c:v>
                </c:pt>
                <c:pt idx="1">
                  <c:v>26.528982910517634</c:v>
                </c:pt>
                <c:pt idx="2">
                  <c:v>28.48537541947481</c:v>
                </c:pt>
                <c:pt idx="3">
                  <c:v>20.415527430707041</c:v>
                </c:pt>
                <c:pt idx="4">
                  <c:v>17.513195195844862</c:v>
                </c:pt>
                <c:pt idx="5">
                  <c:v>15.681022501361452</c:v>
                </c:pt>
                <c:pt idx="6">
                  <c:v>14.366159235232219</c:v>
                </c:pt>
                <c:pt idx="7">
                  <c:v>13.357854166164175</c:v>
                </c:pt>
                <c:pt idx="8">
                  <c:v>12.549002975318507</c:v>
                </c:pt>
                <c:pt idx="9">
                  <c:v>11.880865453298195</c:v>
                </c:pt>
                <c:pt idx="10">
                  <c:v>11.315798215843852</c:v>
                </c:pt>
                <c:pt idx="11">
                  <c:v>10.829832473563584</c:v>
                </c:pt>
                <c:pt idx="12">
                  <c:v>10.405113363135747</c:v>
                </c:pt>
                <c:pt idx="13">
                  <c:v>10.03002438586716</c:v>
                </c:pt>
                <c:pt idx="14">
                  <c:v>9.6952560499145068</c:v>
                </c:pt>
                <c:pt idx="15">
                  <c:v>9.3942769282645884</c:v>
                </c:pt>
                <c:pt idx="16">
                  <c:v>9.1212270039720948</c:v>
                </c:pt>
                <c:pt idx="17">
                  <c:v>8.8722922037652356</c:v>
                </c:pt>
                <c:pt idx="18">
                  <c:v>8.6439345865824961</c:v>
                </c:pt>
                <c:pt idx="19">
                  <c:v>8.4336468450461304</c:v>
                </c:pt>
                <c:pt idx="20">
                  <c:v>3.3641377703717006</c:v>
                </c:pt>
                <c:pt idx="21">
                  <c:v>1.6620771828203935</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2-1DE7-41C8-B611-47D5655FB46B}"/>
            </c:ext>
          </c:extLst>
        </c:ser>
        <c:ser>
          <c:idx val="26"/>
          <c:order val="26"/>
          <c:tx>
            <c:v>CB Trial 105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Rate'!$B$38:$AF$38</c:f>
              <c:numCache>
                <c:formatCode>#,##0.00</c:formatCode>
                <c:ptCount val="31"/>
                <c:pt idx="0">
                  <c:v>22.823051461303535</c:v>
                </c:pt>
                <c:pt idx="1">
                  <c:v>19.050142778583361</c:v>
                </c:pt>
                <c:pt idx="2">
                  <c:v>12.661188254590066</c:v>
                </c:pt>
                <c:pt idx="3">
                  <c:v>10.435180474727904</c:v>
                </c:pt>
                <c:pt idx="4">
                  <c:v>9.1044598886967432</c:v>
                </c:pt>
                <c:pt idx="5">
                  <c:v>8.1874359227253031</c:v>
                </c:pt>
                <c:pt idx="6">
                  <c:v>7.5046108833783478</c:v>
                </c:pt>
                <c:pt idx="7">
                  <c:v>6.9702677059864193</c:v>
                </c:pt>
                <c:pt idx="8">
                  <c:v>6.5363638283074614</c:v>
                </c:pt>
                <c:pt idx="9">
                  <c:v>6.1752019108421283</c:v>
                </c:pt>
                <c:pt idx="10">
                  <c:v>5.8684678820808331</c:v>
                </c:pt>
                <c:pt idx="11">
                  <c:v>5.6038086137208643</c:v>
                </c:pt>
                <c:pt idx="12">
                  <c:v>5.3719609251008773</c:v>
                </c:pt>
                <c:pt idx="13">
                  <c:v>5.1669060062436678</c:v>
                </c:pt>
                <c:pt idx="14">
                  <c:v>4.9838590803372416</c:v>
                </c:pt>
                <c:pt idx="15">
                  <c:v>4.8192132576493449</c:v>
                </c:pt>
                <c:pt idx="16">
                  <c:v>4.6697919782130057</c:v>
                </c:pt>
                <c:pt idx="17">
                  <c:v>4.5335635111544637</c:v>
                </c:pt>
                <c:pt idx="18">
                  <c:v>4.4087006058457447</c:v>
                </c:pt>
                <c:pt idx="19">
                  <c:v>4.2937577265899494</c:v>
                </c:pt>
                <c:pt idx="20">
                  <c:v>1.0664054257640965</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3-1DE7-41C8-B611-47D5655FB46B}"/>
            </c:ext>
          </c:extLst>
        </c:ser>
        <c:ser>
          <c:idx val="27"/>
          <c:order val="27"/>
          <c:tx>
            <c:v>CB Trial 109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Rate'!$B$39:$AF$39</c:f>
              <c:numCache>
                <c:formatCode>#,##0.00</c:formatCode>
                <c:ptCount val="31"/>
                <c:pt idx="0">
                  <c:v>60.179854536787836</c:v>
                </c:pt>
                <c:pt idx="1">
                  <c:v>53.766224326853077</c:v>
                </c:pt>
                <c:pt idx="2">
                  <c:v>38.812697330020306</c:v>
                </c:pt>
                <c:pt idx="3">
                  <c:v>33.418852572503489</c:v>
                </c:pt>
                <c:pt idx="4">
                  <c:v>30.075861984685453</c:v>
                </c:pt>
                <c:pt idx="5">
                  <c:v>27.710217750869869</c:v>
                </c:pt>
                <c:pt idx="6">
                  <c:v>25.91086302638795</c:v>
                </c:pt>
                <c:pt idx="7">
                  <c:v>24.477480019698053</c:v>
                </c:pt>
                <c:pt idx="8">
                  <c:v>23.295495413323845</c:v>
                </c:pt>
                <c:pt idx="9">
                  <c:v>22.298273253103783</c:v>
                </c:pt>
                <c:pt idx="10">
                  <c:v>21.441034369022059</c:v>
                </c:pt>
                <c:pt idx="11">
                  <c:v>20.693262869350473</c:v>
                </c:pt>
                <c:pt idx="12">
                  <c:v>20.031631383812879</c:v>
                </c:pt>
                <c:pt idx="13">
                  <c:v>19.441069192376094</c:v>
                </c:pt>
                <c:pt idx="14">
                  <c:v>18.90939282188738</c:v>
                </c:pt>
                <c:pt idx="15">
                  <c:v>18.427369735667241</c:v>
                </c:pt>
                <c:pt idx="16">
                  <c:v>17.986669249074374</c:v>
                </c:pt>
                <c:pt idx="17">
                  <c:v>17.582077652514354</c:v>
                </c:pt>
                <c:pt idx="18">
                  <c:v>17.208801565281906</c:v>
                </c:pt>
                <c:pt idx="19">
                  <c:v>16.863044754663257</c:v>
                </c:pt>
                <c:pt idx="20">
                  <c:v>4.1945681155877184</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4-1DE7-41C8-B611-47D5655FB46B}"/>
            </c:ext>
          </c:extLst>
        </c:ser>
        <c:ser>
          <c:idx val="28"/>
          <c:order val="28"/>
          <c:tx>
            <c:v>CB Trial 113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Rate'!$B$40:$AF$40</c:f>
              <c:numCache>
                <c:formatCode>#,##0.00</c:formatCode>
                <c:ptCount val="31"/>
                <c:pt idx="0">
                  <c:v>29.521595144564685</c:v>
                </c:pt>
                <c:pt idx="1">
                  <c:v>26.373392751679805</c:v>
                </c:pt>
                <c:pt idx="2">
                  <c:v>28.879862911021586</c:v>
                </c:pt>
                <c:pt idx="3">
                  <c:v>31.746609645051102</c:v>
                </c:pt>
                <c:pt idx="4">
                  <c:v>34.617143029140237</c:v>
                </c:pt>
                <c:pt idx="5">
                  <c:v>37.419194005800293</c:v>
                </c:pt>
                <c:pt idx="6">
                  <c:v>30.294529972365318</c:v>
                </c:pt>
                <c:pt idx="7">
                  <c:v>27.413503218074272</c:v>
                </c:pt>
                <c:pt idx="8">
                  <c:v>25.45158929967705</c:v>
                </c:pt>
                <c:pt idx="9">
                  <c:v>23.962095297605682</c:v>
                </c:pt>
                <c:pt idx="10">
                  <c:v>22.767067434554956</c:v>
                </c:pt>
                <c:pt idx="11">
                  <c:v>21.77404443961851</c:v>
                </c:pt>
                <c:pt idx="12">
                  <c:v>20.927766702131958</c:v>
                </c:pt>
                <c:pt idx="13">
                  <c:v>20.193540496555201</c:v>
                </c:pt>
                <c:pt idx="14">
                  <c:v>19.547490389152813</c:v>
                </c:pt>
                <c:pt idx="15">
                  <c:v>18.972478864203129</c:v>
                </c:pt>
                <c:pt idx="16">
                  <c:v>18.455372716749221</c:v>
                </c:pt>
                <c:pt idx="17">
                  <c:v>17.986857444713202</c:v>
                </c:pt>
                <c:pt idx="18">
                  <c:v>17.559511627452867</c:v>
                </c:pt>
                <c:pt idx="19">
                  <c:v>17.167451079801062</c:v>
                </c:pt>
                <c:pt idx="20">
                  <c:v>10.745293914964641</c:v>
                </c:pt>
                <c:pt idx="21">
                  <c:v>8.4985955162091891</c:v>
                </c:pt>
                <c:pt idx="22">
                  <c:v>6.3047287402749932</c:v>
                </c:pt>
                <c:pt idx="23">
                  <c:v>4.1593949879652738</c:v>
                </c:pt>
                <c:pt idx="24">
                  <c:v>2.0589085931784687</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5-1DE7-41C8-B611-47D5655FB46B}"/>
            </c:ext>
          </c:extLst>
        </c:ser>
        <c:ser>
          <c:idx val="29"/>
          <c:order val="29"/>
          <c:tx>
            <c:v>CB Trial 117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Rate'!$B$41:$AF$41</c:f>
              <c:numCache>
                <c:formatCode>#,##0.00</c:formatCode>
                <c:ptCount val="31"/>
                <c:pt idx="0">
                  <c:v>61.54586109163737</c:v>
                </c:pt>
                <c:pt idx="1">
                  <c:v>55.3688464000764</c:v>
                </c:pt>
                <c:pt idx="2">
                  <c:v>60.874037979318366</c:v>
                </c:pt>
                <c:pt idx="3">
                  <c:v>67.094165153069355</c:v>
                </c:pt>
                <c:pt idx="4">
                  <c:v>73.313094205552787</c:v>
                </c:pt>
                <c:pt idx="5">
                  <c:v>79.386170555672621</c:v>
                </c:pt>
                <c:pt idx="6">
                  <c:v>64.763040090613885</c:v>
                </c:pt>
                <c:pt idx="7">
                  <c:v>58.85749370468271</c:v>
                </c:pt>
                <c:pt idx="8">
                  <c:v>54.817247329860493</c:v>
                </c:pt>
                <c:pt idx="9">
                  <c:v>51.739881263565024</c:v>
                </c:pt>
                <c:pt idx="10">
                  <c:v>49.26457193305464</c:v>
                </c:pt>
                <c:pt idx="11">
                  <c:v>47.203309121560189</c:v>
                </c:pt>
                <c:pt idx="12">
                  <c:v>45.443429835989669</c:v>
                </c:pt>
                <c:pt idx="13">
                  <c:v>43.914103656098774</c:v>
                </c:pt>
                <c:pt idx="14">
                  <c:v>42.566490022265107</c:v>
                </c:pt>
                <c:pt idx="15">
                  <c:v>41.36548198782971</c:v>
                </c:pt>
                <c:pt idx="16">
                  <c:v>40.284115896414065</c:v>
                </c:pt>
                <c:pt idx="17">
                  <c:v>39.303272464527815</c:v>
                </c:pt>
                <c:pt idx="18">
                  <c:v>38.407690659921705</c:v>
                </c:pt>
                <c:pt idx="19">
                  <c:v>37.585260504535697</c:v>
                </c:pt>
                <c:pt idx="20">
                  <c:v>23.52393957513971</c:v>
                </c:pt>
                <c:pt idx="21">
                  <c:v>18.614301778720336</c:v>
                </c:pt>
                <c:pt idx="22">
                  <c:v>13.815413460258801</c:v>
                </c:pt>
                <c:pt idx="23">
                  <c:v>9.1183580998714735</c:v>
                </c:pt>
                <c:pt idx="24">
                  <c:v>4.5154848674663759</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6-1DE7-41C8-B611-47D5655FB46B}"/>
            </c:ext>
          </c:extLst>
        </c:ser>
        <c:ser>
          <c:idx val="30"/>
          <c:order val="30"/>
          <c:tx>
            <c:v>CB Trial 121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Rate'!$B$42:$AF$42</c:f>
              <c:numCache>
                <c:formatCode>#,##0.00</c:formatCode>
                <c:ptCount val="31"/>
                <c:pt idx="0">
                  <c:v>14.409753012744964</c:v>
                </c:pt>
                <c:pt idx="1">
                  <c:v>9.8930329113811801</c:v>
                </c:pt>
                <c:pt idx="2">
                  <c:v>10.02701218816026</c:v>
                </c:pt>
                <c:pt idx="3">
                  <c:v>10.457860553158714</c:v>
                </c:pt>
                <c:pt idx="4">
                  <c:v>10.934516660367269</c:v>
                </c:pt>
                <c:pt idx="5">
                  <c:v>11.405599777054665</c:v>
                </c:pt>
                <c:pt idx="6">
                  <c:v>11.856952369308505</c:v>
                </c:pt>
                <c:pt idx="7">
                  <c:v>7.4825187686909835</c:v>
                </c:pt>
                <c:pt idx="8">
                  <c:v>6.1922384607646901</c:v>
                </c:pt>
                <c:pt idx="9">
                  <c:v>5.402234761074288</c:v>
                </c:pt>
                <c:pt idx="10">
                  <c:v>4.8416144393224227</c:v>
                </c:pt>
                <c:pt idx="11">
                  <c:v>4.4141716240685369</c:v>
                </c:pt>
                <c:pt idx="12">
                  <c:v>4.0730782949806992</c:v>
                </c:pt>
                <c:pt idx="13">
                  <c:v>3.7925140151346817</c:v>
                </c:pt>
                <c:pt idx="14">
                  <c:v>3.5563408390805207</c:v>
                </c:pt>
                <c:pt idx="15">
                  <c:v>3.3541407121255489</c:v>
                </c:pt>
                <c:pt idx="16">
                  <c:v>3.1784170481991962</c:v>
                </c:pt>
                <c:pt idx="17">
                  <c:v>3.0240107418724107</c:v>
                </c:pt>
                <c:pt idx="18">
                  <c:v>2.8869599351161352</c:v>
                </c:pt>
                <c:pt idx="19">
                  <c:v>2.7643776040142978</c:v>
                </c:pt>
                <c:pt idx="20">
                  <c:v>1.8482911759086205</c:v>
                </c:pt>
                <c:pt idx="21">
                  <c:v>1.5060052583417585</c:v>
                </c:pt>
                <c:pt idx="22">
                  <c:v>1.1793346806507576</c:v>
                </c:pt>
                <c:pt idx="23">
                  <c:v>0.86668454404843298</c:v>
                </c:pt>
                <c:pt idx="24">
                  <c:v>0.56666693583867889</c:v>
                </c:pt>
                <c:pt idx="25">
                  <c:v>0.27811128355974568</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7-1DE7-41C8-B611-47D5655FB46B}"/>
            </c:ext>
          </c:extLst>
        </c:ser>
        <c:ser>
          <c:idx val="31"/>
          <c:order val="31"/>
          <c:tx>
            <c:v>CB Trial 125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Rate'!$B$43:$AF$43</c:f>
              <c:numCache>
                <c:formatCode>#,##0.00</c:formatCode>
                <c:ptCount val="31"/>
                <c:pt idx="0">
                  <c:v>39.120223730815951</c:v>
                </c:pt>
                <c:pt idx="1">
                  <c:v>38.659622246742259</c:v>
                </c:pt>
                <c:pt idx="2">
                  <c:v>43.754433776720418</c:v>
                </c:pt>
                <c:pt idx="3">
                  <c:v>49.174265453321254</c:v>
                </c:pt>
                <c:pt idx="4">
                  <c:v>54.557124880751445</c:v>
                </c:pt>
                <c:pt idx="5">
                  <c:v>46.791210494436037</c:v>
                </c:pt>
                <c:pt idx="6">
                  <c:v>43.400825935542493</c:v>
                </c:pt>
                <c:pt idx="7">
                  <c:v>41.036988487956492</c:v>
                </c:pt>
                <c:pt idx="8">
                  <c:v>39.214269682452162</c:v>
                </c:pt>
                <c:pt idx="9">
                  <c:v>37.735889270980799</c:v>
                </c:pt>
                <c:pt idx="10">
                  <c:v>36.495822301183622</c:v>
                </c:pt>
                <c:pt idx="11">
                  <c:v>35.431474283618577</c:v>
                </c:pt>
                <c:pt idx="12">
                  <c:v>34.500743605693401</c:v>
                </c:pt>
                <c:pt idx="13">
                  <c:v>33.676702610332754</c:v>
                </c:pt>
                <c:pt idx="14">
                  <c:v>32.938654445847213</c:v>
                </c:pt>
                <c:pt idx="15">
                  <c:v>32.271803272256626</c:v>
                </c:pt>
                <c:pt idx="16">
                  <c:v>31.663898896849695</c:v>
                </c:pt>
                <c:pt idx="17">
                  <c:v>31.106802226222484</c:v>
                </c:pt>
                <c:pt idx="18">
                  <c:v>30.593116550842147</c:v>
                </c:pt>
                <c:pt idx="19">
                  <c:v>30.117281844342727</c:v>
                </c:pt>
                <c:pt idx="20">
                  <c:v>17.218572414603727</c:v>
                </c:pt>
                <c:pt idx="21">
                  <c:v>12.813515694764636</c:v>
                </c:pt>
                <c:pt idx="22">
                  <c:v>8.4786001191428433</c:v>
                </c:pt>
                <c:pt idx="23">
                  <c:v>4.2088961941180649</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8-1DE7-41C8-B611-47D5655FB46B}"/>
            </c:ext>
          </c:extLst>
        </c:ser>
        <c:ser>
          <c:idx val="32"/>
          <c:order val="32"/>
          <c:tx>
            <c:v>CB Trial 129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Rate'!$B$44:$AF$44</c:f>
              <c:numCache>
                <c:formatCode>#,##0.00</c:formatCode>
                <c:ptCount val="31"/>
                <c:pt idx="0">
                  <c:v>20.846457768805433</c:v>
                </c:pt>
                <c:pt idx="1">
                  <c:v>14.741252498531914</c:v>
                </c:pt>
                <c:pt idx="2">
                  <c:v>15.067443566171999</c:v>
                </c:pt>
                <c:pt idx="3">
                  <c:v>15.805328793131986</c:v>
                </c:pt>
                <c:pt idx="4">
                  <c:v>16.602657204451106</c:v>
                </c:pt>
                <c:pt idx="5">
                  <c:v>17.387212746503167</c:v>
                </c:pt>
                <c:pt idx="6">
                  <c:v>11.190437129757431</c:v>
                </c:pt>
                <c:pt idx="7">
                  <c:v>9.3089008052557247</c:v>
                </c:pt>
                <c:pt idx="8">
                  <c:v>8.1487060118973194</c:v>
                </c:pt>
                <c:pt idx="9">
                  <c:v>7.323335837008135</c:v>
                </c:pt>
                <c:pt idx="10">
                  <c:v>6.693150698825642</c:v>
                </c:pt>
                <c:pt idx="11">
                  <c:v>6.1902117034173081</c:v>
                </c:pt>
                <c:pt idx="12">
                  <c:v>5.7760837559304177</c:v>
                </c:pt>
                <c:pt idx="13">
                  <c:v>5.4274013391173197</c:v>
                </c:pt>
                <c:pt idx="14">
                  <c:v>5.12869087616677</c:v>
                </c:pt>
                <c:pt idx="15">
                  <c:v>4.8691615576379563</c:v>
                </c:pt>
                <c:pt idx="16">
                  <c:v>4.6408591676548232</c:v>
                </c:pt>
                <c:pt idx="17">
                  <c:v>4.4381598372834148</c:v>
                </c:pt>
                <c:pt idx="18">
                  <c:v>4.256720551861962</c:v>
                </c:pt>
                <c:pt idx="19">
                  <c:v>4.0931562415259766</c:v>
                </c:pt>
                <c:pt idx="20">
                  <c:v>2.5634929379127516</c:v>
                </c:pt>
                <c:pt idx="21">
                  <c:v>2.0101850342971086</c:v>
                </c:pt>
                <c:pt idx="22">
                  <c:v>1.4791800663107202</c:v>
                </c:pt>
                <c:pt idx="23">
                  <c:v>0.96832304896809984</c:v>
                </c:pt>
                <c:pt idx="24">
                  <c:v>0.47579231039303749</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9-1DE7-41C8-B611-47D5655FB46B}"/>
            </c:ext>
          </c:extLst>
        </c:ser>
        <c:ser>
          <c:idx val="33"/>
          <c:order val="33"/>
          <c:tx>
            <c:v>CB Trial 133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Rate'!$B$45:$AF$45</c:f>
              <c:numCache>
                <c:formatCode>#,##0.00</c:formatCode>
                <c:ptCount val="31"/>
                <c:pt idx="0">
                  <c:v>53.179752277526418</c:v>
                </c:pt>
                <c:pt idx="1">
                  <c:v>49.722742226877855</c:v>
                </c:pt>
                <c:pt idx="2">
                  <c:v>55.2815265153383</c:v>
                </c:pt>
                <c:pt idx="3">
                  <c:v>61.391945912118686</c:v>
                </c:pt>
                <c:pt idx="4">
                  <c:v>49.754164489899786</c:v>
                </c:pt>
                <c:pt idx="5">
                  <c:v>45.040849047618188</c:v>
                </c:pt>
                <c:pt idx="6">
                  <c:v>41.865880646904067</c:v>
                </c:pt>
                <c:pt idx="7">
                  <c:v>39.480192407984191</c:v>
                </c:pt>
                <c:pt idx="8">
                  <c:v>37.581175251492333</c:v>
                </c:pt>
                <c:pt idx="9">
                  <c:v>36.014128564350258</c:v>
                </c:pt>
                <c:pt idx="10">
                  <c:v>34.686743188785485</c:v>
                </c:pt>
                <c:pt idx="11">
                  <c:v>33.54053445503132</c:v>
                </c:pt>
                <c:pt idx="12">
                  <c:v>32.534974840664283</c:v>
                </c:pt>
                <c:pt idx="13">
                  <c:v>31.642677154610286</c:v>
                </c:pt>
                <c:pt idx="14">
                  <c:v>30.842601382790594</c:v>
                </c:pt>
                <c:pt idx="15">
                  <c:v>30.119274067302602</c:v>
                </c:pt>
                <c:pt idx="16">
                  <c:v>29.460077348405584</c:v>
                </c:pt>
                <c:pt idx="17">
                  <c:v>28.856096313913479</c:v>
                </c:pt>
                <c:pt idx="18">
                  <c:v>28.299501350211909</c:v>
                </c:pt>
                <c:pt idx="19">
                  <c:v>27.784238656534097</c:v>
                </c:pt>
                <c:pt idx="20">
                  <c:v>13.885746729315544</c:v>
                </c:pt>
                <c:pt idx="21">
                  <c:v>9.1738422671855293</c:v>
                </c:pt>
                <c:pt idx="22">
                  <c:v>4.5472606759293095</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A-1DE7-41C8-B611-47D5655FB46B}"/>
            </c:ext>
          </c:extLst>
        </c:ser>
        <c:ser>
          <c:idx val="34"/>
          <c:order val="34"/>
          <c:tx>
            <c:v>CB Trial 137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Rate'!$B$46:$AF$46</c:f>
              <c:numCache>
                <c:formatCode>#,##0.00</c:formatCode>
                <c:ptCount val="31"/>
                <c:pt idx="0">
                  <c:v>62.669521215649176</c:v>
                </c:pt>
                <c:pt idx="1">
                  <c:v>56.162991804681972</c:v>
                </c:pt>
                <c:pt idx="2">
                  <c:v>61.591639702515579</c:v>
                </c:pt>
                <c:pt idx="3">
                  <c:v>67.772179547618322</c:v>
                </c:pt>
                <c:pt idx="4">
                  <c:v>73.957304538545472</c:v>
                </c:pt>
                <c:pt idx="5">
                  <c:v>79.995697035163374</c:v>
                </c:pt>
                <c:pt idx="6">
                  <c:v>64.960590574886254</c:v>
                </c:pt>
                <c:pt idx="7">
                  <c:v>58.87467968783475</c:v>
                </c:pt>
                <c:pt idx="8">
                  <c:v>54.723163776412456</c:v>
                </c:pt>
                <c:pt idx="9">
                  <c:v>51.567553826045966</c:v>
                </c:pt>
                <c:pt idx="10">
                  <c:v>49.033431427634838</c:v>
                </c:pt>
                <c:pt idx="11">
                  <c:v>46.926045472256604</c:v>
                </c:pt>
                <c:pt idx="12">
                  <c:v>45.128887503503094</c:v>
                </c:pt>
                <c:pt idx="13">
                  <c:v>43.568772108043859</c:v>
                </c:pt>
                <c:pt idx="14">
                  <c:v>42.195298030963194</c:v>
                </c:pt>
                <c:pt idx="15">
                  <c:v>40.972268917547083</c:v>
                </c:pt>
                <c:pt idx="16">
                  <c:v>39.871923607925844</c:v>
                </c:pt>
                <c:pt idx="17">
                  <c:v>38.874574355182062</c:v>
                </c:pt>
                <c:pt idx="18">
                  <c:v>37.964524477735765</c:v>
                </c:pt>
                <c:pt idx="19">
                  <c:v>37.129324841351433</c:v>
                </c:pt>
                <c:pt idx="20">
                  <c:v>23.239267232745519</c:v>
                </c:pt>
                <c:pt idx="21">
                  <c:v>18.383402752995814</c:v>
                </c:pt>
                <c:pt idx="22">
                  <c:v>13.64005676712735</c:v>
                </c:pt>
                <c:pt idx="23">
                  <c:v>9.0001088948622385</c:v>
                </c:pt>
                <c:pt idx="24">
                  <c:v>4.4557371061249338</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B-1DE7-41C8-B611-47D5655FB46B}"/>
            </c:ext>
          </c:extLst>
        </c:ser>
        <c:ser>
          <c:idx val="35"/>
          <c:order val="35"/>
          <c:tx>
            <c:v>CB Trial 141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Rate'!$B$47:$AF$47</c:f>
              <c:numCache>
                <c:formatCode>#,##0.00</c:formatCode>
                <c:ptCount val="31"/>
                <c:pt idx="0">
                  <c:v>43.895219898855963</c:v>
                </c:pt>
                <c:pt idx="1">
                  <c:v>35.162555880160447</c:v>
                </c:pt>
                <c:pt idx="2">
                  <c:v>37.217553053058182</c:v>
                </c:pt>
                <c:pt idx="3">
                  <c:v>39.982695040038635</c:v>
                </c:pt>
                <c:pt idx="4">
                  <c:v>42.812424184887597</c:v>
                </c:pt>
                <c:pt idx="5">
                  <c:v>30.942537015339202</c:v>
                </c:pt>
                <c:pt idx="6">
                  <c:v>26.758263027365558</c:v>
                </c:pt>
                <c:pt idx="7">
                  <c:v>24.064198768437041</c:v>
                </c:pt>
                <c:pt idx="8">
                  <c:v>22.094844007720443</c:v>
                </c:pt>
                <c:pt idx="9">
                  <c:v>20.56193944873317</c:v>
                </c:pt>
                <c:pt idx="10">
                  <c:v>19.318934963080714</c:v>
                </c:pt>
                <c:pt idx="11">
                  <c:v>18.282486755811888</c:v>
                </c:pt>
                <c:pt idx="12">
                  <c:v>17.398875883433245</c:v>
                </c:pt>
                <c:pt idx="13">
                  <c:v>16.634084734902288</c:v>
                </c:pt>
                <c:pt idx="14">
                  <c:v>15.962996699961908</c:v>
                </c:pt>
                <c:pt idx="15">
                  <c:v>15.367887479803342</c:v>
                </c:pt>
                <c:pt idx="16">
                  <c:v>14.834667938319011</c:v>
                </c:pt>
                <c:pt idx="17">
                  <c:v>14.353776550279449</c:v>
                </c:pt>
                <c:pt idx="18">
                  <c:v>13.916931268918526</c:v>
                </c:pt>
                <c:pt idx="19">
                  <c:v>13.517897472585336</c:v>
                </c:pt>
                <c:pt idx="20">
                  <c:v>7.7301854944820017</c:v>
                </c:pt>
                <c:pt idx="21">
                  <c:v>5.7137623443616192</c:v>
                </c:pt>
                <c:pt idx="22">
                  <c:v>3.7564082525642508</c:v>
                </c:pt>
                <c:pt idx="23">
                  <c:v>1.8532502321139903</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C-1DE7-41C8-B611-47D5655FB46B}"/>
            </c:ext>
          </c:extLst>
        </c:ser>
        <c:ser>
          <c:idx val="36"/>
          <c:order val="36"/>
          <c:tx>
            <c:v>CB Trial 145</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Rate'!$B$48:$AF$48</c:f>
              <c:numCache>
                <c:formatCode>#,##0.00</c:formatCode>
                <c:ptCount val="31"/>
                <c:pt idx="0">
                  <c:v>60.334297438846946</c:v>
                </c:pt>
                <c:pt idx="1">
                  <c:v>55.943995397770379</c:v>
                </c:pt>
                <c:pt idx="2">
                  <c:v>61.94370256025644</c:v>
                </c:pt>
                <c:pt idx="3">
                  <c:v>68.603185750073905</c:v>
                </c:pt>
                <c:pt idx="4">
                  <c:v>75.246325142611482</c:v>
                </c:pt>
                <c:pt idx="5">
                  <c:v>81.736819443623659</c:v>
                </c:pt>
                <c:pt idx="6">
                  <c:v>67.930746499627702</c:v>
                </c:pt>
                <c:pt idx="7">
                  <c:v>62.108796105928413</c:v>
                </c:pt>
                <c:pt idx="8">
                  <c:v>58.093205478067702</c:v>
                </c:pt>
                <c:pt idx="9">
                  <c:v>55.018838059387249</c:v>
                </c:pt>
                <c:pt idx="10">
                  <c:v>52.536366672313925</c:v>
                </c:pt>
                <c:pt idx="11">
                  <c:v>50.462676168724293</c:v>
                </c:pt>
                <c:pt idx="12">
                  <c:v>48.687499084599473</c:v>
                </c:pt>
                <c:pt idx="13">
                  <c:v>47.141334135413743</c:v>
                </c:pt>
                <c:pt idx="14">
                  <c:v>45.776099211724294</c:v>
                </c:pt>
                <c:pt idx="15">
                  <c:v>44.557151969160714</c:v>
                </c:pt>
                <c:pt idx="16">
                  <c:v>43.457794413514414</c:v>
                </c:pt>
                <c:pt idx="17">
                  <c:v>42.459099541779402</c:v>
                </c:pt>
                <c:pt idx="18">
                  <c:v>41.545918626831721</c:v>
                </c:pt>
                <c:pt idx="19">
                  <c:v>40.706215489589809</c:v>
                </c:pt>
                <c:pt idx="20">
                  <c:v>25.475720645598688</c:v>
                </c:pt>
                <c:pt idx="21">
                  <c:v>20.171381952013395</c:v>
                </c:pt>
                <c:pt idx="22">
                  <c:v>14.980012910630013</c:v>
                </c:pt>
                <c:pt idx="23">
                  <c:v>9.8926501892360541</c:v>
                </c:pt>
                <c:pt idx="24">
                  <c:v>4.9015946222625244</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D-1DE7-41C8-B611-47D5655FB46B}"/>
            </c:ext>
          </c:extLst>
        </c:ser>
        <c:ser>
          <c:idx val="37"/>
          <c:order val="37"/>
          <c:tx>
            <c:v>CB Trial 149</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Rate'!$B$49:$AF$49</c:f>
              <c:numCache>
                <c:formatCode>#,##0.00</c:formatCode>
                <c:ptCount val="31"/>
                <c:pt idx="0">
                  <c:v>29.949043723789448</c:v>
                </c:pt>
                <c:pt idx="1">
                  <c:v>28.473083523340332</c:v>
                </c:pt>
                <c:pt idx="2">
                  <c:v>31.870440745784627</c:v>
                </c:pt>
                <c:pt idx="3">
                  <c:v>35.552703442827742</c:v>
                </c:pt>
                <c:pt idx="4">
                  <c:v>39.216472295005829</c:v>
                </c:pt>
                <c:pt idx="5">
                  <c:v>42.801173271533763</c:v>
                </c:pt>
                <c:pt idx="6">
                  <c:v>46.29281670766629</c:v>
                </c:pt>
                <c:pt idx="7">
                  <c:v>39.710014604036743</c:v>
                </c:pt>
                <c:pt idx="8">
                  <c:v>36.859581113096723</c:v>
                </c:pt>
                <c:pt idx="9">
                  <c:v>34.851411991566415</c:v>
                </c:pt>
                <c:pt idx="10">
                  <c:v>33.289223046670848</c:v>
                </c:pt>
                <c:pt idx="11">
                  <c:v>32.012072084965304</c:v>
                </c:pt>
                <c:pt idx="12">
                  <c:v>30.933321781732246</c:v>
                </c:pt>
                <c:pt idx="13">
                  <c:v>30.00218428563393</c:v>
                </c:pt>
                <c:pt idx="14">
                  <c:v>29.184703785085588</c:v>
                </c:pt>
                <c:pt idx="15">
                  <c:v>28.458101854045019</c:v>
                </c:pt>
                <c:pt idx="16">
                  <c:v>27.804902100988837</c:v>
                </c:pt>
                <c:pt idx="17">
                  <c:v>27.212960014310219</c:v>
                </c:pt>
                <c:pt idx="18">
                  <c:v>26.672416332278832</c:v>
                </c:pt>
                <c:pt idx="19">
                  <c:v>26.176024272723726</c:v>
                </c:pt>
                <c:pt idx="20">
                  <c:v>17.480184275632723</c:v>
                </c:pt>
                <c:pt idx="21">
                  <c:v>14.427866711310532</c:v>
                </c:pt>
                <c:pt idx="22">
                  <c:v>11.437104496361304</c:v>
                </c:pt>
                <c:pt idx="23">
                  <c:v>8.5030302272726779</c:v>
                </c:pt>
                <c:pt idx="24">
                  <c:v>5.6212651922722152</c:v>
                </c:pt>
                <c:pt idx="25">
                  <c:v>2.7880413897197296</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E-1DE7-41C8-B611-47D5655FB46B}"/>
            </c:ext>
          </c:extLst>
        </c:ser>
        <c:ser>
          <c:idx val="38"/>
          <c:order val="38"/>
          <c:tx>
            <c:v>CB Trial 153</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Rate'!$B$50:$AF$50</c:f>
              <c:numCache>
                <c:formatCode>#,##0.00</c:formatCode>
                <c:ptCount val="31"/>
                <c:pt idx="0">
                  <c:v>37.594000323758301</c:v>
                </c:pt>
                <c:pt idx="1">
                  <c:v>32.346116013101778</c:v>
                </c:pt>
                <c:pt idx="2">
                  <c:v>34.992929407622434</c:v>
                </c:pt>
                <c:pt idx="3">
                  <c:v>38.153226041759062</c:v>
                </c:pt>
                <c:pt idx="4">
                  <c:v>41.335816502199478</c:v>
                </c:pt>
                <c:pt idx="5">
                  <c:v>44.440545811434156</c:v>
                </c:pt>
                <c:pt idx="6">
                  <c:v>34.910890756204786</c:v>
                </c:pt>
                <c:pt idx="7">
                  <c:v>31.203781886113124</c:v>
                </c:pt>
                <c:pt idx="8">
                  <c:v>28.716175502101958</c:v>
                </c:pt>
                <c:pt idx="9">
                  <c:v>26.845927915115254</c:v>
                </c:pt>
                <c:pt idx="10">
                  <c:v>25.356630868443062</c:v>
                </c:pt>
                <c:pt idx="11">
                  <c:v>24.126657734880713</c:v>
                </c:pt>
                <c:pt idx="12">
                  <c:v>23.083932436298056</c:v>
                </c:pt>
                <c:pt idx="13">
                  <c:v>22.183409606871734</c:v>
                </c:pt>
                <c:pt idx="14">
                  <c:v>21.394275527180028</c:v>
                </c:pt>
                <c:pt idx="15">
                  <c:v>20.694508203355404</c:v>
                </c:pt>
                <c:pt idx="16">
                  <c:v>20.067338433774136</c:v>
                </c:pt>
                <c:pt idx="17">
                  <c:v>19.500870023204516</c:v>
                </c:pt>
                <c:pt idx="18">
                  <c:v>18.985673080589681</c:v>
                </c:pt>
                <c:pt idx="19">
                  <c:v>18.514289582857334</c:v>
                </c:pt>
                <c:pt idx="20">
                  <c:v>11.589673240100625</c:v>
                </c:pt>
                <c:pt idx="21">
                  <c:v>9.1543942218253331</c:v>
                </c:pt>
                <c:pt idx="22">
                  <c:v>6.7827560978426558</c:v>
                </c:pt>
                <c:pt idx="23">
                  <c:v>4.4694297103784137</c:v>
                </c:pt>
                <c:pt idx="24">
                  <c:v>2.2098555352572351</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9F-1DE7-41C8-B611-47D5655FB46B}"/>
            </c:ext>
          </c:extLst>
        </c:ser>
        <c:ser>
          <c:idx val="39"/>
          <c:order val="39"/>
          <c:tx>
            <c:v>CB Trial 157</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Rate'!$B$51:$AF$51</c:f>
              <c:numCache>
                <c:formatCode>#,##0.00</c:formatCode>
                <c:ptCount val="31"/>
                <c:pt idx="0">
                  <c:v>37.930986626167424</c:v>
                </c:pt>
                <c:pt idx="1">
                  <c:v>32.840603415320338</c:v>
                </c:pt>
                <c:pt idx="2">
                  <c:v>35.569907670854434</c:v>
                </c:pt>
                <c:pt idx="3">
                  <c:v>26.170484483849272</c:v>
                </c:pt>
                <c:pt idx="4">
                  <c:v>22.703270674957643</c:v>
                </c:pt>
                <c:pt idx="5">
                  <c:v>20.490488750602104</c:v>
                </c:pt>
                <c:pt idx="6">
                  <c:v>18.89042340953813</c:v>
                </c:pt>
                <c:pt idx="7">
                  <c:v>17.65610819729616</c:v>
                </c:pt>
                <c:pt idx="8">
                  <c:v>16.661063908155992</c:v>
                </c:pt>
                <c:pt idx="9">
                  <c:v>15.835643627223874</c:v>
                </c:pt>
                <c:pt idx="10">
                  <c:v>15.134962245292041</c:v>
                </c:pt>
                <c:pt idx="11">
                  <c:v>14.530366411636656</c:v>
                </c:pt>
                <c:pt idx="12">
                  <c:v>14.000382316159179</c:v>
                </c:pt>
                <c:pt idx="13">
                  <c:v>13.531047747951192</c:v>
                </c:pt>
                <c:pt idx="14">
                  <c:v>13.111110296546617</c:v>
                </c:pt>
                <c:pt idx="15">
                  <c:v>12.732677626738749</c:v>
                </c:pt>
                <c:pt idx="16">
                  <c:v>12.388614777372931</c:v>
                </c:pt>
                <c:pt idx="17">
                  <c:v>12.074300651088155</c:v>
                </c:pt>
                <c:pt idx="18">
                  <c:v>11.785416902829857</c:v>
                </c:pt>
                <c:pt idx="19">
                  <c:v>11.518912517897</c:v>
                </c:pt>
                <c:pt idx="20">
                  <c:v>4.5957766091790289</c:v>
                </c:pt>
                <c:pt idx="21">
                  <c:v>2.2725230064147053</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A0-1DE7-41C8-B611-47D5655FB46B}"/>
            </c:ext>
          </c:extLst>
        </c:ser>
        <c:ser>
          <c:idx val="40"/>
          <c:order val="40"/>
          <c:tx>
            <c:v>CB Trial 161</c:v>
          </c:tx>
          <c:spPr>
            <a:ln w="28575">
              <a:noFill/>
            </a:ln>
            <a:effectLst/>
          </c:spPr>
          <c:marker>
            <c:symbol val="circle"/>
            <c:size val="7"/>
            <c:spPr>
              <a:solidFill>
                <a:srgbClr val="00FF00"/>
              </a:solidFill>
              <a:ln>
                <a:solidFill>
                  <a:srgbClr val="FF66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Rate'!$B$52:$AF$52</c:f>
              <c:numCache>
                <c:formatCode>#,##0.00</c:formatCode>
                <c:ptCount val="31"/>
                <c:pt idx="0">
                  <c:v>35.804091332591135</c:v>
                </c:pt>
                <c:pt idx="1">
                  <c:v>32.935351034498865</c:v>
                </c:pt>
                <c:pt idx="2">
                  <c:v>24.547953382535244</c:v>
                </c:pt>
                <c:pt idx="3">
                  <c:v>21.478651512729645</c:v>
                </c:pt>
                <c:pt idx="4">
                  <c:v>19.550280884206256</c:v>
                </c:pt>
                <c:pt idx="5">
                  <c:v>18.172170267331545</c:v>
                </c:pt>
                <c:pt idx="6">
                  <c:v>17.115698559045047</c:v>
                </c:pt>
                <c:pt idx="7">
                  <c:v>16.268583709323522</c:v>
                </c:pt>
                <c:pt idx="8">
                  <c:v>15.566102556833158</c:v>
                </c:pt>
                <c:pt idx="9">
                  <c:v>14.970497737354922</c:v>
                </c:pt>
                <c:pt idx="10">
                  <c:v>14.456239623497998</c:v>
                </c:pt>
                <c:pt idx="11">
                  <c:v>14.005865303303763</c:v>
                </c:pt>
                <c:pt idx="12">
                  <c:v>13.605925010767203</c:v>
                </c:pt>
                <c:pt idx="13">
                  <c:v>13.24775396194001</c:v>
                </c:pt>
                <c:pt idx="14">
                  <c:v>12.924301324319845</c:v>
                </c:pt>
                <c:pt idx="15">
                  <c:v>12.630214570522785</c:v>
                </c:pt>
                <c:pt idx="16">
                  <c:v>12.360617228315489</c:v>
                </c:pt>
                <c:pt idx="17">
                  <c:v>12.112485802164851</c:v>
                </c:pt>
                <c:pt idx="18">
                  <c:v>11.883015859670488</c:v>
                </c:pt>
                <c:pt idx="19">
                  <c:v>11.669986087762076</c:v>
                </c:pt>
                <c:pt idx="20">
                  <c:v>2.9044312971748547</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A1-1DE7-41C8-B611-47D5655FB46B}"/>
            </c:ext>
          </c:extLst>
        </c:ser>
        <c:dLbls>
          <c:showLegendKey val="0"/>
          <c:showVal val="0"/>
          <c:showCatName val="0"/>
          <c:showSerName val="0"/>
          <c:showPercent val="0"/>
          <c:showBubbleSize val="0"/>
        </c:dLbls>
        <c:axId val="-1097096224"/>
        <c:axId val="-1097088608"/>
      </c:scatterChart>
      <c:scatterChart>
        <c:scatterStyle val="smoothMarker"/>
        <c:varyColors val="0"/>
        <c:ser>
          <c:idx val="41"/>
          <c:order val="41"/>
          <c:tx>
            <c:strRef>
              <c:f>'CB Trial Gas Rate'!$A$8</c:f>
              <c:strCache>
                <c:ptCount val="1"/>
                <c:pt idx="0">
                  <c:v>Gas Rate Mean</c:v>
                </c:pt>
              </c:strCache>
            </c:strRef>
          </c:tx>
          <c:spPr>
            <a:ln w="12700">
              <a:solidFill>
                <a:srgbClr val="FF6600"/>
              </a:solidFill>
              <a:prstDash val="lgDash"/>
            </a:ln>
            <a:effectLst/>
          </c:spPr>
          <c:marker>
            <c:symbol val="square"/>
            <c:size val="9"/>
            <c:spPr>
              <a:solidFill>
                <a:srgbClr val="FF0000"/>
              </a:solidFill>
              <a:ln>
                <a:solidFill>
                  <a:srgbClr val="000000"/>
                </a:solidFill>
                <a:prstDash val="solid"/>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Rate'!$B$8:$AF$8</c:f>
              <c:numCache>
                <c:formatCode>#,##0.00</c:formatCode>
                <c:ptCount val="31"/>
                <c:pt idx="0">
                  <c:v>45.466898464615163</c:v>
                </c:pt>
                <c:pt idx="1">
                  <c:v>39.732737399736301</c:v>
                </c:pt>
                <c:pt idx="2">
                  <c:v>40.786558485141171</c:v>
                </c:pt>
                <c:pt idx="3">
                  <c:v>41.366185507462369</c:v>
                </c:pt>
                <c:pt idx="4">
                  <c:v>40.865043419118287</c:v>
                </c:pt>
                <c:pt idx="5">
                  <c:v>39.731715079322157</c:v>
                </c:pt>
                <c:pt idx="6">
                  <c:v>38.129652171503047</c:v>
                </c:pt>
                <c:pt idx="7">
                  <c:v>35.137215245756522</c:v>
                </c:pt>
                <c:pt idx="8">
                  <c:v>31.781050976683836</c:v>
                </c:pt>
                <c:pt idx="9">
                  <c:v>29.764814697178373</c:v>
                </c:pt>
                <c:pt idx="10">
                  <c:v>28.210991940144087</c:v>
                </c:pt>
                <c:pt idx="11">
                  <c:v>26.942026140236035</c:v>
                </c:pt>
                <c:pt idx="12">
                  <c:v>25.870488977751826</c:v>
                </c:pt>
                <c:pt idx="13">
                  <c:v>24.946197321510805</c:v>
                </c:pt>
                <c:pt idx="14">
                  <c:v>24.135699849703844</c:v>
                </c:pt>
                <c:pt idx="15">
                  <c:v>23.416231260821061</c:v>
                </c:pt>
                <c:pt idx="16">
                  <c:v>22.770429971892572</c:v>
                </c:pt>
                <c:pt idx="17">
                  <c:v>22.186306036500397</c:v>
                </c:pt>
                <c:pt idx="18">
                  <c:v>21.65404593939121</c:v>
                </c:pt>
                <c:pt idx="19">
                  <c:v>21.166251906136786</c:v>
                </c:pt>
                <c:pt idx="20">
                  <c:v>11.991171859683101</c:v>
                </c:pt>
                <c:pt idx="21">
                  <c:v>8.8250442232364961</c:v>
                </c:pt>
                <c:pt idx="22">
                  <c:v>6.2126889445485096</c:v>
                </c:pt>
                <c:pt idx="23">
                  <c:v>4.0804765940302312</c:v>
                </c:pt>
                <c:pt idx="24">
                  <c:v>2.447445667502453</c:v>
                </c:pt>
                <c:pt idx="25">
                  <c:v>1.2296405000459316</c:v>
                </c:pt>
                <c:pt idx="26">
                  <c:v>0.35217339318720631</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4A2-1DE7-41C8-B611-47D5655FB46B}"/>
            </c:ext>
          </c:extLst>
        </c:ser>
        <c:ser>
          <c:idx val="42"/>
          <c:order val="42"/>
          <c:tx>
            <c:strRef>
              <c:f>'CB Trial Gas Rate'!$A$9</c:f>
              <c:strCache>
                <c:ptCount val="1"/>
                <c:pt idx="0">
                  <c:v>Gas Rate P90</c:v>
                </c:pt>
              </c:strCache>
            </c:strRef>
          </c:tx>
          <c:spPr>
            <a:ln w="15875">
              <a:solidFill>
                <a:srgbClr val="C00000"/>
              </a:solidFill>
            </a:ln>
          </c:spPr>
          <c:marker>
            <c:symbol val="square"/>
            <c:size val="7"/>
            <c:spPr>
              <a:solidFill>
                <a:schemeClr val="accent2">
                  <a:lumMod val="40000"/>
                  <a:lumOff val="60000"/>
                </a:schemeClr>
              </a:solidFill>
              <a:ln>
                <a:solidFill>
                  <a:srgbClr val="C00000"/>
                </a:solidFill>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Rate'!$B$9:$AF$9</c:f>
              <c:numCache>
                <c:formatCode>#,##0.00</c:formatCode>
                <c:ptCount val="31"/>
                <c:pt idx="0">
                  <c:v>68.876537784207144</c:v>
                </c:pt>
                <c:pt idx="1">
                  <c:v>60.869808823190048</c:v>
                </c:pt>
                <c:pt idx="2">
                  <c:v>64.743972625887793</c:v>
                </c:pt>
                <c:pt idx="3">
                  <c:v>68.868850112292066</c:v>
                </c:pt>
                <c:pt idx="4">
                  <c:v>71.290932330717737</c:v>
                </c:pt>
                <c:pt idx="5">
                  <c:v>72.900339049418477</c:v>
                </c:pt>
                <c:pt idx="6">
                  <c:v>71.143961814644243</c:v>
                </c:pt>
                <c:pt idx="7">
                  <c:v>66.093948508799102</c:v>
                </c:pt>
                <c:pt idx="8">
                  <c:v>58.078516777139086</c:v>
                </c:pt>
                <c:pt idx="9">
                  <c:v>53.982019849285557</c:v>
                </c:pt>
                <c:pt idx="10">
                  <c:v>51.363487645717797</c:v>
                </c:pt>
                <c:pt idx="11">
                  <c:v>48.889437495496459</c:v>
                </c:pt>
                <c:pt idx="12">
                  <c:v>47.151749852211204</c:v>
                </c:pt>
                <c:pt idx="13">
                  <c:v>45.503800159233471</c:v>
                </c:pt>
                <c:pt idx="14">
                  <c:v>44.134101722010818</c:v>
                </c:pt>
                <c:pt idx="15">
                  <c:v>42.900523483996295</c:v>
                </c:pt>
                <c:pt idx="16">
                  <c:v>41.556110748168152</c:v>
                </c:pt>
                <c:pt idx="17">
                  <c:v>40.603570465326506</c:v>
                </c:pt>
                <c:pt idx="18">
                  <c:v>39.509230718737051</c:v>
                </c:pt>
                <c:pt idx="19">
                  <c:v>38.522266572925581</c:v>
                </c:pt>
                <c:pt idx="20">
                  <c:v>24.889589730574915</c:v>
                </c:pt>
                <c:pt idx="21">
                  <c:v>20.363426114461738</c:v>
                </c:pt>
                <c:pt idx="22">
                  <c:v>15.86777484517005</c:v>
                </c:pt>
                <c:pt idx="23">
                  <c:v>11.795096509588131</c:v>
                </c:pt>
                <c:pt idx="24">
                  <c:v>8.2136000831954128</c:v>
                </c:pt>
                <c:pt idx="25">
                  <c:v>4.5854503350891163</c:v>
                </c:pt>
                <c:pt idx="26">
                  <c:v>1.57282904339339</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000-DF93-434D-A7F5-628194757EEF}"/>
            </c:ext>
          </c:extLst>
        </c:ser>
        <c:ser>
          <c:idx val="43"/>
          <c:order val="43"/>
          <c:tx>
            <c:strRef>
              <c:f>'CB Trial Gas Rate'!$A$10</c:f>
              <c:strCache>
                <c:ptCount val="1"/>
                <c:pt idx="0">
                  <c:v>Gas Rate P10</c:v>
                </c:pt>
              </c:strCache>
            </c:strRef>
          </c:tx>
          <c:spPr>
            <a:ln w="15875">
              <a:solidFill>
                <a:srgbClr val="C00000"/>
              </a:solidFill>
            </a:ln>
          </c:spPr>
          <c:marker>
            <c:symbol val="square"/>
            <c:size val="7"/>
            <c:spPr>
              <a:solidFill>
                <a:schemeClr val="bg1">
                  <a:lumMod val="50000"/>
                </a:schemeClr>
              </a:solidFill>
              <a:ln>
                <a:solidFill>
                  <a:srgbClr val="C00000"/>
                </a:solidFill>
              </a:ln>
            </c:spPr>
          </c:marker>
          <c:xVal>
            <c:numRef>
              <c:f>'CB Trial Gas Rate'!$B$6:$AF$6</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xVal>
          <c:yVal>
            <c:numRef>
              <c:f>'CB Trial Gas Rate'!$B$10:$AF$10</c:f>
              <c:numCache>
                <c:formatCode>#,##0.00</c:formatCode>
                <c:ptCount val="31"/>
                <c:pt idx="0">
                  <c:v>25.750118569008812</c:v>
                </c:pt>
                <c:pt idx="1">
                  <c:v>22.221213452733227</c:v>
                </c:pt>
                <c:pt idx="2">
                  <c:v>21.282494879252731</c:v>
                </c:pt>
                <c:pt idx="3">
                  <c:v>19.185764412576862</c:v>
                </c:pt>
                <c:pt idx="4">
                  <c:v>16.602657204451106</c:v>
                </c:pt>
                <c:pt idx="5">
                  <c:v>14.969337647988395</c:v>
                </c:pt>
                <c:pt idx="6">
                  <c:v>13.600322668578777</c:v>
                </c:pt>
                <c:pt idx="7">
                  <c:v>12.678570431140082</c:v>
                </c:pt>
                <c:pt idx="8">
                  <c:v>11.890443216688398</c:v>
                </c:pt>
                <c:pt idx="9">
                  <c:v>11.284380371830917</c:v>
                </c:pt>
                <c:pt idx="10">
                  <c:v>10.485990237658685</c:v>
                </c:pt>
                <c:pt idx="11">
                  <c:v>9.888536629383518</c:v>
                </c:pt>
                <c:pt idx="12">
                  <c:v>9.4932320955326936</c:v>
                </c:pt>
                <c:pt idx="13">
                  <c:v>9.1443740375558171</c:v>
                </c:pt>
                <c:pt idx="14">
                  <c:v>8.8150934611346301</c:v>
                </c:pt>
                <c:pt idx="15">
                  <c:v>8.5536578847284463</c:v>
                </c:pt>
                <c:pt idx="16">
                  <c:v>8.3001805018540331</c:v>
                </c:pt>
                <c:pt idx="17">
                  <c:v>8.0275126400470942</c:v>
                </c:pt>
                <c:pt idx="18">
                  <c:v>7.6778028575011072</c:v>
                </c:pt>
                <c:pt idx="19">
                  <c:v>7.4885483880972936</c:v>
                </c:pt>
                <c:pt idx="20">
                  <c:v>2.4919218739197331</c:v>
                </c:pt>
                <c:pt idx="21">
                  <c:v>0</c:v>
                </c:pt>
                <c:pt idx="22">
                  <c:v>0</c:v>
                </c:pt>
                <c:pt idx="23">
                  <c:v>0</c:v>
                </c:pt>
                <c:pt idx="24">
                  <c:v>0</c:v>
                </c:pt>
                <c:pt idx="25">
                  <c:v>0</c:v>
                </c:pt>
                <c:pt idx="26">
                  <c:v>0</c:v>
                </c:pt>
                <c:pt idx="27">
                  <c:v>0</c:v>
                </c:pt>
                <c:pt idx="28">
                  <c:v>0</c:v>
                </c:pt>
                <c:pt idx="29">
                  <c:v>0</c:v>
                </c:pt>
                <c:pt idx="30">
                  <c:v>0</c:v>
                </c:pt>
              </c:numCache>
            </c:numRef>
          </c:yVal>
          <c:smooth val="0"/>
          <c:extLst xmlns:c16r2="http://schemas.microsoft.com/office/drawing/2015/06/chart">
            <c:ext xmlns:c16="http://schemas.microsoft.com/office/drawing/2014/chart" uri="{C3380CC4-5D6E-409C-BE32-E72D297353CC}">
              <c16:uniqueId val="{00000001-DF93-434D-A7F5-628194757EEF}"/>
            </c:ext>
          </c:extLst>
        </c:ser>
        <c:dLbls>
          <c:showLegendKey val="0"/>
          <c:showVal val="0"/>
          <c:showCatName val="0"/>
          <c:showSerName val="0"/>
          <c:showPercent val="0"/>
          <c:showBubbleSize val="0"/>
        </c:dLbls>
        <c:axId val="-1097088064"/>
        <c:axId val="-1097082080"/>
      </c:scatterChart>
      <c:valAx>
        <c:axId val="-1097096224"/>
        <c:scaling>
          <c:orientation val="minMax"/>
        </c:scaling>
        <c:delete val="0"/>
        <c:axPos val="b"/>
        <c:majorGridlines>
          <c:spPr>
            <a:ln w="3175">
              <a:solidFill>
                <a:schemeClr val="bg1">
                  <a:lumMod val="95000"/>
                </a:schemeClr>
              </a:solidFill>
              <a:prstDash val="sysDash"/>
            </a:ln>
          </c:spPr>
        </c:majorGridlines>
        <c:title>
          <c:tx>
            <c:rich>
              <a:bodyPr/>
              <a:lstStyle/>
              <a:p>
                <a:pPr>
                  <a:defRPr/>
                </a:pPr>
                <a:r>
                  <a:rPr lang="es-BO"/>
                  <a:t>Year</a:t>
                </a:r>
              </a:p>
            </c:rich>
          </c:tx>
          <c:layout/>
          <c:overlay val="0"/>
        </c:title>
        <c:numFmt formatCode="#,##0" sourceLinked="0"/>
        <c:majorTickMark val="out"/>
        <c:minorTickMark val="in"/>
        <c:tickLblPos val="nextTo"/>
        <c:spPr>
          <a:ln w="19050">
            <a:solidFill>
              <a:srgbClr val="000000"/>
            </a:solidFill>
            <a:prstDash val="solid"/>
          </a:ln>
        </c:spPr>
        <c:txPr>
          <a:bodyPr rot="0" vert="horz"/>
          <a:lstStyle/>
          <a:p>
            <a:pPr>
              <a:defRPr sz="800"/>
            </a:pPr>
            <a:endParaRPr lang="es-BO"/>
          </a:p>
        </c:txPr>
        <c:crossAx val="-1097088608"/>
        <c:crossesAt val="0"/>
        <c:crossBetween val="midCat"/>
        <c:majorUnit val="1"/>
      </c:valAx>
      <c:valAx>
        <c:axId val="-1097088608"/>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9050">
            <a:solidFill>
              <a:srgbClr val="000000"/>
            </a:solidFill>
            <a:prstDash val="solid"/>
          </a:ln>
        </c:spPr>
        <c:txPr>
          <a:bodyPr rot="0" vert="horz"/>
          <a:lstStyle/>
          <a:p>
            <a:pPr>
              <a:defRPr sz="900"/>
            </a:pPr>
            <a:endParaRPr lang="es-BO"/>
          </a:p>
        </c:txPr>
        <c:crossAx val="-1097096224"/>
        <c:crossesAt val="0"/>
        <c:crossBetween val="midCat"/>
      </c:valAx>
      <c:valAx>
        <c:axId val="-1097082080"/>
        <c:scaling>
          <c:orientation val="minMax"/>
          <c:max val="120"/>
        </c:scaling>
        <c:delete val="0"/>
        <c:axPos val="r"/>
        <c:numFmt formatCode="#,##0" sourceLinked="0"/>
        <c:majorTickMark val="out"/>
        <c:minorTickMark val="none"/>
        <c:tickLblPos val="nextTo"/>
        <c:crossAx val="-1097088064"/>
        <c:crosses val="max"/>
        <c:crossBetween val="midCat"/>
      </c:valAx>
      <c:valAx>
        <c:axId val="-1097088064"/>
        <c:scaling>
          <c:orientation val="minMax"/>
        </c:scaling>
        <c:delete val="1"/>
        <c:axPos val="b"/>
        <c:numFmt formatCode="General" sourceLinked="1"/>
        <c:majorTickMark val="out"/>
        <c:minorTickMark val="none"/>
        <c:tickLblPos val="nextTo"/>
        <c:crossAx val="-1097082080"/>
        <c:crosses val="autoZero"/>
        <c:crossBetween val="midCat"/>
      </c:valAx>
      <c:spPr>
        <a:solidFill>
          <a:srgbClr val="FFFFFF"/>
        </a:solidFill>
        <a:ln w="12700">
          <a:solidFill>
            <a:schemeClr val="tx1"/>
          </a:solid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9"/>
            <c:spPr>
              <a:solidFill>
                <a:srgbClr val="FF0000">
                  <a:alpha val="30000"/>
                </a:srgbClr>
              </a:solidFill>
              <a:ln w="9525">
                <a:noFill/>
              </a:ln>
              <a:effectLst/>
            </c:spPr>
          </c:marker>
          <c:trendline>
            <c:spPr>
              <a:ln w="19050" cap="rnd">
                <a:solidFill>
                  <a:schemeClr val="accent1"/>
                </a:solidFill>
                <a:prstDash val="sysDot"/>
              </a:ln>
              <a:effectLst/>
            </c:spPr>
            <c:trendlineType val="linear"/>
            <c:dispRSqr val="1"/>
            <c:dispEq val="0"/>
            <c:trendlineLbl>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Fore_Trials!$B$10:$B$100000</c:f>
              <c:numCache>
                <c:formatCode>General</c:formatCode>
                <c:ptCount val="99991"/>
                <c:pt idx="0">
                  <c:v>3.1803076328288258</c:v>
                </c:pt>
                <c:pt idx="1">
                  <c:v>3.9394540270734</c:v>
                </c:pt>
                <c:pt idx="2">
                  <c:v>4.4761232207244968</c:v>
                </c:pt>
                <c:pt idx="3">
                  <c:v>6.8045075577858736</c:v>
                </c:pt>
                <c:pt idx="4">
                  <c:v>3.8078625796446728</c:v>
                </c:pt>
                <c:pt idx="5">
                  <c:v>4.1585272485201017</c:v>
                </c:pt>
                <c:pt idx="6">
                  <c:v>5.6419552866182103</c:v>
                </c:pt>
                <c:pt idx="7">
                  <c:v>5.4374008093799127</c:v>
                </c:pt>
                <c:pt idx="8">
                  <c:v>7.1811441677888084</c:v>
                </c:pt>
                <c:pt idx="9">
                  <c:v>6.0250093497592996</c:v>
                </c:pt>
                <c:pt idx="10">
                  <c:v>4.3781260350094779</c:v>
                </c:pt>
                <c:pt idx="11">
                  <c:v>6.3156973896002828</c:v>
                </c:pt>
                <c:pt idx="12">
                  <c:v>3.8061312645209937</c:v>
                </c:pt>
                <c:pt idx="13">
                  <c:v>5.3922396892956517</c:v>
                </c:pt>
                <c:pt idx="14">
                  <c:v>5.0235735224682045</c:v>
                </c:pt>
                <c:pt idx="15">
                  <c:v>4.4985493784918154</c:v>
                </c:pt>
                <c:pt idx="16">
                  <c:v>5.7626771711037454</c:v>
                </c:pt>
                <c:pt idx="17">
                  <c:v>5.5253503496919674</c:v>
                </c:pt>
                <c:pt idx="18">
                  <c:v>3.3133648228747532</c:v>
                </c:pt>
                <c:pt idx="19">
                  <c:v>6.2814255972742155</c:v>
                </c:pt>
                <c:pt idx="20">
                  <c:v>3.9886594521009369</c:v>
                </c:pt>
                <c:pt idx="21">
                  <c:v>3.9254992275031189</c:v>
                </c:pt>
                <c:pt idx="22">
                  <c:v>5.7010725585904387</c:v>
                </c:pt>
                <c:pt idx="23">
                  <c:v>4.2919805801514563</c:v>
                </c:pt>
                <c:pt idx="24">
                  <c:v>4.4945295667476612</c:v>
                </c:pt>
                <c:pt idx="25">
                  <c:v>4.8677113015312896</c:v>
                </c:pt>
                <c:pt idx="26">
                  <c:v>5.0611412619153793</c:v>
                </c:pt>
                <c:pt idx="27">
                  <c:v>3.9009608814842003</c:v>
                </c:pt>
                <c:pt idx="28">
                  <c:v>3.9750850105306186</c:v>
                </c:pt>
                <c:pt idx="29">
                  <c:v>4.7915945290054509</c:v>
                </c:pt>
                <c:pt idx="30">
                  <c:v>4.9961399031599329</c:v>
                </c:pt>
                <c:pt idx="31">
                  <c:v>4.959451544480503</c:v>
                </c:pt>
                <c:pt idx="32">
                  <c:v>2.9787955731991249</c:v>
                </c:pt>
                <c:pt idx="33">
                  <c:v>4.331741391986939</c:v>
                </c:pt>
                <c:pt idx="34">
                  <c:v>7.5076983973279834</c:v>
                </c:pt>
                <c:pt idx="35">
                  <c:v>5.7714925468936213</c:v>
                </c:pt>
                <c:pt idx="36">
                  <c:v>5.7124710693518921</c:v>
                </c:pt>
                <c:pt idx="37">
                  <c:v>6.6325015684496282</c:v>
                </c:pt>
                <c:pt idx="38">
                  <c:v>4.3033118405886768</c:v>
                </c:pt>
                <c:pt idx="39">
                  <c:v>4.9755482555481994</c:v>
                </c:pt>
                <c:pt idx="40">
                  <c:v>4.9446960718080391</c:v>
                </c:pt>
                <c:pt idx="41">
                  <c:v>4.9664236079969069</c:v>
                </c:pt>
                <c:pt idx="42">
                  <c:v>5.752820654569704</c:v>
                </c:pt>
                <c:pt idx="43">
                  <c:v>3.8227103883902283</c:v>
                </c:pt>
                <c:pt idx="44">
                  <c:v>3.5027332632311943</c:v>
                </c:pt>
                <c:pt idx="45">
                  <c:v>5.18493649795926</c:v>
                </c:pt>
                <c:pt idx="46">
                  <c:v>5.3159874684846837</c:v>
                </c:pt>
                <c:pt idx="47">
                  <c:v>5.7297662864607544</c:v>
                </c:pt>
                <c:pt idx="48">
                  <c:v>7.0427640408334753</c:v>
                </c:pt>
                <c:pt idx="49">
                  <c:v>5.2084600873171674</c:v>
                </c:pt>
                <c:pt idx="50">
                  <c:v>4.7597519747741126</c:v>
                </c:pt>
                <c:pt idx="51">
                  <c:v>5.4012512189939468</c:v>
                </c:pt>
                <c:pt idx="52">
                  <c:v>6.2442491283652188</c:v>
                </c:pt>
                <c:pt idx="53">
                  <c:v>5.5233153467615725</c:v>
                </c:pt>
                <c:pt idx="54">
                  <c:v>3.5465709148192128</c:v>
                </c:pt>
                <c:pt idx="55">
                  <c:v>4.3977496535248397</c:v>
                </c:pt>
                <c:pt idx="56">
                  <c:v>5.3607070408371991</c:v>
                </c:pt>
                <c:pt idx="57">
                  <c:v>6.0865069694688874</c:v>
                </c:pt>
                <c:pt idx="58">
                  <c:v>4.8529316656617194</c:v>
                </c:pt>
                <c:pt idx="59">
                  <c:v>3.5455281701653769</c:v>
                </c:pt>
                <c:pt idx="60">
                  <c:v>5.9601982227775974</c:v>
                </c:pt>
                <c:pt idx="61">
                  <c:v>5.0171110873928066</c:v>
                </c:pt>
                <c:pt idx="62">
                  <c:v>6.3124868975104871</c:v>
                </c:pt>
                <c:pt idx="63">
                  <c:v>4.2062750241566302</c:v>
                </c:pt>
                <c:pt idx="64">
                  <c:v>5.6631037727621827</c:v>
                </c:pt>
                <c:pt idx="65">
                  <c:v>4.6724890131284837</c:v>
                </c:pt>
                <c:pt idx="66">
                  <c:v>4.5086543212018952</c:v>
                </c:pt>
                <c:pt idx="67">
                  <c:v>6.6366419982104965</c:v>
                </c:pt>
                <c:pt idx="68">
                  <c:v>5.6401599826775159</c:v>
                </c:pt>
                <c:pt idx="69">
                  <c:v>5.685444291309552</c:v>
                </c:pt>
                <c:pt idx="70">
                  <c:v>5.774863444884776</c:v>
                </c:pt>
                <c:pt idx="71">
                  <c:v>3.5762336868439952</c:v>
                </c:pt>
                <c:pt idx="72">
                  <c:v>6.1093634608940377</c:v>
                </c:pt>
                <c:pt idx="73">
                  <c:v>4.553546537560611</c:v>
                </c:pt>
                <c:pt idx="74">
                  <c:v>4.4219611166677533</c:v>
                </c:pt>
                <c:pt idx="75">
                  <c:v>5.1237684982533764</c:v>
                </c:pt>
                <c:pt idx="76">
                  <c:v>5.9793158265410709</c:v>
                </c:pt>
                <c:pt idx="77">
                  <c:v>4.3189769470692401</c:v>
                </c:pt>
                <c:pt idx="78">
                  <c:v>6.1206104526000962</c:v>
                </c:pt>
                <c:pt idx="79">
                  <c:v>5.5492303074804274</c:v>
                </c:pt>
                <c:pt idx="80">
                  <c:v>5.1907425982710098</c:v>
                </c:pt>
                <c:pt idx="81">
                  <c:v>5.5537567234394718</c:v>
                </c:pt>
                <c:pt idx="82">
                  <c:v>2.8698516891614734</c:v>
                </c:pt>
                <c:pt idx="83">
                  <c:v>6.9068561735552798</c:v>
                </c:pt>
                <c:pt idx="84">
                  <c:v>5.6045882194804237</c:v>
                </c:pt>
                <c:pt idx="85">
                  <c:v>4.4851612817624362</c:v>
                </c:pt>
                <c:pt idx="86">
                  <c:v>3.9634644215183363</c:v>
                </c:pt>
                <c:pt idx="87">
                  <c:v>4.0922491455275845</c:v>
                </c:pt>
                <c:pt idx="88">
                  <c:v>4.2644785080265368</c:v>
                </c:pt>
                <c:pt idx="89">
                  <c:v>4.9866402840353468</c:v>
                </c:pt>
                <c:pt idx="90">
                  <c:v>4.8765707448363766</c:v>
                </c:pt>
                <c:pt idx="91">
                  <c:v>5.0195776487720734</c:v>
                </c:pt>
                <c:pt idx="92">
                  <c:v>6.2529077289625672</c:v>
                </c:pt>
                <c:pt idx="93">
                  <c:v>4.5068954645515902</c:v>
                </c:pt>
                <c:pt idx="94">
                  <c:v>5.4827931691321785</c:v>
                </c:pt>
                <c:pt idx="95">
                  <c:v>5.7043132641496834</c:v>
                </c:pt>
                <c:pt idx="96">
                  <c:v>5.1797330484667814</c:v>
                </c:pt>
                <c:pt idx="97">
                  <c:v>6.018606844289093</c:v>
                </c:pt>
                <c:pt idx="98">
                  <c:v>6.4675879725899321</c:v>
                </c:pt>
                <c:pt idx="99">
                  <c:v>3.0331240359408436</c:v>
                </c:pt>
                <c:pt idx="100">
                  <c:v>5.3173449381423206</c:v>
                </c:pt>
                <c:pt idx="101">
                  <c:v>6.4261086056762915</c:v>
                </c:pt>
                <c:pt idx="102">
                  <c:v>6.2166122299650315</c:v>
                </c:pt>
                <c:pt idx="103">
                  <c:v>4.9964403631592944</c:v>
                </c:pt>
                <c:pt idx="104">
                  <c:v>6.1343676128746996</c:v>
                </c:pt>
                <c:pt idx="105">
                  <c:v>4.8406851158466031</c:v>
                </c:pt>
                <c:pt idx="106">
                  <c:v>6.2184801126227995</c:v>
                </c:pt>
                <c:pt idx="107">
                  <c:v>6.1805875419612093</c:v>
                </c:pt>
                <c:pt idx="108">
                  <c:v>4.4013075341920009</c:v>
                </c:pt>
                <c:pt idx="109">
                  <c:v>4.457525569288844</c:v>
                </c:pt>
                <c:pt idx="110">
                  <c:v>4.8606162801496424</c:v>
                </c:pt>
                <c:pt idx="111">
                  <c:v>4.5403586847801893</c:v>
                </c:pt>
                <c:pt idx="112">
                  <c:v>4.5945084376826824</c:v>
                </c:pt>
                <c:pt idx="113">
                  <c:v>4.1705547867558224</c:v>
                </c:pt>
                <c:pt idx="114">
                  <c:v>5.627577981631239</c:v>
                </c:pt>
                <c:pt idx="115">
                  <c:v>5.6049440424469958</c:v>
                </c:pt>
                <c:pt idx="116">
                  <c:v>4.6199804731057865</c:v>
                </c:pt>
                <c:pt idx="117">
                  <c:v>4.7614939829699798</c:v>
                </c:pt>
                <c:pt idx="118">
                  <c:v>5.5942083748755627</c:v>
                </c:pt>
                <c:pt idx="119">
                  <c:v>5.7777224579955346</c:v>
                </c:pt>
                <c:pt idx="120">
                  <c:v>5.2749245851291544</c:v>
                </c:pt>
                <c:pt idx="121">
                  <c:v>2.8243471680693033</c:v>
                </c:pt>
                <c:pt idx="122">
                  <c:v>5.4945261328511723</c:v>
                </c:pt>
                <c:pt idx="123">
                  <c:v>3.7884270326409935</c:v>
                </c:pt>
                <c:pt idx="124">
                  <c:v>6.9038599628293866</c:v>
                </c:pt>
                <c:pt idx="125">
                  <c:v>5.1449743868220663</c:v>
                </c:pt>
                <c:pt idx="126">
                  <c:v>4.863408510360383</c:v>
                </c:pt>
                <c:pt idx="127">
                  <c:v>4.3581984233058115</c:v>
                </c:pt>
                <c:pt idx="128">
                  <c:v>4.610713276535984</c:v>
                </c:pt>
                <c:pt idx="129">
                  <c:v>4.661177736532963</c:v>
                </c:pt>
                <c:pt idx="130">
                  <c:v>5.6286978043975147</c:v>
                </c:pt>
                <c:pt idx="131">
                  <c:v>4.5193294973004239</c:v>
                </c:pt>
                <c:pt idx="132">
                  <c:v>5.6484292121946797</c:v>
                </c:pt>
                <c:pt idx="133">
                  <c:v>6.3189313472247877</c:v>
                </c:pt>
                <c:pt idx="134">
                  <c:v>5.1852945700816351</c:v>
                </c:pt>
                <c:pt idx="135">
                  <c:v>6.4065178057592478</c:v>
                </c:pt>
                <c:pt idx="136">
                  <c:v>5.2089224132514174</c:v>
                </c:pt>
                <c:pt idx="137">
                  <c:v>3.4606761095225105</c:v>
                </c:pt>
                <c:pt idx="138">
                  <c:v>4.460113364823628</c:v>
                </c:pt>
                <c:pt idx="139">
                  <c:v>5.608662947801788</c:v>
                </c:pt>
                <c:pt idx="140">
                  <c:v>4.0918730860489028</c:v>
                </c:pt>
                <c:pt idx="141">
                  <c:v>5.7197939509508142</c:v>
                </c:pt>
                <c:pt idx="142">
                  <c:v>4.7739538307206573</c:v>
                </c:pt>
                <c:pt idx="143">
                  <c:v>5.4339152141327522</c:v>
                </c:pt>
                <c:pt idx="144">
                  <c:v>7.7776660053334172</c:v>
                </c:pt>
                <c:pt idx="145">
                  <c:v>6.7249469209624779</c:v>
                </c:pt>
                <c:pt idx="146">
                  <c:v>5.8125696729105307</c:v>
                </c:pt>
                <c:pt idx="147">
                  <c:v>5.240557960801123</c:v>
                </c:pt>
                <c:pt idx="148">
                  <c:v>7.080319224017221</c:v>
                </c:pt>
                <c:pt idx="149">
                  <c:v>4.1695069501173228</c:v>
                </c:pt>
                <c:pt idx="150">
                  <c:v>4.5696259516204281</c:v>
                </c:pt>
                <c:pt idx="151">
                  <c:v>3.8685485935064472</c:v>
                </c:pt>
                <c:pt idx="152">
                  <c:v>3.2663702188831887</c:v>
                </c:pt>
                <c:pt idx="153">
                  <c:v>4.3178102838270398</c:v>
                </c:pt>
                <c:pt idx="154">
                  <c:v>5.0425462259733935</c:v>
                </c:pt>
                <c:pt idx="155">
                  <c:v>4.1403884261320982</c:v>
                </c:pt>
                <c:pt idx="156">
                  <c:v>4.7576402718041813</c:v>
                </c:pt>
                <c:pt idx="157">
                  <c:v>5.4122361840242492</c:v>
                </c:pt>
                <c:pt idx="158">
                  <c:v>4.4124002372434505</c:v>
                </c:pt>
                <c:pt idx="159">
                  <c:v>6.1306112883266106</c:v>
                </c:pt>
                <c:pt idx="160">
                  <c:v>6.3292656810913295</c:v>
                </c:pt>
                <c:pt idx="161">
                  <c:v>4.1582578466589757</c:v>
                </c:pt>
                <c:pt idx="162">
                  <c:v>5.6844651022873691</c:v>
                </c:pt>
                <c:pt idx="163">
                  <c:v>4.4577149685714401</c:v>
                </c:pt>
                <c:pt idx="164">
                  <c:v>5.671593833804347</c:v>
                </c:pt>
                <c:pt idx="165">
                  <c:v>5.7020521434238285</c:v>
                </c:pt>
                <c:pt idx="166">
                  <c:v>6.0285103471283517</c:v>
                </c:pt>
                <c:pt idx="167">
                  <c:v>5.9524660694017868</c:v>
                </c:pt>
                <c:pt idx="168">
                  <c:v>6.905524966861857</c:v>
                </c:pt>
                <c:pt idx="169">
                  <c:v>6.3370336318117406</c:v>
                </c:pt>
                <c:pt idx="170">
                  <c:v>5.891083022044473</c:v>
                </c:pt>
                <c:pt idx="171">
                  <c:v>4.6151445341544139</c:v>
                </c:pt>
                <c:pt idx="172">
                  <c:v>6.5676911035457506</c:v>
                </c:pt>
                <c:pt idx="173">
                  <c:v>5.6121570040684192</c:v>
                </c:pt>
                <c:pt idx="174">
                  <c:v>5.0349958791649092</c:v>
                </c:pt>
                <c:pt idx="175">
                  <c:v>4.0484468864576098</c:v>
                </c:pt>
                <c:pt idx="176">
                  <c:v>3.5208330077563894</c:v>
                </c:pt>
                <c:pt idx="177">
                  <c:v>4.3687203272774955</c:v>
                </c:pt>
                <c:pt idx="178">
                  <c:v>4.5184908531181174</c:v>
                </c:pt>
                <c:pt idx="179">
                  <c:v>4.4119938260390343</c:v>
                </c:pt>
                <c:pt idx="180">
                  <c:v>5.7411946809350587</c:v>
                </c:pt>
                <c:pt idx="181">
                  <c:v>5.5506033852328471</c:v>
                </c:pt>
                <c:pt idx="182">
                  <c:v>3.6666953895342247</c:v>
                </c:pt>
                <c:pt idx="183">
                  <c:v>4.3577386836893348</c:v>
                </c:pt>
                <c:pt idx="184">
                  <c:v>5.0224882599139917</c:v>
                </c:pt>
                <c:pt idx="185">
                  <c:v>5.6776950659451746</c:v>
                </c:pt>
                <c:pt idx="186">
                  <c:v>4.5357511082093929</c:v>
                </c:pt>
                <c:pt idx="187">
                  <c:v>4.1907176994227351</c:v>
                </c:pt>
                <c:pt idx="188">
                  <c:v>5.0033367051357329</c:v>
                </c:pt>
                <c:pt idx="189">
                  <c:v>4.8102254863543497</c:v>
                </c:pt>
                <c:pt idx="190">
                  <c:v>7.3423726540696901</c:v>
                </c:pt>
                <c:pt idx="191">
                  <c:v>4.1557710487834374</c:v>
                </c:pt>
                <c:pt idx="192">
                  <c:v>4.8871250836267892</c:v>
                </c:pt>
                <c:pt idx="193">
                  <c:v>3.7054304989255522</c:v>
                </c:pt>
                <c:pt idx="194">
                  <c:v>4.8725719260962235</c:v>
                </c:pt>
                <c:pt idx="195">
                  <c:v>3.8697157100822848</c:v>
                </c:pt>
                <c:pt idx="196">
                  <c:v>4.1385753193242429</c:v>
                </c:pt>
                <c:pt idx="197">
                  <c:v>5.8669951251791748</c:v>
                </c:pt>
                <c:pt idx="198">
                  <c:v>4.3764749535219725</c:v>
                </c:pt>
                <c:pt idx="199">
                  <c:v>5.4676881593509741</c:v>
                </c:pt>
                <c:pt idx="200">
                  <c:v>5.8593827698464844</c:v>
                </c:pt>
                <c:pt idx="201">
                  <c:v>4.8004744439038145</c:v>
                </c:pt>
                <c:pt idx="202">
                  <c:v>7.2809276773770106</c:v>
                </c:pt>
                <c:pt idx="203">
                  <c:v>5.4560170622321706</c:v>
                </c:pt>
                <c:pt idx="204">
                  <c:v>6.0147122149015164</c:v>
                </c:pt>
                <c:pt idx="205">
                  <c:v>5.2726498277304028</c:v>
                </c:pt>
                <c:pt idx="206">
                  <c:v>3.8410625470461475</c:v>
                </c:pt>
                <c:pt idx="207">
                  <c:v>5.6567618055759814</c:v>
                </c:pt>
                <c:pt idx="208">
                  <c:v>6.4691382469943939</c:v>
                </c:pt>
                <c:pt idx="209">
                  <c:v>6.2021173861516736</c:v>
                </c:pt>
                <c:pt idx="210">
                  <c:v>3.0475575539198703</c:v>
                </c:pt>
                <c:pt idx="211">
                  <c:v>6.3458372236360603</c:v>
                </c:pt>
                <c:pt idx="212">
                  <c:v>6.4941903538458634</c:v>
                </c:pt>
                <c:pt idx="213">
                  <c:v>3.6080387585853164</c:v>
                </c:pt>
                <c:pt idx="214">
                  <c:v>4.7751093196323975</c:v>
                </c:pt>
                <c:pt idx="215">
                  <c:v>4.0561750836989425</c:v>
                </c:pt>
                <c:pt idx="216">
                  <c:v>3.7148436178424995</c:v>
                </c:pt>
                <c:pt idx="217">
                  <c:v>5.094798810930401</c:v>
                </c:pt>
                <c:pt idx="218">
                  <c:v>5.1128839352222801</c:v>
                </c:pt>
                <c:pt idx="219">
                  <c:v>6.9441288927669618</c:v>
                </c:pt>
                <c:pt idx="220">
                  <c:v>3.4734944724022192</c:v>
                </c:pt>
                <c:pt idx="221">
                  <c:v>3.0828479450753972</c:v>
                </c:pt>
                <c:pt idx="222">
                  <c:v>5.0190086117026196</c:v>
                </c:pt>
                <c:pt idx="223">
                  <c:v>6.0311836441366857</c:v>
                </c:pt>
                <c:pt idx="224">
                  <c:v>7.0351996199142057</c:v>
                </c:pt>
                <c:pt idx="225">
                  <c:v>5.2188933530719952</c:v>
                </c:pt>
                <c:pt idx="226">
                  <c:v>5.1633656784861648</c:v>
                </c:pt>
                <c:pt idx="227">
                  <c:v>6.43406783827123</c:v>
                </c:pt>
                <c:pt idx="228">
                  <c:v>5.0935233936734479</c:v>
                </c:pt>
                <c:pt idx="229">
                  <c:v>5.1924308629918965</c:v>
                </c:pt>
                <c:pt idx="230">
                  <c:v>4.0266936261544499</c:v>
                </c:pt>
                <c:pt idx="231">
                  <c:v>5.8171384601132203</c:v>
                </c:pt>
                <c:pt idx="232">
                  <c:v>6.5947075410539524</c:v>
                </c:pt>
                <c:pt idx="233">
                  <c:v>6.0299609767992841</c:v>
                </c:pt>
                <c:pt idx="234">
                  <c:v>3.6802355879774189</c:v>
                </c:pt>
                <c:pt idx="235">
                  <c:v>5.5133061816677378</c:v>
                </c:pt>
                <c:pt idx="236">
                  <c:v>4.9087495619354415</c:v>
                </c:pt>
                <c:pt idx="237">
                  <c:v>5.4428096916598063</c:v>
                </c:pt>
                <c:pt idx="238">
                  <c:v>5.4687647961435513</c:v>
                </c:pt>
                <c:pt idx="239">
                  <c:v>4.6439492068230681</c:v>
                </c:pt>
                <c:pt idx="240">
                  <c:v>4.695913390820075</c:v>
                </c:pt>
                <c:pt idx="241">
                  <c:v>5.5776562203202582</c:v>
                </c:pt>
                <c:pt idx="242">
                  <c:v>4.9147316556041041</c:v>
                </c:pt>
                <c:pt idx="243">
                  <c:v>4.0379001529673397</c:v>
                </c:pt>
                <c:pt idx="244">
                  <c:v>4.5091476020773689</c:v>
                </c:pt>
                <c:pt idx="245">
                  <c:v>5.046630870994103</c:v>
                </c:pt>
                <c:pt idx="246">
                  <c:v>6.9561258863287652</c:v>
                </c:pt>
                <c:pt idx="247">
                  <c:v>6.5357808908414201</c:v>
                </c:pt>
                <c:pt idx="248">
                  <c:v>5.4359239074902952</c:v>
                </c:pt>
                <c:pt idx="249">
                  <c:v>5.1602387900430413</c:v>
                </c:pt>
                <c:pt idx="250">
                  <c:v>5.8035533312909173</c:v>
                </c:pt>
                <c:pt idx="251">
                  <c:v>3.1965601231487164</c:v>
                </c:pt>
                <c:pt idx="252">
                  <c:v>4.9766264452204227</c:v>
                </c:pt>
                <c:pt idx="253">
                  <c:v>4.6807808603365961</c:v>
                </c:pt>
                <c:pt idx="254">
                  <c:v>4.2557866932653816</c:v>
                </c:pt>
                <c:pt idx="255">
                  <c:v>6.3439653691319613</c:v>
                </c:pt>
                <c:pt idx="256">
                  <c:v>4.7521300360902377</c:v>
                </c:pt>
                <c:pt idx="257">
                  <c:v>4.8555376086302582</c:v>
                </c:pt>
                <c:pt idx="258">
                  <c:v>4.9307442339891914</c:v>
                </c:pt>
                <c:pt idx="259">
                  <c:v>4.6251814581648825</c:v>
                </c:pt>
                <c:pt idx="260">
                  <c:v>4.0294914903770414</c:v>
                </c:pt>
                <c:pt idx="261">
                  <c:v>4.3365873414430371</c:v>
                </c:pt>
                <c:pt idx="262">
                  <c:v>5.1556128142870579</c:v>
                </c:pt>
                <c:pt idx="263">
                  <c:v>5.7386244473215804</c:v>
                </c:pt>
                <c:pt idx="264">
                  <c:v>5.3222683329571359</c:v>
                </c:pt>
                <c:pt idx="265">
                  <c:v>4.3038489636936124</c:v>
                </c:pt>
                <c:pt idx="266">
                  <c:v>4.6426603922315266</c:v>
                </c:pt>
                <c:pt idx="267">
                  <c:v>5.4571525915234753</c:v>
                </c:pt>
                <c:pt idx="268">
                  <c:v>5.1972960150804459</c:v>
                </c:pt>
                <c:pt idx="269">
                  <c:v>5.0244781956850133</c:v>
                </c:pt>
                <c:pt idx="270">
                  <c:v>5.9811656798765434</c:v>
                </c:pt>
                <c:pt idx="271">
                  <c:v>4.9354902959540548</c:v>
                </c:pt>
                <c:pt idx="272">
                  <c:v>6.259617041952656</c:v>
                </c:pt>
                <c:pt idx="273">
                  <c:v>4.7637779312661763</c:v>
                </c:pt>
                <c:pt idx="274">
                  <c:v>6.659677467287259</c:v>
                </c:pt>
                <c:pt idx="275">
                  <c:v>4.1956617743039972</c:v>
                </c:pt>
                <c:pt idx="276">
                  <c:v>3.7314081935911561</c:v>
                </c:pt>
                <c:pt idx="277">
                  <c:v>5.5697378133015283</c:v>
                </c:pt>
                <c:pt idx="278">
                  <c:v>3.8733277271178452</c:v>
                </c:pt>
                <c:pt idx="279">
                  <c:v>5.2466653631718803</c:v>
                </c:pt>
                <c:pt idx="280">
                  <c:v>4.8895343923336005</c:v>
                </c:pt>
                <c:pt idx="281">
                  <c:v>4.2394131120793119</c:v>
                </c:pt>
                <c:pt idx="282">
                  <c:v>4.8530157482109759</c:v>
                </c:pt>
                <c:pt idx="283">
                  <c:v>4.4086929888984292</c:v>
                </c:pt>
                <c:pt idx="284">
                  <c:v>4.7466516934231757</c:v>
                </c:pt>
                <c:pt idx="285">
                  <c:v>6.3403292388967909</c:v>
                </c:pt>
                <c:pt idx="286">
                  <c:v>4.2516312888372436</c:v>
                </c:pt>
                <c:pt idx="287">
                  <c:v>6.0565589684955814</c:v>
                </c:pt>
                <c:pt idx="288">
                  <c:v>5.775943727139615</c:v>
                </c:pt>
                <c:pt idx="289">
                  <c:v>5.1354957065032867</c:v>
                </c:pt>
                <c:pt idx="290">
                  <c:v>3.7296520465462408</c:v>
                </c:pt>
                <c:pt idx="291">
                  <c:v>4.9745616884970723</c:v>
                </c:pt>
                <c:pt idx="292">
                  <c:v>3.93966982165936</c:v>
                </c:pt>
                <c:pt idx="293">
                  <c:v>3.1841694134097156</c:v>
                </c:pt>
                <c:pt idx="294">
                  <c:v>4.7457694728376296</c:v>
                </c:pt>
                <c:pt idx="295">
                  <c:v>4.9121165592401592</c:v>
                </c:pt>
                <c:pt idx="296">
                  <c:v>4.7765784598282917</c:v>
                </c:pt>
                <c:pt idx="297">
                  <c:v>6.587073650764939</c:v>
                </c:pt>
                <c:pt idx="298">
                  <c:v>7.3183201161829086</c:v>
                </c:pt>
                <c:pt idx="299">
                  <c:v>5.689390790102558</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7101-4479-AFDA-F72DFAEF5230}"/>
            </c:ext>
          </c:extLst>
        </c:ser>
        <c:dLbls>
          <c:showLegendKey val="0"/>
          <c:showVal val="0"/>
          <c:showCatName val="0"/>
          <c:showSerName val="0"/>
          <c:showPercent val="0"/>
          <c:showBubbleSize val="0"/>
        </c:dLbls>
        <c:axId val="-1097072832"/>
        <c:axId val="-1097086976"/>
      </c:scatterChart>
      <c:valAx>
        <c:axId val="-1097072832"/>
        <c:scaling>
          <c:orientation val="minMax"/>
        </c:scaling>
        <c:delete val="0"/>
        <c:axPos val="b"/>
        <c:majorGridlines>
          <c:spPr>
            <a:ln w="9525" cap="flat" cmpd="sng" algn="ctr">
              <a:solidFill>
                <a:schemeClr val="bg1">
                  <a:lumMod val="95000"/>
                </a:schemeClr>
              </a:solidFill>
              <a:round/>
            </a:ln>
            <a:effectLst/>
          </c:spPr>
        </c:majorGridlines>
        <c:title>
          <c:tx>
            <c:strRef>
              <c:f>Fore_Trials!$B$9</c:f>
              <c:strCache>
                <c:ptCount val="1"/>
                <c:pt idx="0">
                  <c:v>Well Initial Gas Rate</c:v>
                </c:pt>
              </c:strCache>
            </c:strRef>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097086976"/>
        <c:crossesAt val="-1200"/>
        <c:crossBetween val="midCat"/>
      </c:valAx>
      <c:valAx>
        <c:axId val="-1097086976"/>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NPV</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crossAx val="-1097072832"/>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92063492063491"/>
          <c:y val="8.2962962962962961E-2"/>
          <c:w val="0.80952380952380953"/>
          <c:h val="0.75851851851851848"/>
        </c:manualLayout>
      </c:layout>
      <c:scatterChart>
        <c:scatterStyle val="lineMarker"/>
        <c:varyColors val="0"/>
        <c:ser>
          <c:idx val="0"/>
          <c:order val="0"/>
          <c:spPr>
            <a:ln w="28575" cap="rnd">
              <a:noFill/>
              <a:round/>
            </a:ln>
            <a:effectLst/>
          </c:spPr>
          <c:marker>
            <c:symbol val="circle"/>
            <c:size val="9"/>
            <c:spPr>
              <a:solidFill>
                <a:srgbClr val="FF000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42116829146356705"/>
                  <c:y val="-0.2682447360746573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Fore_Trials!$B$10:$B$100000</c:f>
              <c:numCache>
                <c:formatCode>General</c:formatCode>
                <c:ptCount val="99991"/>
                <c:pt idx="0">
                  <c:v>3.1803076328288258</c:v>
                </c:pt>
                <c:pt idx="1">
                  <c:v>3.9394540270734</c:v>
                </c:pt>
                <c:pt idx="2">
                  <c:v>4.4761232207244968</c:v>
                </c:pt>
                <c:pt idx="3">
                  <c:v>6.8045075577858736</c:v>
                </c:pt>
                <c:pt idx="4">
                  <c:v>3.8078625796446728</c:v>
                </c:pt>
                <c:pt idx="5">
                  <c:v>4.1585272485201017</c:v>
                </c:pt>
                <c:pt idx="6">
                  <c:v>5.6419552866182103</c:v>
                </c:pt>
                <c:pt idx="7">
                  <c:v>5.4374008093799127</c:v>
                </c:pt>
                <c:pt idx="8">
                  <c:v>7.1811441677888084</c:v>
                </c:pt>
                <c:pt idx="9">
                  <c:v>6.0250093497592996</c:v>
                </c:pt>
                <c:pt idx="10">
                  <c:v>4.3781260350094779</c:v>
                </c:pt>
                <c:pt idx="11">
                  <c:v>6.3156973896002828</c:v>
                </c:pt>
                <c:pt idx="12">
                  <c:v>3.8061312645209937</c:v>
                </c:pt>
                <c:pt idx="13">
                  <c:v>5.3922396892956517</c:v>
                </c:pt>
                <c:pt idx="14">
                  <c:v>5.0235735224682045</c:v>
                </c:pt>
                <c:pt idx="15">
                  <c:v>4.4985493784918154</c:v>
                </c:pt>
                <c:pt idx="16">
                  <c:v>5.7626771711037454</c:v>
                </c:pt>
                <c:pt idx="17">
                  <c:v>5.5253503496919674</c:v>
                </c:pt>
                <c:pt idx="18">
                  <c:v>3.3133648228747532</c:v>
                </c:pt>
                <c:pt idx="19">
                  <c:v>6.2814255972742155</c:v>
                </c:pt>
                <c:pt idx="20">
                  <c:v>3.9886594521009369</c:v>
                </c:pt>
                <c:pt idx="21">
                  <c:v>3.9254992275031189</c:v>
                </c:pt>
                <c:pt idx="22">
                  <c:v>5.7010725585904387</c:v>
                </c:pt>
                <c:pt idx="23">
                  <c:v>4.2919805801514563</c:v>
                </c:pt>
                <c:pt idx="24">
                  <c:v>4.4945295667476612</c:v>
                </c:pt>
                <c:pt idx="25">
                  <c:v>4.8677113015312896</c:v>
                </c:pt>
                <c:pt idx="26">
                  <c:v>5.0611412619153793</c:v>
                </c:pt>
                <c:pt idx="27">
                  <c:v>3.9009608814842003</c:v>
                </c:pt>
                <c:pt idx="28">
                  <c:v>3.9750850105306186</c:v>
                </c:pt>
                <c:pt idx="29">
                  <c:v>4.7915945290054509</c:v>
                </c:pt>
                <c:pt idx="30">
                  <c:v>4.9961399031599329</c:v>
                </c:pt>
                <c:pt idx="31">
                  <c:v>4.959451544480503</c:v>
                </c:pt>
                <c:pt idx="32">
                  <c:v>2.9787955731991249</c:v>
                </c:pt>
                <c:pt idx="33">
                  <c:v>4.331741391986939</c:v>
                </c:pt>
                <c:pt idx="34">
                  <c:v>7.5076983973279834</c:v>
                </c:pt>
                <c:pt idx="35">
                  <c:v>5.7714925468936213</c:v>
                </c:pt>
                <c:pt idx="36">
                  <c:v>5.7124710693518921</c:v>
                </c:pt>
                <c:pt idx="37">
                  <c:v>6.6325015684496282</c:v>
                </c:pt>
                <c:pt idx="38">
                  <c:v>4.3033118405886768</c:v>
                </c:pt>
                <c:pt idx="39">
                  <c:v>4.9755482555481994</c:v>
                </c:pt>
                <c:pt idx="40">
                  <c:v>4.9446960718080391</c:v>
                </c:pt>
                <c:pt idx="41">
                  <c:v>4.9664236079969069</c:v>
                </c:pt>
                <c:pt idx="42">
                  <c:v>5.752820654569704</c:v>
                </c:pt>
                <c:pt idx="43">
                  <c:v>3.8227103883902283</c:v>
                </c:pt>
                <c:pt idx="44">
                  <c:v>3.5027332632311943</c:v>
                </c:pt>
                <c:pt idx="45">
                  <c:v>5.18493649795926</c:v>
                </c:pt>
                <c:pt idx="46">
                  <c:v>5.3159874684846837</c:v>
                </c:pt>
                <c:pt idx="47">
                  <c:v>5.7297662864607544</c:v>
                </c:pt>
                <c:pt idx="48">
                  <c:v>7.0427640408334753</c:v>
                </c:pt>
                <c:pt idx="49">
                  <c:v>5.2084600873171674</c:v>
                </c:pt>
                <c:pt idx="50">
                  <c:v>4.7597519747741126</c:v>
                </c:pt>
                <c:pt idx="51">
                  <c:v>5.4012512189939468</c:v>
                </c:pt>
                <c:pt idx="52">
                  <c:v>6.2442491283652188</c:v>
                </c:pt>
                <c:pt idx="53">
                  <c:v>5.5233153467615725</c:v>
                </c:pt>
                <c:pt idx="54">
                  <c:v>3.5465709148192128</c:v>
                </c:pt>
                <c:pt idx="55">
                  <c:v>4.3977496535248397</c:v>
                </c:pt>
                <c:pt idx="56">
                  <c:v>5.3607070408371991</c:v>
                </c:pt>
                <c:pt idx="57">
                  <c:v>6.0865069694688874</c:v>
                </c:pt>
                <c:pt idx="58">
                  <c:v>4.8529316656617194</c:v>
                </c:pt>
                <c:pt idx="59">
                  <c:v>3.5455281701653769</c:v>
                </c:pt>
                <c:pt idx="60">
                  <c:v>5.9601982227775974</c:v>
                </c:pt>
                <c:pt idx="61">
                  <c:v>5.0171110873928066</c:v>
                </c:pt>
                <c:pt idx="62">
                  <c:v>6.3124868975104871</c:v>
                </c:pt>
                <c:pt idx="63">
                  <c:v>4.2062750241566302</c:v>
                </c:pt>
                <c:pt idx="64">
                  <c:v>5.6631037727621827</c:v>
                </c:pt>
                <c:pt idx="65">
                  <c:v>4.6724890131284837</c:v>
                </c:pt>
                <c:pt idx="66">
                  <c:v>4.5086543212018952</c:v>
                </c:pt>
                <c:pt idx="67">
                  <c:v>6.6366419982104965</c:v>
                </c:pt>
                <c:pt idx="68">
                  <c:v>5.6401599826775159</c:v>
                </c:pt>
                <c:pt idx="69">
                  <c:v>5.685444291309552</c:v>
                </c:pt>
                <c:pt idx="70">
                  <c:v>5.774863444884776</c:v>
                </c:pt>
                <c:pt idx="71">
                  <c:v>3.5762336868439952</c:v>
                </c:pt>
                <c:pt idx="72">
                  <c:v>6.1093634608940377</c:v>
                </c:pt>
                <c:pt idx="73">
                  <c:v>4.553546537560611</c:v>
                </c:pt>
                <c:pt idx="74">
                  <c:v>4.4219611166677533</c:v>
                </c:pt>
                <c:pt idx="75">
                  <c:v>5.1237684982533764</c:v>
                </c:pt>
                <c:pt idx="76">
                  <c:v>5.9793158265410709</c:v>
                </c:pt>
                <c:pt idx="77">
                  <c:v>4.3189769470692401</c:v>
                </c:pt>
                <c:pt idx="78">
                  <c:v>6.1206104526000962</c:v>
                </c:pt>
                <c:pt idx="79">
                  <c:v>5.5492303074804274</c:v>
                </c:pt>
                <c:pt idx="80">
                  <c:v>5.1907425982710098</c:v>
                </c:pt>
                <c:pt idx="81">
                  <c:v>5.5537567234394718</c:v>
                </c:pt>
                <c:pt idx="82">
                  <c:v>2.8698516891614734</c:v>
                </c:pt>
                <c:pt idx="83">
                  <c:v>6.9068561735552798</c:v>
                </c:pt>
                <c:pt idx="84">
                  <c:v>5.6045882194804237</c:v>
                </c:pt>
                <c:pt idx="85">
                  <c:v>4.4851612817624362</c:v>
                </c:pt>
                <c:pt idx="86">
                  <c:v>3.9634644215183363</c:v>
                </c:pt>
                <c:pt idx="87">
                  <c:v>4.0922491455275845</c:v>
                </c:pt>
                <c:pt idx="88">
                  <c:v>4.2644785080265368</c:v>
                </c:pt>
                <c:pt idx="89">
                  <c:v>4.9866402840353468</c:v>
                </c:pt>
                <c:pt idx="90">
                  <c:v>4.8765707448363766</c:v>
                </c:pt>
                <c:pt idx="91">
                  <c:v>5.0195776487720734</c:v>
                </c:pt>
                <c:pt idx="92">
                  <c:v>6.2529077289625672</c:v>
                </c:pt>
                <c:pt idx="93">
                  <c:v>4.5068954645515902</c:v>
                </c:pt>
                <c:pt idx="94">
                  <c:v>5.4827931691321785</c:v>
                </c:pt>
                <c:pt idx="95">
                  <c:v>5.7043132641496834</c:v>
                </c:pt>
                <c:pt idx="96">
                  <c:v>5.1797330484667814</c:v>
                </c:pt>
                <c:pt idx="97">
                  <c:v>6.018606844289093</c:v>
                </c:pt>
                <c:pt idx="98">
                  <c:v>6.4675879725899321</c:v>
                </c:pt>
                <c:pt idx="99">
                  <c:v>3.0331240359408436</c:v>
                </c:pt>
                <c:pt idx="100">
                  <c:v>5.3173449381423206</c:v>
                </c:pt>
                <c:pt idx="101">
                  <c:v>6.4261086056762915</c:v>
                </c:pt>
                <c:pt idx="102">
                  <c:v>6.2166122299650315</c:v>
                </c:pt>
                <c:pt idx="103">
                  <c:v>4.9964403631592944</c:v>
                </c:pt>
                <c:pt idx="104">
                  <c:v>6.1343676128746996</c:v>
                </c:pt>
                <c:pt idx="105">
                  <c:v>4.8406851158466031</c:v>
                </c:pt>
                <c:pt idx="106">
                  <c:v>6.2184801126227995</c:v>
                </c:pt>
                <c:pt idx="107">
                  <c:v>6.1805875419612093</c:v>
                </c:pt>
                <c:pt idx="108">
                  <c:v>4.4013075341920009</c:v>
                </c:pt>
                <c:pt idx="109">
                  <c:v>4.457525569288844</c:v>
                </c:pt>
                <c:pt idx="110">
                  <c:v>4.8606162801496424</c:v>
                </c:pt>
                <c:pt idx="111">
                  <c:v>4.5403586847801893</c:v>
                </c:pt>
                <c:pt idx="112">
                  <c:v>4.5945084376826824</c:v>
                </c:pt>
                <c:pt idx="113">
                  <c:v>4.1705547867558224</c:v>
                </c:pt>
                <c:pt idx="114">
                  <c:v>5.627577981631239</c:v>
                </c:pt>
                <c:pt idx="115">
                  <c:v>5.6049440424469958</c:v>
                </c:pt>
                <c:pt idx="116">
                  <c:v>4.6199804731057865</c:v>
                </c:pt>
                <c:pt idx="117">
                  <c:v>4.7614939829699798</c:v>
                </c:pt>
                <c:pt idx="118">
                  <c:v>5.5942083748755627</c:v>
                </c:pt>
                <c:pt idx="119">
                  <c:v>5.7777224579955346</c:v>
                </c:pt>
                <c:pt idx="120">
                  <c:v>5.2749245851291544</c:v>
                </c:pt>
                <c:pt idx="121">
                  <c:v>2.8243471680693033</c:v>
                </c:pt>
                <c:pt idx="122">
                  <c:v>5.4945261328511723</c:v>
                </c:pt>
                <c:pt idx="123">
                  <c:v>3.7884270326409935</c:v>
                </c:pt>
                <c:pt idx="124">
                  <c:v>6.9038599628293866</c:v>
                </c:pt>
                <c:pt idx="125">
                  <c:v>5.1449743868220663</c:v>
                </c:pt>
                <c:pt idx="126">
                  <c:v>4.863408510360383</c:v>
                </c:pt>
                <c:pt idx="127">
                  <c:v>4.3581984233058115</c:v>
                </c:pt>
                <c:pt idx="128">
                  <c:v>4.610713276535984</c:v>
                </c:pt>
                <c:pt idx="129">
                  <c:v>4.661177736532963</c:v>
                </c:pt>
                <c:pt idx="130">
                  <c:v>5.6286978043975147</c:v>
                </c:pt>
                <c:pt idx="131">
                  <c:v>4.5193294973004239</c:v>
                </c:pt>
                <c:pt idx="132">
                  <c:v>5.6484292121946797</c:v>
                </c:pt>
                <c:pt idx="133">
                  <c:v>6.3189313472247877</c:v>
                </c:pt>
                <c:pt idx="134">
                  <c:v>5.1852945700816351</c:v>
                </c:pt>
                <c:pt idx="135">
                  <c:v>6.4065178057592478</c:v>
                </c:pt>
                <c:pt idx="136">
                  <c:v>5.2089224132514174</c:v>
                </c:pt>
                <c:pt idx="137">
                  <c:v>3.4606761095225105</c:v>
                </c:pt>
                <c:pt idx="138">
                  <c:v>4.460113364823628</c:v>
                </c:pt>
                <c:pt idx="139">
                  <c:v>5.608662947801788</c:v>
                </c:pt>
                <c:pt idx="140">
                  <c:v>4.0918730860489028</c:v>
                </c:pt>
                <c:pt idx="141">
                  <c:v>5.7197939509508142</c:v>
                </c:pt>
                <c:pt idx="142">
                  <c:v>4.7739538307206573</c:v>
                </c:pt>
                <c:pt idx="143">
                  <c:v>5.4339152141327522</c:v>
                </c:pt>
                <c:pt idx="144">
                  <c:v>7.7776660053334172</c:v>
                </c:pt>
                <c:pt idx="145">
                  <c:v>6.7249469209624779</c:v>
                </c:pt>
                <c:pt idx="146">
                  <c:v>5.8125696729105307</c:v>
                </c:pt>
                <c:pt idx="147">
                  <c:v>5.240557960801123</c:v>
                </c:pt>
                <c:pt idx="148">
                  <c:v>7.080319224017221</c:v>
                </c:pt>
                <c:pt idx="149">
                  <c:v>4.1695069501173228</c:v>
                </c:pt>
                <c:pt idx="150">
                  <c:v>4.5696259516204281</c:v>
                </c:pt>
                <c:pt idx="151">
                  <c:v>3.8685485935064472</c:v>
                </c:pt>
                <c:pt idx="152">
                  <c:v>3.2663702188831887</c:v>
                </c:pt>
                <c:pt idx="153">
                  <c:v>4.3178102838270398</c:v>
                </c:pt>
                <c:pt idx="154">
                  <c:v>5.0425462259733935</c:v>
                </c:pt>
                <c:pt idx="155">
                  <c:v>4.1403884261320982</c:v>
                </c:pt>
                <c:pt idx="156">
                  <c:v>4.7576402718041813</c:v>
                </c:pt>
                <c:pt idx="157">
                  <c:v>5.4122361840242492</c:v>
                </c:pt>
                <c:pt idx="158">
                  <c:v>4.4124002372434505</c:v>
                </c:pt>
                <c:pt idx="159">
                  <c:v>6.1306112883266106</c:v>
                </c:pt>
                <c:pt idx="160">
                  <c:v>6.3292656810913295</c:v>
                </c:pt>
                <c:pt idx="161">
                  <c:v>4.1582578466589757</c:v>
                </c:pt>
                <c:pt idx="162">
                  <c:v>5.6844651022873691</c:v>
                </c:pt>
                <c:pt idx="163">
                  <c:v>4.4577149685714401</c:v>
                </c:pt>
                <c:pt idx="164">
                  <c:v>5.671593833804347</c:v>
                </c:pt>
                <c:pt idx="165">
                  <c:v>5.7020521434238285</c:v>
                </c:pt>
                <c:pt idx="166">
                  <c:v>6.0285103471283517</c:v>
                </c:pt>
                <c:pt idx="167">
                  <c:v>5.9524660694017868</c:v>
                </c:pt>
                <c:pt idx="168">
                  <c:v>6.905524966861857</c:v>
                </c:pt>
                <c:pt idx="169">
                  <c:v>6.3370336318117406</c:v>
                </c:pt>
                <c:pt idx="170">
                  <c:v>5.891083022044473</c:v>
                </c:pt>
                <c:pt idx="171">
                  <c:v>4.6151445341544139</c:v>
                </c:pt>
                <c:pt idx="172">
                  <c:v>6.5676911035457506</c:v>
                </c:pt>
                <c:pt idx="173">
                  <c:v>5.6121570040684192</c:v>
                </c:pt>
                <c:pt idx="174">
                  <c:v>5.0349958791649092</c:v>
                </c:pt>
                <c:pt idx="175">
                  <c:v>4.0484468864576098</c:v>
                </c:pt>
                <c:pt idx="176">
                  <c:v>3.5208330077563894</c:v>
                </c:pt>
                <c:pt idx="177">
                  <c:v>4.3687203272774955</c:v>
                </c:pt>
                <c:pt idx="178">
                  <c:v>4.5184908531181174</c:v>
                </c:pt>
                <c:pt idx="179">
                  <c:v>4.4119938260390343</c:v>
                </c:pt>
                <c:pt idx="180">
                  <c:v>5.7411946809350587</c:v>
                </c:pt>
                <c:pt idx="181">
                  <c:v>5.5506033852328471</c:v>
                </c:pt>
                <c:pt idx="182">
                  <c:v>3.6666953895342247</c:v>
                </c:pt>
                <c:pt idx="183">
                  <c:v>4.3577386836893348</c:v>
                </c:pt>
                <c:pt idx="184">
                  <c:v>5.0224882599139917</c:v>
                </c:pt>
                <c:pt idx="185">
                  <c:v>5.6776950659451746</c:v>
                </c:pt>
                <c:pt idx="186">
                  <c:v>4.5357511082093929</c:v>
                </c:pt>
                <c:pt idx="187">
                  <c:v>4.1907176994227351</c:v>
                </c:pt>
                <c:pt idx="188">
                  <c:v>5.0033367051357329</c:v>
                </c:pt>
                <c:pt idx="189">
                  <c:v>4.8102254863543497</c:v>
                </c:pt>
                <c:pt idx="190">
                  <c:v>7.3423726540696901</c:v>
                </c:pt>
                <c:pt idx="191">
                  <c:v>4.1557710487834374</c:v>
                </c:pt>
                <c:pt idx="192">
                  <c:v>4.8871250836267892</c:v>
                </c:pt>
                <c:pt idx="193">
                  <c:v>3.7054304989255522</c:v>
                </c:pt>
                <c:pt idx="194">
                  <c:v>4.8725719260962235</c:v>
                </c:pt>
                <c:pt idx="195">
                  <c:v>3.8697157100822848</c:v>
                </c:pt>
                <c:pt idx="196">
                  <c:v>4.1385753193242429</c:v>
                </c:pt>
                <c:pt idx="197">
                  <c:v>5.8669951251791748</c:v>
                </c:pt>
                <c:pt idx="198">
                  <c:v>4.3764749535219725</c:v>
                </c:pt>
                <c:pt idx="199">
                  <c:v>5.4676881593509741</c:v>
                </c:pt>
                <c:pt idx="200">
                  <c:v>5.8593827698464844</c:v>
                </c:pt>
                <c:pt idx="201">
                  <c:v>4.8004744439038145</c:v>
                </c:pt>
                <c:pt idx="202">
                  <c:v>7.2809276773770106</c:v>
                </c:pt>
                <c:pt idx="203">
                  <c:v>5.4560170622321706</c:v>
                </c:pt>
                <c:pt idx="204">
                  <c:v>6.0147122149015164</c:v>
                </c:pt>
                <c:pt idx="205">
                  <c:v>5.2726498277304028</c:v>
                </c:pt>
                <c:pt idx="206">
                  <c:v>3.8410625470461475</c:v>
                </c:pt>
                <c:pt idx="207">
                  <c:v>5.6567618055759814</c:v>
                </c:pt>
                <c:pt idx="208">
                  <c:v>6.4691382469943939</c:v>
                </c:pt>
                <c:pt idx="209">
                  <c:v>6.2021173861516736</c:v>
                </c:pt>
                <c:pt idx="210">
                  <c:v>3.0475575539198703</c:v>
                </c:pt>
                <c:pt idx="211">
                  <c:v>6.3458372236360603</c:v>
                </c:pt>
                <c:pt idx="212">
                  <c:v>6.4941903538458634</c:v>
                </c:pt>
                <c:pt idx="213">
                  <c:v>3.6080387585853164</c:v>
                </c:pt>
                <c:pt idx="214">
                  <c:v>4.7751093196323975</c:v>
                </c:pt>
                <c:pt idx="215">
                  <c:v>4.0561750836989425</c:v>
                </c:pt>
                <c:pt idx="216">
                  <c:v>3.7148436178424995</c:v>
                </c:pt>
                <c:pt idx="217">
                  <c:v>5.094798810930401</c:v>
                </c:pt>
                <c:pt idx="218">
                  <c:v>5.1128839352222801</c:v>
                </c:pt>
                <c:pt idx="219">
                  <c:v>6.9441288927669618</c:v>
                </c:pt>
                <c:pt idx="220">
                  <c:v>3.4734944724022192</c:v>
                </c:pt>
                <c:pt idx="221">
                  <c:v>3.0828479450753972</c:v>
                </c:pt>
                <c:pt idx="222">
                  <c:v>5.0190086117026196</c:v>
                </c:pt>
                <c:pt idx="223">
                  <c:v>6.0311836441366857</c:v>
                </c:pt>
                <c:pt idx="224">
                  <c:v>7.0351996199142057</c:v>
                </c:pt>
                <c:pt idx="225">
                  <c:v>5.2188933530719952</c:v>
                </c:pt>
                <c:pt idx="226">
                  <c:v>5.1633656784861648</c:v>
                </c:pt>
                <c:pt idx="227">
                  <c:v>6.43406783827123</c:v>
                </c:pt>
                <c:pt idx="228">
                  <c:v>5.0935233936734479</c:v>
                </c:pt>
                <c:pt idx="229">
                  <c:v>5.1924308629918965</c:v>
                </c:pt>
                <c:pt idx="230">
                  <c:v>4.0266936261544499</c:v>
                </c:pt>
                <c:pt idx="231">
                  <c:v>5.8171384601132203</c:v>
                </c:pt>
                <c:pt idx="232">
                  <c:v>6.5947075410539524</c:v>
                </c:pt>
                <c:pt idx="233">
                  <c:v>6.0299609767992841</c:v>
                </c:pt>
                <c:pt idx="234">
                  <c:v>3.6802355879774189</c:v>
                </c:pt>
                <c:pt idx="235">
                  <c:v>5.5133061816677378</c:v>
                </c:pt>
                <c:pt idx="236">
                  <c:v>4.9087495619354415</c:v>
                </c:pt>
                <c:pt idx="237">
                  <c:v>5.4428096916598063</c:v>
                </c:pt>
                <c:pt idx="238">
                  <c:v>5.4687647961435513</c:v>
                </c:pt>
                <c:pt idx="239">
                  <c:v>4.6439492068230681</c:v>
                </c:pt>
                <c:pt idx="240">
                  <c:v>4.695913390820075</c:v>
                </c:pt>
                <c:pt idx="241">
                  <c:v>5.5776562203202582</c:v>
                </c:pt>
                <c:pt idx="242">
                  <c:v>4.9147316556041041</c:v>
                </c:pt>
                <c:pt idx="243">
                  <c:v>4.0379001529673397</c:v>
                </c:pt>
                <c:pt idx="244">
                  <c:v>4.5091476020773689</c:v>
                </c:pt>
                <c:pt idx="245">
                  <c:v>5.046630870994103</c:v>
                </c:pt>
                <c:pt idx="246">
                  <c:v>6.9561258863287652</c:v>
                </c:pt>
                <c:pt idx="247">
                  <c:v>6.5357808908414201</c:v>
                </c:pt>
                <c:pt idx="248">
                  <c:v>5.4359239074902952</c:v>
                </c:pt>
                <c:pt idx="249">
                  <c:v>5.1602387900430413</c:v>
                </c:pt>
                <c:pt idx="250">
                  <c:v>5.8035533312909173</c:v>
                </c:pt>
                <c:pt idx="251">
                  <c:v>3.1965601231487164</c:v>
                </c:pt>
                <c:pt idx="252">
                  <c:v>4.9766264452204227</c:v>
                </c:pt>
                <c:pt idx="253">
                  <c:v>4.6807808603365961</c:v>
                </c:pt>
                <c:pt idx="254">
                  <c:v>4.2557866932653816</c:v>
                </c:pt>
                <c:pt idx="255">
                  <c:v>6.3439653691319613</c:v>
                </c:pt>
                <c:pt idx="256">
                  <c:v>4.7521300360902377</c:v>
                </c:pt>
                <c:pt idx="257">
                  <c:v>4.8555376086302582</c:v>
                </c:pt>
                <c:pt idx="258">
                  <c:v>4.9307442339891914</c:v>
                </c:pt>
                <c:pt idx="259">
                  <c:v>4.6251814581648825</c:v>
                </c:pt>
                <c:pt idx="260">
                  <c:v>4.0294914903770414</c:v>
                </c:pt>
                <c:pt idx="261">
                  <c:v>4.3365873414430371</c:v>
                </c:pt>
                <c:pt idx="262">
                  <c:v>5.1556128142870579</c:v>
                </c:pt>
                <c:pt idx="263">
                  <c:v>5.7386244473215804</c:v>
                </c:pt>
                <c:pt idx="264">
                  <c:v>5.3222683329571359</c:v>
                </c:pt>
                <c:pt idx="265">
                  <c:v>4.3038489636936124</c:v>
                </c:pt>
                <c:pt idx="266">
                  <c:v>4.6426603922315266</c:v>
                </c:pt>
                <c:pt idx="267">
                  <c:v>5.4571525915234753</c:v>
                </c:pt>
                <c:pt idx="268">
                  <c:v>5.1972960150804459</c:v>
                </c:pt>
                <c:pt idx="269">
                  <c:v>5.0244781956850133</c:v>
                </c:pt>
                <c:pt idx="270">
                  <c:v>5.9811656798765434</c:v>
                </c:pt>
                <c:pt idx="271">
                  <c:v>4.9354902959540548</c:v>
                </c:pt>
                <c:pt idx="272">
                  <c:v>6.259617041952656</c:v>
                </c:pt>
                <c:pt idx="273">
                  <c:v>4.7637779312661763</c:v>
                </c:pt>
                <c:pt idx="274">
                  <c:v>6.659677467287259</c:v>
                </c:pt>
                <c:pt idx="275">
                  <c:v>4.1956617743039972</c:v>
                </c:pt>
                <c:pt idx="276">
                  <c:v>3.7314081935911561</c:v>
                </c:pt>
                <c:pt idx="277">
                  <c:v>5.5697378133015283</c:v>
                </c:pt>
                <c:pt idx="278">
                  <c:v>3.8733277271178452</c:v>
                </c:pt>
                <c:pt idx="279">
                  <c:v>5.2466653631718803</c:v>
                </c:pt>
                <c:pt idx="280">
                  <c:v>4.8895343923336005</c:v>
                </c:pt>
                <c:pt idx="281">
                  <c:v>4.2394131120793119</c:v>
                </c:pt>
                <c:pt idx="282">
                  <c:v>4.8530157482109759</c:v>
                </c:pt>
                <c:pt idx="283">
                  <c:v>4.4086929888984292</c:v>
                </c:pt>
                <c:pt idx="284">
                  <c:v>4.7466516934231757</c:v>
                </c:pt>
                <c:pt idx="285">
                  <c:v>6.3403292388967909</c:v>
                </c:pt>
                <c:pt idx="286">
                  <c:v>4.2516312888372436</c:v>
                </c:pt>
                <c:pt idx="287">
                  <c:v>6.0565589684955814</c:v>
                </c:pt>
                <c:pt idx="288">
                  <c:v>5.775943727139615</c:v>
                </c:pt>
                <c:pt idx="289">
                  <c:v>5.1354957065032867</c:v>
                </c:pt>
                <c:pt idx="290">
                  <c:v>3.7296520465462408</c:v>
                </c:pt>
                <c:pt idx="291">
                  <c:v>4.9745616884970723</c:v>
                </c:pt>
                <c:pt idx="292">
                  <c:v>3.93966982165936</c:v>
                </c:pt>
                <c:pt idx="293">
                  <c:v>3.1841694134097156</c:v>
                </c:pt>
                <c:pt idx="294">
                  <c:v>4.7457694728376296</c:v>
                </c:pt>
                <c:pt idx="295">
                  <c:v>4.9121165592401592</c:v>
                </c:pt>
                <c:pt idx="296">
                  <c:v>4.7765784598282917</c:v>
                </c:pt>
                <c:pt idx="297">
                  <c:v>6.587073650764939</c:v>
                </c:pt>
                <c:pt idx="298">
                  <c:v>7.3183201161829086</c:v>
                </c:pt>
                <c:pt idx="299">
                  <c:v>5.689390790102558</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43D3-458D-BADA-6EF1323F4101}"/>
            </c:ext>
          </c:extLst>
        </c:ser>
        <c:dLbls>
          <c:showLegendKey val="0"/>
          <c:showVal val="0"/>
          <c:showCatName val="0"/>
          <c:showSerName val="0"/>
          <c:showPercent val="0"/>
          <c:showBubbleSize val="0"/>
        </c:dLbls>
        <c:axId val="-1097103840"/>
        <c:axId val="-1097086432"/>
      </c:scatterChart>
      <c:valAx>
        <c:axId val="-1097103840"/>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sz="800"/>
                  <a:t>Well Initial Gas Rate</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97086432"/>
        <c:crossesAt val="-1200"/>
        <c:crossBetween val="midCat"/>
      </c:valAx>
      <c:valAx>
        <c:axId val="-1097086432"/>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s-BO" sz="800" b="1">
                    <a:solidFill>
                      <a:schemeClr val="tx1"/>
                    </a:solidFill>
                  </a:rPr>
                  <a:t>NPV</a:t>
                </a:r>
              </a:p>
            </c:rich>
          </c:tx>
          <c:layout/>
          <c:overlay val="0"/>
          <c:spPr>
            <a:noFill/>
            <a:ln>
              <a:noFill/>
            </a:ln>
            <a:effectLst/>
          </c:spPr>
          <c:txPr>
            <a:bodyPr rot="-54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97103840"/>
        <c:crossesAt val="0"/>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1633920759905008"/>
          <c:h val="0.75851851851851848"/>
        </c:manualLayout>
      </c:layout>
      <c:scatterChart>
        <c:scatterStyle val="lineMarker"/>
        <c:varyColors val="0"/>
        <c:ser>
          <c:idx val="0"/>
          <c:order val="0"/>
          <c:spPr>
            <a:ln w="28575" cap="rnd">
              <a:noFill/>
              <a:round/>
            </a:ln>
            <a:effectLst/>
          </c:spPr>
          <c:marker>
            <c:symbol val="circle"/>
            <c:size val="9"/>
            <c:spPr>
              <a:solidFill>
                <a:srgbClr val="FF000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7612329708786403"/>
                  <c:y val="-0.349407524059492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Fore_Trials!$C$10:$C$100000</c:f>
              <c:numCache>
                <c:formatCode>General</c:formatCode>
                <c:ptCount val="99991"/>
                <c:pt idx="0">
                  <c:v>46.813293676006253</c:v>
                </c:pt>
                <c:pt idx="1">
                  <c:v>46.812405389665074</c:v>
                </c:pt>
                <c:pt idx="2">
                  <c:v>57.342381863999684</c:v>
                </c:pt>
                <c:pt idx="3">
                  <c:v>53.994401834112914</c:v>
                </c:pt>
                <c:pt idx="4">
                  <c:v>35.827621549941981</c:v>
                </c:pt>
                <c:pt idx="5">
                  <c:v>48.085511677289425</c:v>
                </c:pt>
                <c:pt idx="6">
                  <c:v>52.221967120611502</c:v>
                </c:pt>
                <c:pt idx="7">
                  <c:v>45.601253103118964</c:v>
                </c:pt>
                <c:pt idx="8">
                  <c:v>105.86279113778747</c:v>
                </c:pt>
                <c:pt idx="9">
                  <c:v>45.375563858105579</c:v>
                </c:pt>
                <c:pt idx="10">
                  <c:v>52.123498200593538</c:v>
                </c:pt>
                <c:pt idx="11">
                  <c:v>43.995102130011972</c:v>
                </c:pt>
                <c:pt idx="12">
                  <c:v>41.021065527032597</c:v>
                </c:pt>
                <c:pt idx="13">
                  <c:v>47.134933515511015</c:v>
                </c:pt>
                <c:pt idx="14">
                  <c:v>62.915347480647533</c:v>
                </c:pt>
                <c:pt idx="15">
                  <c:v>34.855111958042251</c:v>
                </c:pt>
                <c:pt idx="16">
                  <c:v>50.109365442449047</c:v>
                </c:pt>
                <c:pt idx="17">
                  <c:v>29.629121597292201</c:v>
                </c:pt>
                <c:pt idx="18">
                  <c:v>35.130231450744702</c:v>
                </c:pt>
                <c:pt idx="19">
                  <c:v>80.692122671699025</c:v>
                </c:pt>
                <c:pt idx="20">
                  <c:v>35.93083025253614</c:v>
                </c:pt>
                <c:pt idx="21">
                  <c:v>31.445844225084851</c:v>
                </c:pt>
                <c:pt idx="22">
                  <c:v>32.260816918485439</c:v>
                </c:pt>
                <c:pt idx="23">
                  <c:v>26.476496269757583</c:v>
                </c:pt>
                <c:pt idx="24">
                  <c:v>60.511239864043986</c:v>
                </c:pt>
                <c:pt idx="25">
                  <c:v>46.718018727477585</c:v>
                </c:pt>
                <c:pt idx="26">
                  <c:v>44.010956078680508</c:v>
                </c:pt>
                <c:pt idx="27">
                  <c:v>41.12317705898846</c:v>
                </c:pt>
                <c:pt idx="28">
                  <c:v>52.72610633777667</c:v>
                </c:pt>
                <c:pt idx="29">
                  <c:v>25.833781520657823</c:v>
                </c:pt>
                <c:pt idx="30">
                  <c:v>35.047694604667342</c:v>
                </c:pt>
                <c:pt idx="31">
                  <c:v>37.980449688073691</c:v>
                </c:pt>
                <c:pt idx="32">
                  <c:v>14.75037477007163</c:v>
                </c:pt>
                <c:pt idx="33">
                  <c:v>31.667939791787258</c:v>
                </c:pt>
                <c:pt idx="34">
                  <c:v>94.654772850759713</c:v>
                </c:pt>
                <c:pt idx="35">
                  <c:v>73.59375570243418</c:v>
                </c:pt>
                <c:pt idx="36">
                  <c:v>42.243293765000466</c:v>
                </c:pt>
                <c:pt idx="37">
                  <c:v>85.041861273520752</c:v>
                </c:pt>
                <c:pt idx="38">
                  <c:v>44.080499556046611</c:v>
                </c:pt>
                <c:pt idx="39">
                  <c:v>52.287322492605746</c:v>
                </c:pt>
                <c:pt idx="40">
                  <c:v>59.426006384198907</c:v>
                </c:pt>
                <c:pt idx="41">
                  <c:v>60.546997383436441</c:v>
                </c:pt>
                <c:pt idx="42">
                  <c:v>51.878596766900756</c:v>
                </c:pt>
                <c:pt idx="43">
                  <c:v>28.537239650717645</c:v>
                </c:pt>
                <c:pt idx="44">
                  <c:v>35.286853496676017</c:v>
                </c:pt>
                <c:pt idx="45">
                  <c:v>30.202436322251859</c:v>
                </c:pt>
                <c:pt idx="46">
                  <c:v>36.414264055085226</c:v>
                </c:pt>
                <c:pt idx="47">
                  <c:v>33.86882369153647</c:v>
                </c:pt>
                <c:pt idx="48">
                  <c:v>86.779943782477901</c:v>
                </c:pt>
                <c:pt idx="49">
                  <c:v>61.812626068000327</c:v>
                </c:pt>
                <c:pt idx="50">
                  <c:v>20.265772843036295</c:v>
                </c:pt>
                <c:pt idx="51">
                  <c:v>42.813798664844427</c:v>
                </c:pt>
                <c:pt idx="52">
                  <c:v>44.715250651877525</c:v>
                </c:pt>
                <c:pt idx="53">
                  <c:v>55.017115212792334</c:v>
                </c:pt>
                <c:pt idx="54">
                  <c:v>27.561931774950519</c:v>
                </c:pt>
                <c:pt idx="55">
                  <c:v>25.052025220135487</c:v>
                </c:pt>
                <c:pt idx="56">
                  <c:v>39.099377159902922</c:v>
                </c:pt>
                <c:pt idx="57">
                  <c:v>75.97636898538002</c:v>
                </c:pt>
                <c:pt idx="58">
                  <c:v>43.605936951749086</c:v>
                </c:pt>
                <c:pt idx="59">
                  <c:v>43.281662501503298</c:v>
                </c:pt>
                <c:pt idx="60">
                  <c:v>34.700234629042711</c:v>
                </c:pt>
                <c:pt idx="61">
                  <c:v>35.761577193378507</c:v>
                </c:pt>
                <c:pt idx="62">
                  <c:v>43.290272772315824</c:v>
                </c:pt>
                <c:pt idx="63">
                  <c:v>37.679950161869037</c:v>
                </c:pt>
                <c:pt idx="64">
                  <c:v>54.90497306099347</c:v>
                </c:pt>
                <c:pt idx="65">
                  <c:v>38.773195841585895</c:v>
                </c:pt>
                <c:pt idx="66">
                  <c:v>30.127373454843433</c:v>
                </c:pt>
                <c:pt idx="67">
                  <c:v>84.002794531036528</c:v>
                </c:pt>
                <c:pt idx="68">
                  <c:v>56.812067628379111</c:v>
                </c:pt>
                <c:pt idx="69">
                  <c:v>36.630625268839786</c:v>
                </c:pt>
                <c:pt idx="70">
                  <c:v>75.378469974431141</c:v>
                </c:pt>
                <c:pt idx="71">
                  <c:v>21.480538176944233</c:v>
                </c:pt>
                <c:pt idx="72">
                  <c:v>40.852167810092212</c:v>
                </c:pt>
                <c:pt idx="73">
                  <c:v>46.768955055913253</c:v>
                </c:pt>
                <c:pt idx="74">
                  <c:v>55.938784035665947</c:v>
                </c:pt>
                <c:pt idx="75">
                  <c:v>69.237847530559407</c:v>
                </c:pt>
                <c:pt idx="76">
                  <c:v>63.960647907118627</c:v>
                </c:pt>
                <c:pt idx="77">
                  <c:v>42.668247901046499</c:v>
                </c:pt>
                <c:pt idx="78">
                  <c:v>43.032742800544803</c:v>
                </c:pt>
                <c:pt idx="79">
                  <c:v>75.973126072669359</c:v>
                </c:pt>
                <c:pt idx="80">
                  <c:v>30.706946689013378</c:v>
                </c:pt>
                <c:pt idx="81">
                  <c:v>60.613397091448277</c:v>
                </c:pt>
                <c:pt idx="82">
                  <c:v>31.122191105232524</c:v>
                </c:pt>
                <c:pt idx="83">
                  <c:v>38.02271845236924</c:v>
                </c:pt>
                <c:pt idx="84">
                  <c:v>35.737511620070606</c:v>
                </c:pt>
                <c:pt idx="85">
                  <c:v>30.182940023389971</c:v>
                </c:pt>
                <c:pt idx="86">
                  <c:v>42.423220794658548</c:v>
                </c:pt>
                <c:pt idx="87">
                  <c:v>22.166329916282479</c:v>
                </c:pt>
                <c:pt idx="88">
                  <c:v>53.821136628065418</c:v>
                </c:pt>
                <c:pt idx="89">
                  <c:v>55.48793008470377</c:v>
                </c:pt>
                <c:pt idx="90">
                  <c:v>26.008914289976143</c:v>
                </c:pt>
                <c:pt idx="91">
                  <c:v>45.084006956627718</c:v>
                </c:pt>
                <c:pt idx="92">
                  <c:v>58.951012953029107</c:v>
                </c:pt>
                <c:pt idx="93">
                  <c:v>26.085775085949759</c:v>
                </c:pt>
                <c:pt idx="94">
                  <c:v>77.287183929597205</c:v>
                </c:pt>
                <c:pt idx="95">
                  <c:v>77.651411675240197</c:v>
                </c:pt>
                <c:pt idx="96">
                  <c:v>65.698000100901154</c:v>
                </c:pt>
                <c:pt idx="97">
                  <c:v>27.398519646391325</c:v>
                </c:pt>
                <c:pt idx="98">
                  <c:v>64.242194435569331</c:v>
                </c:pt>
                <c:pt idx="99">
                  <c:v>32.438322532637017</c:v>
                </c:pt>
                <c:pt idx="100">
                  <c:v>67.03453582284331</c:v>
                </c:pt>
                <c:pt idx="101">
                  <c:v>88.55789271517412</c:v>
                </c:pt>
                <c:pt idx="102">
                  <c:v>75.415700792022136</c:v>
                </c:pt>
                <c:pt idx="103">
                  <c:v>65.940208218288689</c:v>
                </c:pt>
                <c:pt idx="104">
                  <c:v>78.503085470702644</c:v>
                </c:pt>
                <c:pt idx="105">
                  <c:v>32.41581964913172</c:v>
                </c:pt>
                <c:pt idx="106">
                  <c:v>55.693523783565077</c:v>
                </c:pt>
                <c:pt idx="107">
                  <c:v>70.526204819437595</c:v>
                </c:pt>
                <c:pt idx="108">
                  <c:v>36.993000259634137</c:v>
                </c:pt>
                <c:pt idx="109">
                  <c:v>51.482089469368859</c:v>
                </c:pt>
                <c:pt idx="110">
                  <c:v>24.080231080121703</c:v>
                </c:pt>
                <c:pt idx="111">
                  <c:v>64.994367984265097</c:v>
                </c:pt>
                <c:pt idx="112">
                  <c:v>66.418224436160443</c:v>
                </c:pt>
                <c:pt idx="113">
                  <c:v>40.664519727722272</c:v>
                </c:pt>
                <c:pt idx="114">
                  <c:v>58.825001833769605</c:v>
                </c:pt>
                <c:pt idx="115">
                  <c:v>69.321587864535687</c:v>
                </c:pt>
                <c:pt idx="116">
                  <c:v>53.217884583771195</c:v>
                </c:pt>
                <c:pt idx="117">
                  <c:v>46.655174138322685</c:v>
                </c:pt>
                <c:pt idx="118">
                  <c:v>44.56303188993823</c:v>
                </c:pt>
                <c:pt idx="119">
                  <c:v>35.971134715921693</c:v>
                </c:pt>
                <c:pt idx="120">
                  <c:v>66.775820671144487</c:v>
                </c:pt>
                <c:pt idx="121">
                  <c:v>22.696371663484843</c:v>
                </c:pt>
                <c:pt idx="122">
                  <c:v>73.645486780912577</c:v>
                </c:pt>
                <c:pt idx="123">
                  <c:v>17.963055792541834</c:v>
                </c:pt>
                <c:pt idx="124">
                  <c:v>63.922341363457335</c:v>
                </c:pt>
                <c:pt idx="125">
                  <c:v>61.301071019963004</c:v>
                </c:pt>
                <c:pt idx="126">
                  <c:v>52.887653745500508</c:v>
                </c:pt>
                <c:pt idx="127">
                  <c:v>45.847970549199424</c:v>
                </c:pt>
                <c:pt idx="128">
                  <c:v>41.56348841853071</c:v>
                </c:pt>
                <c:pt idx="129">
                  <c:v>50.683733726490154</c:v>
                </c:pt>
                <c:pt idx="130">
                  <c:v>65.394708221682251</c:v>
                </c:pt>
                <c:pt idx="131">
                  <c:v>22.130597777658746</c:v>
                </c:pt>
                <c:pt idx="132">
                  <c:v>81.82857586762735</c:v>
                </c:pt>
                <c:pt idx="133">
                  <c:v>55.80684778518458</c:v>
                </c:pt>
                <c:pt idx="134">
                  <c:v>44.116565379272679</c:v>
                </c:pt>
                <c:pt idx="135">
                  <c:v>49.121163413345236</c:v>
                </c:pt>
                <c:pt idx="136">
                  <c:v>44.157705585452305</c:v>
                </c:pt>
                <c:pt idx="137">
                  <c:v>23.903056316123749</c:v>
                </c:pt>
                <c:pt idx="138">
                  <c:v>43.522133710761814</c:v>
                </c:pt>
                <c:pt idx="139">
                  <c:v>53.648133324720675</c:v>
                </c:pt>
                <c:pt idx="140">
                  <c:v>28.922788434654354</c:v>
                </c:pt>
                <c:pt idx="141">
                  <c:v>37.143829281817283</c:v>
                </c:pt>
                <c:pt idx="142">
                  <c:v>43.745675238391158</c:v>
                </c:pt>
                <c:pt idx="143">
                  <c:v>35.202289869949929</c:v>
                </c:pt>
                <c:pt idx="144">
                  <c:v>57.141850585399816</c:v>
                </c:pt>
                <c:pt idx="145">
                  <c:v>60.608694314279354</c:v>
                </c:pt>
                <c:pt idx="146">
                  <c:v>64.766413858853056</c:v>
                </c:pt>
                <c:pt idx="147">
                  <c:v>54.387718974666328</c:v>
                </c:pt>
                <c:pt idx="148">
                  <c:v>84.554461876225432</c:v>
                </c:pt>
                <c:pt idx="149">
                  <c:v>55.743569408682511</c:v>
                </c:pt>
                <c:pt idx="150">
                  <c:v>54.275835737825346</c:v>
                </c:pt>
                <c:pt idx="151">
                  <c:v>24.812298184785288</c:v>
                </c:pt>
                <c:pt idx="152">
                  <c:v>18.165540256137813</c:v>
                </c:pt>
                <c:pt idx="153">
                  <c:v>64.533165746163434</c:v>
                </c:pt>
                <c:pt idx="154">
                  <c:v>48.142892430511495</c:v>
                </c:pt>
                <c:pt idx="155">
                  <c:v>49.836587079379711</c:v>
                </c:pt>
                <c:pt idx="156">
                  <c:v>62.63508164844383</c:v>
                </c:pt>
                <c:pt idx="157">
                  <c:v>52.443511564160545</c:v>
                </c:pt>
                <c:pt idx="158">
                  <c:v>50.177269352680113</c:v>
                </c:pt>
                <c:pt idx="159">
                  <c:v>58.610242936832911</c:v>
                </c:pt>
                <c:pt idx="160">
                  <c:v>64.622246454371762</c:v>
                </c:pt>
                <c:pt idx="161">
                  <c:v>34.890132063824268</c:v>
                </c:pt>
                <c:pt idx="162">
                  <c:v>80.830339782309537</c:v>
                </c:pt>
                <c:pt idx="163">
                  <c:v>29.390032907598236</c:v>
                </c:pt>
                <c:pt idx="164">
                  <c:v>39.42177951260458</c:v>
                </c:pt>
                <c:pt idx="165">
                  <c:v>60.043561904651064</c:v>
                </c:pt>
                <c:pt idx="166">
                  <c:v>60.287154742075295</c:v>
                </c:pt>
                <c:pt idx="167">
                  <c:v>32.83867086912332</c:v>
                </c:pt>
                <c:pt idx="168">
                  <c:v>57.257147842101723</c:v>
                </c:pt>
                <c:pt idx="169">
                  <c:v>35.252891038093509</c:v>
                </c:pt>
                <c:pt idx="170">
                  <c:v>85.007988610420981</c:v>
                </c:pt>
                <c:pt idx="171">
                  <c:v>39.297718734025111</c:v>
                </c:pt>
                <c:pt idx="172">
                  <c:v>39.433436087400594</c:v>
                </c:pt>
                <c:pt idx="173">
                  <c:v>63.88349540051891</c:v>
                </c:pt>
                <c:pt idx="174">
                  <c:v>39.583968441501206</c:v>
                </c:pt>
                <c:pt idx="175">
                  <c:v>32.445215553982756</c:v>
                </c:pt>
                <c:pt idx="176">
                  <c:v>45.359074208237125</c:v>
                </c:pt>
                <c:pt idx="177">
                  <c:v>53.48215960415677</c:v>
                </c:pt>
                <c:pt idx="178">
                  <c:v>37.020536633569499</c:v>
                </c:pt>
                <c:pt idx="179">
                  <c:v>65.224099166891577</c:v>
                </c:pt>
                <c:pt idx="180">
                  <c:v>85.208252499794369</c:v>
                </c:pt>
                <c:pt idx="181">
                  <c:v>53.586061881073867</c:v>
                </c:pt>
                <c:pt idx="182">
                  <c:v>45.461322452629197</c:v>
                </c:pt>
                <c:pt idx="183">
                  <c:v>24.681327292336857</c:v>
                </c:pt>
                <c:pt idx="184">
                  <c:v>65.200536888068697</c:v>
                </c:pt>
                <c:pt idx="185">
                  <c:v>38.473977791100573</c:v>
                </c:pt>
                <c:pt idx="186">
                  <c:v>48.701789693348992</c:v>
                </c:pt>
                <c:pt idx="187">
                  <c:v>44.641310459167649</c:v>
                </c:pt>
                <c:pt idx="188">
                  <c:v>60.624606311857256</c:v>
                </c:pt>
                <c:pt idx="189">
                  <c:v>52.295153506928607</c:v>
                </c:pt>
                <c:pt idx="190">
                  <c:v>39.766533960182663</c:v>
                </c:pt>
                <c:pt idx="191">
                  <c:v>47.720989842378742</c:v>
                </c:pt>
                <c:pt idx="192">
                  <c:v>20.495619854601049</c:v>
                </c:pt>
                <c:pt idx="193">
                  <c:v>34.11866281240961</c:v>
                </c:pt>
                <c:pt idx="194">
                  <c:v>26.945170791353846</c:v>
                </c:pt>
                <c:pt idx="195">
                  <c:v>28.178420140627502</c:v>
                </c:pt>
                <c:pt idx="196">
                  <c:v>37.576192051807794</c:v>
                </c:pt>
                <c:pt idx="197">
                  <c:v>28.710031086573043</c:v>
                </c:pt>
                <c:pt idx="198">
                  <c:v>47.603546493341298</c:v>
                </c:pt>
                <c:pt idx="199">
                  <c:v>29.723737782221878</c:v>
                </c:pt>
                <c:pt idx="200">
                  <c:v>66.728039282281316</c:v>
                </c:pt>
                <c:pt idx="201">
                  <c:v>66.532135542165932</c:v>
                </c:pt>
                <c:pt idx="202">
                  <c:v>88.548598294517532</c:v>
                </c:pt>
                <c:pt idx="203">
                  <c:v>24.626583275695097</c:v>
                </c:pt>
                <c:pt idx="204">
                  <c:v>57.021368708630021</c:v>
                </c:pt>
                <c:pt idx="205">
                  <c:v>69.078854607940315</c:v>
                </c:pt>
                <c:pt idx="206">
                  <c:v>18.392090879964048</c:v>
                </c:pt>
                <c:pt idx="207">
                  <c:v>51.964098396768044</c:v>
                </c:pt>
                <c:pt idx="208">
                  <c:v>52.246330765081346</c:v>
                </c:pt>
                <c:pt idx="209">
                  <c:v>52.684569159828655</c:v>
                </c:pt>
                <c:pt idx="210">
                  <c:v>35.87290908157717</c:v>
                </c:pt>
                <c:pt idx="211">
                  <c:v>59.054479639543203</c:v>
                </c:pt>
                <c:pt idx="212">
                  <c:v>59.598375125653888</c:v>
                </c:pt>
                <c:pt idx="213">
                  <c:v>47.887094240924519</c:v>
                </c:pt>
                <c:pt idx="214">
                  <c:v>61.691875060907158</c:v>
                </c:pt>
                <c:pt idx="215">
                  <c:v>50.337218910313773</c:v>
                </c:pt>
                <c:pt idx="216">
                  <c:v>45.861770842608678</c:v>
                </c:pt>
                <c:pt idx="217">
                  <c:v>48.627369753253767</c:v>
                </c:pt>
                <c:pt idx="218">
                  <c:v>53.957435061638506</c:v>
                </c:pt>
                <c:pt idx="219">
                  <c:v>68.244591956310941</c:v>
                </c:pt>
                <c:pt idx="220">
                  <c:v>21.235344495688981</c:v>
                </c:pt>
                <c:pt idx="221">
                  <c:v>33.987312730317257</c:v>
                </c:pt>
                <c:pt idx="222">
                  <c:v>60.814120574770016</c:v>
                </c:pt>
                <c:pt idx="223">
                  <c:v>51.661997573089536</c:v>
                </c:pt>
                <c:pt idx="224">
                  <c:v>78.051300973029242</c:v>
                </c:pt>
                <c:pt idx="225">
                  <c:v>50.287665156369449</c:v>
                </c:pt>
                <c:pt idx="226">
                  <c:v>46.197629739745423</c:v>
                </c:pt>
                <c:pt idx="227">
                  <c:v>51.973064050451427</c:v>
                </c:pt>
                <c:pt idx="228">
                  <c:v>39.883113050502608</c:v>
                </c:pt>
                <c:pt idx="229">
                  <c:v>36.740207687091967</c:v>
                </c:pt>
                <c:pt idx="230">
                  <c:v>49.113043303410237</c:v>
                </c:pt>
                <c:pt idx="231">
                  <c:v>51.782877076008113</c:v>
                </c:pt>
                <c:pt idx="232">
                  <c:v>49.762735978789216</c:v>
                </c:pt>
                <c:pt idx="233">
                  <c:v>30.465458046507226</c:v>
                </c:pt>
                <c:pt idx="234">
                  <c:v>49.936409981806769</c:v>
                </c:pt>
                <c:pt idx="235">
                  <c:v>43.793910402017417</c:v>
                </c:pt>
                <c:pt idx="236">
                  <c:v>37.452755713193376</c:v>
                </c:pt>
                <c:pt idx="237">
                  <c:v>49.172248624673415</c:v>
                </c:pt>
                <c:pt idx="238">
                  <c:v>38.502713124040696</c:v>
                </c:pt>
                <c:pt idx="239">
                  <c:v>41.48727759810042</c:v>
                </c:pt>
                <c:pt idx="240">
                  <c:v>21.734413100821033</c:v>
                </c:pt>
                <c:pt idx="241">
                  <c:v>48.206825359436408</c:v>
                </c:pt>
                <c:pt idx="242">
                  <c:v>38.348285680890356</c:v>
                </c:pt>
                <c:pt idx="243">
                  <c:v>18.741228936923225</c:v>
                </c:pt>
                <c:pt idx="244">
                  <c:v>41.214581056171134</c:v>
                </c:pt>
                <c:pt idx="245">
                  <c:v>64.118351035268333</c:v>
                </c:pt>
                <c:pt idx="246">
                  <c:v>45.255916299119832</c:v>
                </c:pt>
                <c:pt idx="247">
                  <c:v>89.061804378822274</c:v>
                </c:pt>
                <c:pt idx="248">
                  <c:v>26.565263519646052</c:v>
                </c:pt>
                <c:pt idx="249">
                  <c:v>42.295997439920036</c:v>
                </c:pt>
                <c:pt idx="250">
                  <c:v>44.707755083645381</c:v>
                </c:pt>
                <c:pt idx="251">
                  <c:v>24.953173947802604</c:v>
                </c:pt>
                <c:pt idx="252">
                  <c:v>52.279478018211201</c:v>
                </c:pt>
                <c:pt idx="253">
                  <c:v>42.811418661021534</c:v>
                </c:pt>
                <c:pt idx="254">
                  <c:v>44.588080388321323</c:v>
                </c:pt>
                <c:pt idx="255">
                  <c:v>41.759150098906801</c:v>
                </c:pt>
                <c:pt idx="256">
                  <c:v>44.096175646253741</c:v>
                </c:pt>
                <c:pt idx="257">
                  <c:v>51.140006774503874</c:v>
                </c:pt>
                <c:pt idx="258">
                  <c:v>28.702493176796281</c:v>
                </c:pt>
                <c:pt idx="259">
                  <c:v>28.093632816951004</c:v>
                </c:pt>
                <c:pt idx="260">
                  <c:v>41.366158163967619</c:v>
                </c:pt>
                <c:pt idx="261">
                  <c:v>22.61169836971786</c:v>
                </c:pt>
                <c:pt idx="262">
                  <c:v>23.402813717759159</c:v>
                </c:pt>
                <c:pt idx="263">
                  <c:v>80.458645101741368</c:v>
                </c:pt>
                <c:pt idx="264">
                  <c:v>58.343519212274288</c:v>
                </c:pt>
                <c:pt idx="265">
                  <c:v>39.565492112837653</c:v>
                </c:pt>
                <c:pt idx="266">
                  <c:v>48.29378033584441</c:v>
                </c:pt>
                <c:pt idx="267">
                  <c:v>69.003946724821205</c:v>
                </c:pt>
                <c:pt idx="268">
                  <c:v>60.373098527902947</c:v>
                </c:pt>
                <c:pt idx="269">
                  <c:v>37.852066650483245</c:v>
                </c:pt>
                <c:pt idx="270">
                  <c:v>38.057660948196855</c:v>
                </c:pt>
                <c:pt idx="271">
                  <c:v>46.733102011523201</c:v>
                </c:pt>
                <c:pt idx="272">
                  <c:v>74.429730195040648</c:v>
                </c:pt>
                <c:pt idx="273">
                  <c:v>46.162651985100197</c:v>
                </c:pt>
                <c:pt idx="274">
                  <c:v>59.543014759865066</c:v>
                </c:pt>
                <c:pt idx="275">
                  <c:v>52.029405617571335</c:v>
                </c:pt>
                <c:pt idx="276">
                  <c:v>46.01388332491333</c:v>
                </c:pt>
                <c:pt idx="277">
                  <c:v>54.273233789543916</c:v>
                </c:pt>
                <c:pt idx="278">
                  <c:v>55.976537810659167</c:v>
                </c:pt>
                <c:pt idx="279">
                  <c:v>29.294848112860624</c:v>
                </c:pt>
                <c:pt idx="280">
                  <c:v>29.693243744855323</c:v>
                </c:pt>
                <c:pt idx="281">
                  <c:v>51.60688523890007</c:v>
                </c:pt>
                <c:pt idx="282">
                  <c:v>32.765679845092507</c:v>
                </c:pt>
                <c:pt idx="283">
                  <c:v>42.904562819931868</c:v>
                </c:pt>
                <c:pt idx="284">
                  <c:v>28.665919177173251</c:v>
                </c:pt>
                <c:pt idx="285">
                  <c:v>50.137403314474184</c:v>
                </c:pt>
                <c:pt idx="286">
                  <c:v>49.786618941891128</c:v>
                </c:pt>
                <c:pt idx="287">
                  <c:v>53.909529056041649</c:v>
                </c:pt>
                <c:pt idx="288">
                  <c:v>68.363963527391675</c:v>
                </c:pt>
                <c:pt idx="289">
                  <c:v>63.531268738347812</c:v>
                </c:pt>
                <c:pt idx="290">
                  <c:v>18.813139834390473</c:v>
                </c:pt>
                <c:pt idx="291">
                  <c:v>21.533417647193858</c:v>
                </c:pt>
                <c:pt idx="292">
                  <c:v>20.946035696361538</c:v>
                </c:pt>
                <c:pt idx="293">
                  <c:v>31.369569423564741</c:v>
                </c:pt>
                <c:pt idx="294">
                  <c:v>26.796921144193373</c:v>
                </c:pt>
                <c:pt idx="295">
                  <c:v>64.794845726166969</c:v>
                </c:pt>
                <c:pt idx="296">
                  <c:v>35.726234571764188</c:v>
                </c:pt>
                <c:pt idx="297">
                  <c:v>71.169307048520423</c:v>
                </c:pt>
                <c:pt idx="298">
                  <c:v>40.019483885930754</c:v>
                </c:pt>
                <c:pt idx="299">
                  <c:v>48.906318280231588</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50F5-4783-A5B6-D2C56949720E}"/>
            </c:ext>
          </c:extLst>
        </c:ser>
        <c:dLbls>
          <c:showLegendKey val="0"/>
          <c:showVal val="0"/>
          <c:showCatName val="0"/>
          <c:showSerName val="0"/>
          <c:showPercent val="0"/>
          <c:showBubbleSize val="0"/>
        </c:dLbls>
        <c:axId val="-1097084256"/>
        <c:axId val="-1097075008"/>
      </c:scatterChart>
      <c:valAx>
        <c:axId val="-1097084256"/>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Field Initial Gas Rate</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97075008"/>
        <c:crossesAt val="-1200"/>
        <c:crossBetween val="midCat"/>
      </c:valAx>
      <c:valAx>
        <c:axId val="-1097075008"/>
        <c:scaling>
          <c:orientation val="minMax"/>
        </c:scaling>
        <c:delete val="1"/>
        <c:axPos val="l"/>
        <c:numFmt formatCode="General" sourceLinked="1"/>
        <c:majorTickMark val="cross"/>
        <c:minorTickMark val="none"/>
        <c:tickLblPos val="nextTo"/>
        <c:crossAx val="-1097084256"/>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1633920759905008"/>
          <c:h val="0.75851851851851848"/>
        </c:manualLayout>
      </c:layout>
      <c:scatterChart>
        <c:scatterStyle val="lineMarker"/>
        <c:varyColors val="0"/>
        <c:ser>
          <c:idx val="0"/>
          <c:order val="0"/>
          <c:spPr>
            <a:ln w="28575" cap="rnd">
              <a:noFill/>
              <a:round/>
            </a:ln>
            <a:effectLst/>
          </c:spPr>
          <c:marker>
            <c:symbol val="circle"/>
            <c:size val="9"/>
            <c:spPr>
              <a:solidFill>
                <a:srgbClr val="FF000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49497000374953132"/>
                  <c:y val="-0.3115389909594634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Fore_Trials!$D$10:$D$100000</c:f>
              <c:numCache>
                <c:formatCode>General</c:formatCode>
                <c:ptCount val="99991"/>
                <c:pt idx="0">
                  <c:v>49.022011494113691</c:v>
                </c:pt>
                <c:pt idx="1">
                  <c:v>46.812405389665074</c:v>
                </c:pt>
                <c:pt idx="2">
                  <c:v>91.122484833676836</c:v>
                </c:pt>
                <c:pt idx="3">
                  <c:v>53.994401834112914</c:v>
                </c:pt>
                <c:pt idx="4">
                  <c:v>35.827621549941981</c:v>
                </c:pt>
                <c:pt idx="5">
                  <c:v>48.085511677289425</c:v>
                </c:pt>
                <c:pt idx="6">
                  <c:v>52.221967120611502</c:v>
                </c:pt>
                <c:pt idx="7">
                  <c:v>45.601253103118964</c:v>
                </c:pt>
                <c:pt idx="8">
                  <c:v>158.72545682330156</c:v>
                </c:pt>
                <c:pt idx="9">
                  <c:v>45.375563858105579</c:v>
                </c:pt>
                <c:pt idx="10">
                  <c:v>53.365788545468078</c:v>
                </c:pt>
                <c:pt idx="11">
                  <c:v>43.995102130011972</c:v>
                </c:pt>
                <c:pt idx="12">
                  <c:v>44.177775259060219</c:v>
                </c:pt>
                <c:pt idx="13">
                  <c:v>47.134933515511015</c:v>
                </c:pt>
                <c:pt idx="14">
                  <c:v>62.915347480647533</c:v>
                </c:pt>
                <c:pt idx="15">
                  <c:v>34.855111958042251</c:v>
                </c:pt>
                <c:pt idx="16">
                  <c:v>50.109365442449047</c:v>
                </c:pt>
                <c:pt idx="17">
                  <c:v>31.207905527701122</c:v>
                </c:pt>
                <c:pt idx="18">
                  <c:v>42.676094081468982</c:v>
                </c:pt>
                <c:pt idx="19">
                  <c:v>81.03268513407815</c:v>
                </c:pt>
                <c:pt idx="20">
                  <c:v>35.93083025253614</c:v>
                </c:pt>
                <c:pt idx="21">
                  <c:v>31.445844225084851</c:v>
                </c:pt>
                <c:pt idx="22">
                  <c:v>43.873582346633832</c:v>
                </c:pt>
                <c:pt idx="23">
                  <c:v>33.243356618974687</c:v>
                </c:pt>
                <c:pt idx="24">
                  <c:v>78.829135233732913</c:v>
                </c:pt>
                <c:pt idx="25">
                  <c:v>69.527823311986609</c:v>
                </c:pt>
                <c:pt idx="26">
                  <c:v>68.867160371579502</c:v>
                </c:pt>
                <c:pt idx="27">
                  <c:v>51.306072282286983</c:v>
                </c:pt>
                <c:pt idx="28">
                  <c:v>72.158838716526617</c:v>
                </c:pt>
                <c:pt idx="29">
                  <c:v>31.44929916495958</c:v>
                </c:pt>
                <c:pt idx="30">
                  <c:v>35.047694604667342</c:v>
                </c:pt>
                <c:pt idx="31">
                  <c:v>51.394372152262441</c:v>
                </c:pt>
                <c:pt idx="32">
                  <c:v>14.75037477007163</c:v>
                </c:pt>
                <c:pt idx="33">
                  <c:v>31.667939791787258</c:v>
                </c:pt>
                <c:pt idx="34">
                  <c:v>118.63852522000016</c:v>
                </c:pt>
                <c:pt idx="35">
                  <c:v>99.516491029283515</c:v>
                </c:pt>
                <c:pt idx="36">
                  <c:v>42.243293765000466</c:v>
                </c:pt>
                <c:pt idx="37">
                  <c:v>138.13976950247636</c:v>
                </c:pt>
                <c:pt idx="38">
                  <c:v>71.521265490415317</c:v>
                </c:pt>
                <c:pt idx="39">
                  <c:v>56.557734407057666</c:v>
                </c:pt>
                <c:pt idx="40">
                  <c:v>61.801928795656004</c:v>
                </c:pt>
                <c:pt idx="41">
                  <c:v>76.784213767243912</c:v>
                </c:pt>
                <c:pt idx="42">
                  <c:v>62.675025601598918</c:v>
                </c:pt>
                <c:pt idx="43">
                  <c:v>28.537239650717645</c:v>
                </c:pt>
                <c:pt idx="44">
                  <c:v>44.611302114881603</c:v>
                </c:pt>
                <c:pt idx="45">
                  <c:v>30.397130522934933</c:v>
                </c:pt>
                <c:pt idx="46">
                  <c:v>46.28352626050664</c:v>
                </c:pt>
                <c:pt idx="47">
                  <c:v>50.965274994323011</c:v>
                </c:pt>
                <c:pt idx="48">
                  <c:v>86.779943782477901</c:v>
                </c:pt>
                <c:pt idx="49">
                  <c:v>81.359790387607475</c:v>
                </c:pt>
                <c:pt idx="50">
                  <c:v>20.265772843036295</c:v>
                </c:pt>
                <c:pt idx="51">
                  <c:v>59.708304179028204</c:v>
                </c:pt>
                <c:pt idx="52">
                  <c:v>45.189240232342662</c:v>
                </c:pt>
                <c:pt idx="53">
                  <c:v>89.294831648629568</c:v>
                </c:pt>
                <c:pt idx="54">
                  <c:v>27.561931774950519</c:v>
                </c:pt>
                <c:pt idx="55">
                  <c:v>38.789887426410758</c:v>
                </c:pt>
                <c:pt idx="56">
                  <c:v>56.68896002639957</c:v>
                </c:pt>
                <c:pt idx="57">
                  <c:v>120.49065054936305</c:v>
                </c:pt>
                <c:pt idx="58">
                  <c:v>45.798392486981172</c:v>
                </c:pt>
                <c:pt idx="59">
                  <c:v>43.281662501503298</c:v>
                </c:pt>
                <c:pt idx="60">
                  <c:v>42.347484619187114</c:v>
                </c:pt>
                <c:pt idx="61">
                  <c:v>39.223487284411512</c:v>
                </c:pt>
                <c:pt idx="62">
                  <c:v>56.253049637877936</c:v>
                </c:pt>
                <c:pt idx="63">
                  <c:v>37.679950161869037</c:v>
                </c:pt>
                <c:pt idx="64">
                  <c:v>63.836857724490784</c:v>
                </c:pt>
                <c:pt idx="65">
                  <c:v>61.450810591921481</c:v>
                </c:pt>
                <c:pt idx="66">
                  <c:v>30.127373454843433</c:v>
                </c:pt>
                <c:pt idx="67">
                  <c:v>84.002794531036528</c:v>
                </c:pt>
                <c:pt idx="68">
                  <c:v>56.812067628379111</c:v>
                </c:pt>
                <c:pt idx="69">
                  <c:v>57.577477163650329</c:v>
                </c:pt>
                <c:pt idx="70">
                  <c:v>75.378469974431141</c:v>
                </c:pt>
                <c:pt idx="71">
                  <c:v>34.856920174417162</c:v>
                </c:pt>
                <c:pt idx="72">
                  <c:v>43.017109000959174</c:v>
                </c:pt>
                <c:pt idx="73">
                  <c:v>62.030200267704124</c:v>
                </c:pt>
                <c:pt idx="74">
                  <c:v>68.461884143577905</c:v>
                </c:pt>
                <c:pt idx="75">
                  <c:v>88.216239931148252</c:v>
                </c:pt>
                <c:pt idx="76">
                  <c:v>63.960647907118627</c:v>
                </c:pt>
                <c:pt idx="77">
                  <c:v>44.579297125419906</c:v>
                </c:pt>
                <c:pt idx="78">
                  <c:v>43.032742800544803</c:v>
                </c:pt>
                <c:pt idx="79">
                  <c:v>102.76653133476542</c:v>
                </c:pt>
                <c:pt idx="80">
                  <c:v>39.673276087186011</c:v>
                </c:pt>
                <c:pt idx="81">
                  <c:v>64.965634453742965</c:v>
                </c:pt>
                <c:pt idx="82">
                  <c:v>31.122191105232524</c:v>
                </c:pt>
                <c:pt idx="83">
                  <c:v>38.02271845236924</c:v>
                </c:pt>
                <c:pt idx="84">
                  <c:v>38.277802218360584</c:v>
                </c:pt>
                <c:pt idx="85">
                  <c:v>30.182940023389971</c:v>
                </c:pt>
                <c:pt idx="86">
                  <c:v>48.676773269204361</c:v>
                </c:pt>
                <c:pt idx="87">
                  <c:v>22.166329916282479</c:v>
                </c:pt>
                <c:pt idx="88">
                  <c:v>73.171261430576763</c:v>
                </c:pt>
                <c:pt idx="89">
                  <c:v>62.517822126699038</c:v>
                </c:pt>
                <c:pt idx="90">
                  <c:v>27.584237460555045</c:v>
                </c:pt>
                <c:pt idx="91">
                  <c:v>66.745755385560031</c:v>
                </c:pt>
                <c:pt idx="92">
                  <c:v>89.194505481582709</c:v>
                </c:pt>
                <c:pt idx="93">
                  <c:v>29.809285025842755</c:v>
                </c:pt>
                <c:pt idx="94">
                  <c:v>121.47186739140565</c:v>
                </c:pt>
                <c:pt idx="95">
                  <c:v>77.651411675240197</c:v>
                </c:pt>
                <c:pt idx="96">
                  <c:v>78.824583801390077</c:v>
                </c:pt>
                <c:pt idx="97">
                  <c:v>30.180631545498613</c:v>
                </c:pt>
                <c:pt idx="98">
                  <c:v>66.317548841934112</c:v>
                </c:pt>
                <c:pt idx="99">
                  <c:v>32.614834168634303</c:v>
                </c:pt>
                <c:pt idx="100">
                  <c:v>81.32766538962035</c:v>
                </c:pt>
                <c:pt idx="101">
                  <c:v>88.55789271517412</c:v>
                </c:pt>
                <c:pt idx="102">
                  <c:v>112.81921182843365</c:v>
                </c:pt>
                <c:pt idx="103">
                  <c:v>65.940208218288689</c:v>
                </c:pt>
                <c:pt idx="104">
                  <c:v>84.955474412725849</c:v>
                </c:pt>
                <c:pt idx="105">
                  <c:v>44.686439519357798</c:v>
                </c:pt>
                <c:pt idx="106">
                  <c:v>66.457291670563762</c:v>
                </c:pt>
                <c:pt idx="107">
                  <c:v>114.08791187113127</c:v>
                </c:pt>
                <c:pt idx="108">
                  <c:v>36.993000259634137</c:v>
                </c:pt>
                <c:pt idx="109">
                  <c:v>54.943089864518001</c:v>
                </c:pt>
                <c:pt idx="110">
                  <c:v>24.231941949754308</c:v>
                </c:pt>
                <c:pt idx="111">
                  <c:v>91.577719136645712</c:v>
                </c:pt>
                <c:pt idx="112">
                  <c:v>76.297759380489964</c:v>
                </c:pt>
                <c:pt idx="113">
                  <c:v>40.664519727722272</c:v>
                </c:pt>
                <c:pt idx="114">
                  <c:v>66.398708718904814</c:v>
                </c:pt>
                <c:pt idx="115">
                  <c:v>69.321587864535687</c:v>
                </c:pt>
                <c:pt idx="116">
                  <c:v>53.217884583771195</c:v>
                </c:pt>
                <c:pt idx="117">
                  <c:v>46.655174138322685</c:v>
                </c:pt>
                <c:pt idx="118">
                  <c:v>63.494229059204613</c:v>
                </c:pt>
                <c:pt idx="119">
                  <c:v>35.971134715921693</c:v>
                </c:pt>
                <c:pt idx="120">
                  <c:v>66.775820671144487</c:v>
                </c:pt>
                <c:pt idx="121">
                  <c:v>29.112024022836572</c:v>
                </c:pt>
                <c:pt idx="122">
                  <c:v>73.645486780912577</c:v>
                </c:pt>
                <c:pt idx="123">
                  <c:v>17.963055792541834</c:v>
                </c:pt>
                <c:pt idx="124">
                  <c:v>63.922341363457335</c:v>
                </c:pt>
                <c:pt idx="125">
                  <c:v>78.265901966968769</c:v>
                </c:pt>
                <c:pt idx="126">
                  <c:v>52.887653745500508</c:v>
                </c:pt>
                <c:pt idx="127">
                  <c:v>49.985795956244637</c:v>
                </c:pt>
                <c:pt idx="128">
                  <c:v>41.56348841853071</c:v>
                </c:pt>
                <c:pt idx="129">
                  <c:v>83.96228813050179</c:v>
                </c:pt>
                <c:pt idx="130">
                  <c:v>104.09662526116739</c:v>
                </c:pt>
                <c:pt idx="131">
                  <c:v>26.472897202528145</c:v>
                </c:pt>
                <c:pt idx="132">
                  <c:v>83.0686891734493</c:v>
                </c:pt>
                <c:pt idx="133">
                  <c:v>55.80684778518458</c:v>
                </c:pt>
                <c:pt idx="134">
                  <c:v>55.84855320216343</c:v>
                </c:pt>
                <c:pt idx="135">
                  <c:v>53.391151086267172</c:v>
                </c:pt>
                <c:pt idx="136">
                  <c:v>49.872129087946661</c:v>
                </c:pt>
                <c:pt idx="137">
                  <c:v>23.903056316123749</c:v>
                </c:pt>
                <c:pt idx="138">
                  <c:v>43.522133710761814</c:v>
                </c:pt>
                <c:pt idx="139">
                  <c:v>78.942406334805213</c:v>
                </c:pt>
                <c:pt idx="140">
                  <c:v>28.922788434654354</c:v>
                </c:pt>
                <c:pt idx="141">
                  <c:v>41.774672726538284</c:v>
                </c:pt>
                <c:pt idx="142">
                  <c:v>46.37942589495519</c:v>
                </c:pt>
                <c:pt idx="143">
                  <c:v>35.202289869949929</c:v>
                </c:pt>
                <c:pt idx="144">
                  <c:v>57.141850585399816</c:v>
                </c:pt>
                <c:pt idx="145">
                  <c:v>64.710607541337467</c:v>
                </c:pt>
                <c:pt idx="146">
                  <c:v>68.715888470249709</c:v>
                </c:pt>
                <c:pt idx="147">
                  <c:v>81.193839363113071</c:v>
                </c:pt>
                <c:pt idx="148">
                  <c:v>136.1089020390659</c:v>
                </c:pt>
                <c:pt idx="149">
                  <c:v>69.837015014861876</c:v>
                </c:pt>
                <c:pt idx="150">
                  <c:v>54.275835737825346</c:v>
                </c:pt>
                <c:pt idx="151">
                  <c:v>24.812298184785288</c:v>
                </c:pt>
                <c:pt idx="152">
                  <c:v>18.165540256137813</c:v>
                </c:pt>
                <c:pt idx="153">
                  <c:v>95.756092694649027</c:v>
                </c:pt>
                <c:pt idx="154">
                  <c:v>48.142892430511495</c:v>
                </c:pt>
                <c:pt idx="155">
                  <c:v>49.836587079379711</c:v>
                </c:pt>
                <c:pt idx="156">
                  <c:v>76.704003084560924</c:v>
                </c:pt>
                <c:pt idx="157">
                  <c:v>77.526226161422102</c:v>
                </c:pt>
                <c:pt idx="158">
                  <c:v>62.671290905830709</c:v>
                </c:pt>
                <c:pt idx="159">
                  <c:v>58.610242936832911</c:v>
                </c:pt>
                <c:pt idx="160">
                  <c:v>64.622246454371762</c:v>
                </c:pt>
                <c:pt idx="161">
                  <c:v>34.890132063824268</c:v>
                </c:pt>
                <c:pt idx="162">
                  <c:v>101.20044483747381</c:v>
                </c:pt>
                <c:pt idx="163">
                  <c:v>30.037598694039954</c:v>
                </c:pt>
                <c:pt idx="164">
                  <c:v>41.759151933274431</c:v>
                </c:pt>
                <c:pt idx="165">
                  <c:v>60.043561904651064</c:v>
                </c:pt>
                <c:pt idx="166">
                  <c:v>60.287154742075295</c:v>
                </c:pt>
                <c:pt idx="167">
                  <c:v>40.022934256571702</c:v>
                </c:pt>
                <c:pt idx="168">
                  <c:v>57.257147842101723</c:v>
                </c:pt>
                <c:pt idx="169">
                  <c:v>49.71388889101852</c:v>
                </c:pt>
                <c:pt idx="170">
                  <c:v>107.81203347443088</c:v>
                </c:pt>
                <c:pt idx="171">
                  <c:v>50.477650150011513</c:v>
                </c:pt>
                <c:pt idx="172">
                  <c:v>63.619215943113225</c:v>
                </c:pt>
                <c:pt idx="173">
                  <c:v>66.780238802622776</c:v>
                </c:pt>
                <c:pt idx="174">
                  <c:v>39.583968441501206</c:v>
                </c:pt>
                <c:pt idx="175">
                  <c:v>35.710042503423658</c:v>
                </c:pt>
                <c:pt idx="176">
                  <c:v>63.863512605694979</c:v>
                </c:pt>
                <c:pt idx="177">
                  <c:v>71.299126855980262</c:v>
                </c:pt>
                <c:pt idx="178">
                  <c:v>37.658750135305539</c:v>
                </c:pt>
                <c:pt idx="179">
                  <c:v>66.889164032073694</c:v>
                </c:pt>
                <c:pt idx="180">
                  <c:v>85.208252499794369</c:v>
                </c:pt>
                <c:pt idx="181">
                  <c:v>75.915605789699399</c:v>
                </c:pt>
                <c:pt idx="182">
                  <c:v>61.606901471234934</c:v>
                </c:pt>
                <c:pt idx="183">
                  <c:v>24.681327292336857</c:v>
                </c:pt>
                <c:pt idx="184">
                  <c:v>85.919681713538864</c:v>
                </c:pt>
                <c:pt idx="185">
                  <c:v>55.17210639520524</c:v>
                </c:pt>
                <c:pt idx="186">
                  <c:v>66.083740090856068</c:v>
                </c:pt>
                <c:pt idx="187">
                  <c:v>50.75579194361616</c:v>
                </c:pt>
                <c:pt idx="188">
                  <c:v>87.972026491313969</c:v>
                </c:pt>
                <c:pt idx="189">
                  <c:v>64.272992720036626</c:v>
                </c:pt>
                <c:pt idx="190">
                  <c:v>43.34794434142038</c:v>
                </c:pt>
                <c:pt idx="191">
                  <c:v>49.609540548580931</c:v>
                </c:pt>
                <c:pt idx="192">
                  <c:v>20.495619854601049</c:v>
                </c:pt>
                <c:pt idx="193">
                  <c:v>35.461844368091405</c:v>
                </c:pt>
                <c:pt idx="194">
                  <c:v>33.293469752531713</c:v>
                </c:pt>
                <c:pt idx="195">
                  <c:v>28.178420140627502</c:v>
                </c:pt>
                <c:pt idx="196">
                  <c:v>46.743733030324336</c:v>
                </c:pt>
                <c:pt idx="197">
                  <c:v>28.710031086573043</c:v>
                </c:pt>
                <c:pt idx="198">
                  <c:v>47.603546493341298</c:v>
                </c:pt>
                <c:pt idx="199">
                  <c:v>31.467981674548732</c:v>
                </c:pt>
                <c:pt idx="200">
                  <c:v>80.844783769227604</c:v>
                </c:pt>
                <c:pt idx="201">
                  <c:v>90.276541627145832</c:v>
                </c:pt>
                <c:pt idx="202">
                  <c:v>98.360389773048823</c:v>
                </c:pt>
                <c:pt idx="203">
                  <c:v>24.626583275695097</c:v>
                </c:pt>
                <c:pt idx="204">
                  <c:v>63.849263627412128</c:v>
                </c:pt>
                <c:pt idx="205">
                  <c:v>88.164043067509439</c:v>
                </c:pt>
                <c:pt idx="206">
                  <c:v>18.392090879964048</c:v>
                </c:pt>
                <c:pt idx="207">
                  <c:v>51.964098396768044</c:v>
                </c:pt>
                <c:pt idx="208">
                  <c:v>52.246330765081346</c:v>
                </c:pt>
                <c:pt idx="209">
                  <c:v>58.198046018949832</c:v>
                </c:pt>
                <c:pt idx="210">
                  <c:v>45.987053272477816</c:v>
                </c:pt>
                <c:pt idx="211">
                  <c:v>94.739324928324208</c:v>
                </c:pt>
                <c:pt idx="212">
                  <c:v>59.598375125653888</c:v>
                </c:pt>
                <c:pt idx="213">
                  <c:v>55.473765387192536</c:v>
                </c:pt>
                <c:pt idx="214">
                  <c:v>62.475752886347536</c:v>
                </c:pt>
                <c:pt idx="215">
                  <c:v>66.077651246275991</c:v>
                </c:pt>
                <c:pt idx="216">
                  <c:v>45.861770842608678</c:v>
                </c:pt>
                <c:pt idx="217">
                  <c:v>60.63547897511603</c:v>
                </c:pt>
                <c:pt idx="218">
                  <c:v>57.963890786881088</c:v>
                </c:pt>
                <c:pt idx="219">
                  <c:v>68.244591956310941</c:v>
                </c:pt>
                <c:pt idx="220">
                  <c:v>22.771585805686541</c:v>
                </c:pt>
                <c:pt idx="221">
                  <c:v>33.987312730317257</c:v>
                </c:pt>
                <c:pt idx="222">
                  <c:v>73.775204769672683</c:v>
                </c:pt>
                <c:pt idx="223">
                  <c:v>51.661997573089536</c:v>
                </c:pt>
                <c:pt idx="224">
                  <c:v>91.195213420184132</c:v>
                </c:pt>
                <c:pt idx="225">
                  <c:v>50.287665156369449</c:v>
                </c:pt>
                <c:pt idx="226">
                  <c:v>53.473658921858735</c:v>
                </c:pt>
                <c:pt idx="227">
                  <c:v>63.235720055337005</c:v>
                </c:pt>
                <c:pt idx="228">
                  <c:v>50.679214522775077</c:v>
                </c:pt>
                <c:pt idx="229">
                  <c:v>54.752857283287291</c:v>
                </c:pt>
                <c:pt idx="230">
                  <c:v>49.113043303410237</c:v>
                </c:pt>
                <c:pt idx="231">
                  <c:v>51.782877076008113</c:v>
                </c:pt>
                <c:pt idx="232">
                  <c:v>49.762735978789216</c:v>
                </c:pt>
                <c:pt idx="233">
                  <c:v>41.146884644978201</c:v>
                </c:pt>
                <c:pt idx="234">
                  <c:v>54.063052450260841</c:v>
                </c:pt>
                <c:pt idx="235">
                  <c:v>43.793910402017417</c:v>
                </c:pt>
                <c:pt idx="236">
                  <c:v>59.040460149905954</c:v>
                </c:pt>
                <c:pt idx="237">
                  <c:v>49.172248624673415</c:v>
                </c:pt>
                <c:pt idx="238">
                  <c:v>42.369309962737553</c:v>
                </c:pt>
                <c:pt idx="239">
                  <c:v>49.883915034847703</c:v>
                </c:pt>
                <c:pt idx="240">
                  <c:v>22.228998163945835</c:v>
                </c:pt>
                <c:pt idx="241">
                  <c:v>55.85268762511722</c:v>
                </c:pt>
                <c:pt idx="242">
                  <c:v>61.347059524393394</c:v>
                </c:pt>
                <c:pt idx="243">
                  <c:v>22.09174165555898</c:v>
                </c:pt>
                <c:pt idx="244">
                  <c:v>42.070309600038243</c:v>
                </c:pt>
                <c:pt idx="245">
                  <c:v>70.831477850714165</c:v>
                </c:pt>
                <c:pt idx="246">
                  <c:v>53.690484694913714</c:v>
                </c:pt>
                <c:pt idx="247">
                  <c:v>92.862997206094704</c:v>
                </c:pt>
                <c:pt idx="248">
                  <c:v>30.474519510618272</c:v>
                </c:pt>
                <c:pt idx="249">
                  <c:v>54.718848633630436</c:v>
                </c:pt>
                <c:pt idx="250">
                  <c:v>44.707755083645381</c:v>
                </c:pt>
                <c:pt idx="251">
                  <c:v>37.384012011094988</c:v>
                </c:pt>
                <c:pt idx="252">
                  <c:v>66.195481728996512</c:v>
                </c:pt>
                <c:pt idx="253">
                  <c:v>50.72893756568066</c:v>
                </c:pt>
                <c:pt idx="254">
                  <c:v>54.453333444136447</c:v>
                </c:pt>
                <c:pt idx="255">
                  <c:v>41.759150098906801</c:v>
                </c:pt>
                <c:pt idx="256">
                  <c:v>65.042873631311636</c:v>
                </c:pt>
                <c:pt idx="257">
                  <c:v>57.49780773512019</c:v>
                </c:pt>
                <c:pt idx="258">
                  <c:v>28.702493176796281</c:v>
                </c:pt>
                <c:pt idx="259">
                  <c:v>33.551044062342754</c:v>
                </c:pt>
                <c:pt idx="260">
                  <c:v>42.008947575993297</c:v>
                </c:pt>
                <c:pt idx="261">
                  <c:v>25.260648054787897</c:v>
                </c:pt>
                <c:pt idx="262">
                  <c:v>23.402813717759159</c:v>
                </c:pt>
                <c:pt idx="263">
                  <c:v>99.803818567631097</c:v>
                </c:pt>
                <c:pt idx="264">
                  <c:v>58.343519212274288</c:v>
                </c:pt>
                <c:pt idx="265">
                  <c:v>45.886085609517863</c:v>
                </c:pt>
                <c:pt idx="266">
                  <c:v>48.29378033584441</c:v>
                </c:pt>
                <c:pt idx="267">
                  <c:v>69.003946724821205</c:v>
                </c:pt>
                <c:pt idx="268">
                  <c:v>66.07556856023561</c:v>
                </c:pt>
                <c:pt idx="269">
                  <c:v>37.852066650483245</c:v>
                </c:pt>
                <c:pt idx="270">
                  <c:v>38.057660948196855</c:v>
                </c:pt>
                <c:pt idx="271">
                  <c:v>50.30315993685992</c:v>
                </c:pt>
                <c:pt idx="272">
                  <c:v>87.160463889418708</c:v>
                </c:pt>
                <c:pt idx="273">
                  <c:v>58.441343419802571</c:v>
                </c:pt>
                <c:pt idx="274">
                  <c:v>64.846904282727337</c:v>
                </c:pt>
                <c:pt idx="275">
                  <c:v>56.638583721023146</c:v>
                </c:pt>
                <c:pt idx="276">
                  <c:v>49.97967021831429</c:v>
                </c:pt>
                <c:pt idx="277">
                  <c:v>54.273233789543916</c:v>
                </c:pt>
                <c:pt idx="278">
                  <c:v>74.910123028939054</c:v>
                </c:pt>
                <c:pt idx="279">
                  <c:v>36.254407297746205</c:v>
                </c:pt>
                <c:pt idx="280">
                  <c:v>34.194891758819551</c:v>
                </c:pt>
                <c:pt idx="281">
                  <c:v>51.60688523890007</c:v>
                </c:pt>
                <c:pt idx="282">
                  <c:v>32.765679845092507</c:v>
                </c:pt>
                <c:pt idx="283">
                  <c:v>42.904562819931868</c:v>
                </c:pt>
                <c:pt idx="284">
                  <c:v>28.665919177173251</c:v>
                </c:pt>
                <c:pt idx="285">
                  <c:v>87.185455593342482</c:v>
                </c:pt>
                <c:pt idx="286">
                  <c:v>55.056687317671816</c:v>
                </c:pt>
                <c:pt idx="287">
                  <c:v>56.981494621577639</c:v>
                </c:pt>
                <c:pt idx="288">
                  <c:v>93.083318009699838</c:v>
                </c:pt>
                <c:pt idx="289">
                  <c:v>63.531268738347812</c:v>
                </c:pt>
                <c:pt idx="290">
                  <c:v>24.037733970809825</c:v>
                </c:pt>
                <c:pt idx="291">
                  <c:v>21.533417647193858</c:v>
                </c:pt>
                <c:pt idx="292">
                  <c:v>27.515348439206573</c:v>
                </c:pt>
                <c:pt idx="293">
                  <c:v>42.805657099660962</c:v>
                </c:pt>
                <c:pt idx="294">
                  <c:v>26.796921144193373</c:v>
                </c:pt>
                <c:pt idx="295">
                  <c:v>68.541833777111236</c:v>
                </c:pt>
                <c:pt idx="296">
                  <c:v>58.868788845392132</c:v>
                </c:pt>
                <c:pt idx="297">
                  <c:v>86.706654045461931</c:v>
                </c:pt>
                <c:pt idx="298">
                  <c:v>40.019483885930754</c:v>
                </c:pt>
                <c:pt idx="299">
                  <c:v>70.700117426421627</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828A-4EEE-AF41-7193868DC353}"/>
            </c:ext>
          </c:extLst>
        </c:ser>
        <c:dLbls>
          <c:showLegendKey val="0"/>
          <c:showVal val="0"/>
          <c:showCatName val="0"/>
          <c:showSerName val="0"/>
          <c:showPercent val="0"/>
          <c:showBubbleSize val="0"/>
        </c:dLbls>
        <c:axId val="-1098803824"/>
        <c:axId val="-1098819600"/>
      </c:scatterChart>
      <c:valAx>
        <c:axId val="-1098803824"/>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Max Gas Rate</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98819600"/>
        <c:crossesAt val="-1200"/>
        <c:crossBetween val="midCat"/>
      </c:valAx>
      <c:valAx>
        <c:axId val="-1098819600"/>
        <c:scaling>
          <c:orientation val="minMax"/>
        </c:scaling>
        <c:delete val="1"/>
        <c:axPos val="l"/>
        <c:numFmt formatCode="General" sourceLinked="1"/>
        <c:majorTickMark val="cross"/>
        <c:minorTickMark val="none"/>
        <c:tickLblPos val="nextTo"/>
        <c:crossAx val="-1098803824"/>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2438507686539184"/>
          <c:h val="0.75851851851851848"/>
        </c:manualLayout>
      </c:layout>
      <c:scatterChart>
        <c:scatterStyle val="lineMarker"/>
        <c:varyColors val="0"/>
        <c:ser>
          <c:idx val="0"/>
          <c:order val="0"/>
          <c:spPr>
            <a:ln w="28575" cap="rnd">
              <a:noFill/>
              <a:round/>
            </a:ln>
            <a:effectLst/>
          </c:spPr>
          <c:marker>
            <c:symbol val="circle"/>
            <c:size val="9"/>
            <c:spPr>
              <a:solidFill>
                <a:srgbClr val="FFC00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60808805149356326"/>
                  <c:y val="-0.4250717993584135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Fore_Trials!$E$10:$E$100000</c:f>
              <c:numCache>
                <c:formatCode>General</c:formatCode>
                <c:ptCount val="99991"/>
                <c:pt idx="0">
                  <c:v>10</c:v>
                </c:pt>
                <c:pt idx="1">
                  <c:v>10</c:v>
                </c:pt>
                <c:pt idx="2">
                  <c:v>9</c:v>
                </c:pt>
                <c:pt idx="3">
                  <c:v>6</c:v>
                </c:pt>
                <c:pt idx="4">
                  <c:v>7</c:v>
                </c:pt>
                <c:pt idx="5">
                  <c:v>10</c:v>
                </c:pt>
                <c:pt idx="6">
                  <c:v>8</c:v>
                </c:pt>
                <c:pt idx="7">
                  <c:v>8</c:v>
                </c:pt>
                <c:pt idx="8">
                  <c:v>10</c:v>
                </c:pt>
                <c:pt idx="9">
                  <c:v>5</c:v>
                </c:pt>
                <c:pt idx="10">
                  <c:v>9</c:v>
                </c:pt>
                <c:pt idx="11">
                  <c:v>5</c:v>
                </c:pt>
                <c:pt idx="12">
                  <c:v>8</c:v>
                </c:pt>
                <c:pt idx="13">
                  <c:v>7</c:v>
                </c:pt>
                <c:pt idx="14">
                  <c:v>9</c:v>
                </c:pt>
                <c:pt idx="15">
                  <c:v>6</c:v>
                </c:pt>
                <c:pt idx="16">
                  <c:v>6</c:v>
                </c:pt>
                <c:pt idx="17">
                  <c:v>4</c:v>
                </c:pt>
                <c:pt idx="18">
                  <c:v>8</c:v>
                </c:pt>
                <c:pt idx="19">
                  <c:v>10</c:v>
                </c:pt>
                <c:pt idx="20">
                  <c:v>6</c:v>
                </c:pt>
                <c:pt idx="21">
                  <c:v>6</c:v>
                </c:pt>
                <c:pt idx="22">
                  <c:v>4</c:v>
                </c:pt>
                <c:pt idx="23">
                  <c:v>5</c:v>
                </c:pt>
                <c:pt idx="24">
                  <c:v>9</c:v>
                </c:pt>
                <c:pt idx="25">
                  <c:v>7</c:v>
                </c:pt>
                <c:pt idx="26">
                  <c:v>6</c:v>
                </c:pt>
                <c:pt idx="27">
                  <c:v>7</c:v>
                </c:pt>
                <c:pt idx="28">
                  <c:v>9</c:v>
                </c:pt>
                <c:pt idx="29">
                  <c:v>4</c:v>
                </c:pt>
                <c:pt idx="30">
                  <c:v>6</c:v>
                </c:pt>
                <c:pt idx="31">
                  <c:v>6</c:v>
                </c:pt>
                <c:pt idx="32">
                  <c:v>4</c:v>
                </c:pt>
                <c:pt idx="33">
                  <c:v>6</c:v>
                </c:pt>
                <c:pt idx="34">
                  <c:v>9</c:v>
                </c:pt>
                <c:pt idx="35">
                  <c:v>9</c:v>
                </c:pt>
                <c:pt idx="36">
                  <c:v>6</c:v>
                </c:pt>
                <c:pt idx="37">
                  <c:v>9</c:v>
                </c:pt>
                <c:pt idx="38">
                  <c:v>7</c:v>
                </c:pt>
                <c:pt idx="39">
                  <c:v>7</c:v>
                </c:pt>
                <c:pt idx="40">
                  <c:v>8</c:v>
                </c:pt>
                <c:pt idx="41">
                  <c:v>9</c:v>
                </c:pt>
                <c:pt idx="42">
                  <c:v>7</c:v>
                </c:pt>
                <c:pt idx="43">
                  <c:v>6</c:v>
                </c:pt>
                <c:pt idx="44">
                  <c:v>7</c:v>
                </c:pt>
                <c:pt idx="45">
                  <c:v>4</c:v>
                </c:pt>
                <c:pt idx="46">
                  <c:v>5</c:v>
                </c:pt>
                <c:pt idx="47">
                  <c:v>4</c:v>
                </c:pt>
                <c:pt idx="48">
                  <c:v>10</c:v>
                </c:pt>
                <c:pt idx="49">
                  <c:v>9</c:v>
                </c:pt>
                <c:pt idx="50">
                  <c:v>4</c:v>
                </c:pt>
                <c:pt idx="51">
                  <c:v>6</c:v>
                </c:pt>
                <c:pt idx="52">
                  <c:v>5</c:v>
                </c:pt>
                <c:pt idx="53">
                  <c:v>7</c:v>
                </c:pt>
                <c:pt idx="54">
                  <c:v>7</c:v>
                </c:pt>
                <c:pt idx="55">
                  <c:v>4</c:v>
                </c:pt>
                <c:pt idx="56">
                  <c:v>5</c:v>
                </c:pt>
                <c:pt idx="57">
                  <c:v>9</c:v>
                </c:pt>
                <c:pt idx="58">
                  <c:v>6</c:v>
                </c:pt>
                <c:pt idx="59">
                  <c:v>9</c:v>
                </c:pt>
                <c:pt idx="60">
                  <c:v>4</c:v>
                </c:pt>
                <c:pt idx="61">
                  <c:v>5</c:v>
                </c:pt>
                <c:pt idx="62">
                  <c:v>5</c:v>
                </c:pt>
                <c:pt idx="63">
                  <c:v>7</c:v>
                </c:pt>
                <c:pt idx="64">
                  <c:v>8</c:v>
                </c:pt>
                <c:pt idx="65">
                  <c:v>6</c:v>
                </c:pt>
                <c:pt idx="66">
                  <c:v>5</c:v>
                </c:pt>
                <c:pt idx="67">
                  <c:v>9</c:v>
                </c:pt>
                <c:pt idx="68">
                  <c:v>10</c:v>
                </c:pt>
                <c:pt idx="69">
                  <c:v>4</c:v>
                </c:pt>
                <c:pt idx="70">
                  <c:v>10</c:v>
                </c:pt>
                <c:pt idx="71">
                  <c:v>4</c:v>
                </c:pt>
                <c:pt idx="72">
                  <c:v>5</c:v>
                </c:pt>
                <c:pt idx="73">
                  <c:v>8</c:v>
                </c:pt>
                <c:pt idx="74">
                  <c:v>9</c:v>
                </c:pt>
                <c:pt idx="75">
                  <c:v>9</c:v>
                </c:pt>
                <c:pt idx="76">
                  <c:v>10</c:v>
                </c:pt>
                <c:pt idx="77">
                  <c:v>9</c:v>
                </c:pt>
                <c:pt idx="78">
                  <c:v>5</c:v>
                </c:pt>
                <c:pt idx="79">
                  <c:v>9</c:v>
                </c:pt>
                <c:pt idx="80">
                  <c:v>4</c:v>
                </c:pt>
                <c:pt idx="81">
                  <c:v>8</c:v>
                </c:pt>
                <c:pt idx="82">
                  <c:v>8</c:v>
                </c:pt>
                <c:pt idx="83">
                  <c:v>5</c:v>
                </c:pt>
                <c:pt idx="84">
                  <c:v>5</c:v>
                </c:pt>
                <c:pt idx="85">
                  <c:v>6</c:v>
                </c:pt>
                <c:pt idx="86">
                  <c:v>9</c:v>
                </c:pt>
                <c:pt idx="87">
                  <c:v>4</c:v>
                </c:pt>
                <c:pt idx="88">
                  <c:v>9</c:v>
                </c:pt>
                <c:pt idx="89">
                  <c:v>9</c:v>
                </c:pt>
                <c:pt idx="90">
                  <c:v>4</c:v>
                </c:pt>
                <c:pt idx="91">
                  <c:v>6</c:v>
                </c:pt>
                <c:pt idx="92">
                  <c:v>7</c:v>
                </c:pt>
                <c:pt idx="93">
                  <c:v>4</c:v>
                </c:pt>
                <c:pt idx="94">
                  <c:v>10</c:v>
                </c:pt>
                <c:pt idx="95">
                  <c:v>10</c:v>
                </c:pt>
                <c:pt idx="96">
                  <c:v>9</c:v>
                </c:pt>
                <c:pt idx="97">
                  <c:v>4</c:v>
                </c:pt>
                <c:pt idx="98">
                  <c:v>7</c:v>
                </c:pt>
                <c:pt idx="99">
                  <c:v>9</c:v>
                </c:pt>
                <c:pt idx="100">
                  <c:v>10</c:v>
                </c:pt>
                <c:pt idx="101">
                  <c:v>9</c:v>
                </c:pt>
                <c:pt idx="102">
                  <c:v>9</c:v>
                </c:pt>
                <c:pt idx="103">
                  <c:v>10</c:v>
                </c:pt>
                <c:pt idx="104">
                  <c:v>9</c:v>
                </c:pt>
                <c:pt idx="105">
                  <c:v>5</c:v>
                </c:pt>
                <c:pt idx="106">
                  <c:v>7</c:v>
                </c:pt>
                <c:pt idx="107">
                  <c:v>8</c:v>
                </c:pt>
                <c:pt idx="108">
                  <c:v>7</c:v>
                </c:pt>
                <c:pt idx="109">
                  <c:v>9</c:v>
                </c:pt>
                <c:pt idx="110">
                  <c:v>4</c:v>
                </c:pt>
                <c:pt idx="111">
                  <c:v>10</c:v>
                </c:pt>
                <c:pt idx="112">
                  <c:v>10</c:v>
                </c:pt>
                <c:pt idx="113">
                  <c:v>8</c:v>
                </c:pt>
                <c:pt idx="114">
                  <c:v>7</c:v>
                </c:pt>
                <c:pt idx="115">
                  <c:v>10</c:v>
                </c:pt>
                <c:pt idx="116">
                  <c:v>8</c:v>
                </c:pt>
                <c:pt idx="117">
                  <c:v>7</c:v>
                </c:pt>
                <c:pt idx="118">
                  <c:v>6</c:v>
                </c:pt>
                <c:pt idx="119">
                  <c:v>5</c:v>
                </c:pt>
                <c:pt idx="120">
                  <c:v>10</c:v>
                </c:pt>
                <c:pt idx="121">
                  <c:v>6</c:v>
                </c:pt>
                <c:pt idx="122">
                  <c:v>10</c:v>
                </c:pt>
                <c:pt idx="123">
                  <c:v>4</c:v>
                </c:pt>
                <c:pt idx="124">
                  <c:v>8</c:v>
                </c:pt>
                <c:pt idx="125">
                  <c:v>9</c:v>
                </c:pt>
                <c:pt idx="126">
                  <c:v>9</c:v>
                </c:pt>
                <c:pt idx="127">
                  <c:v>7</c:v>
                </c:pt>
                <c:pt idx="128">
                  <c:v>9</c:v>
                </c:pt>
                <c:pt idx="129">
                  <c:v>7</c:v>
                </c:pt>
                <c:pt idx="130">
                  <c:v>8</c:v>
                </c:pt>
                <c:pt idx="131">
                  <c:v>4</c:v>
                </c:pt>
                <c:pt idx="132">
                  <c:v>10</c:v>
                </c:pt>
                <c:pt idx="133">
                  <c:v>10</c:v>
                </c:pt>
                <c:pt idx="134">
                  <c:v>6</c:v>
                </c:pt>
                <c:pt idx="135">
                  <c:v>5</c:v>
                </c:pt>
                <c:pt idx="136">
                  <c:v>6</c:v>
                </c:pt>
                <c:pt idx="137">
                  <c:v>7</c:v>
                </c:pt>
                <c:pt idx="138">
                  <c:v>8</c:v>
                </c:pt>
                <c:pt idx="139">
                  <c:v>7</c:v>
                </c:pt>
                <c:pt idx="140">
                  <c:v>6</c:v>
                </c:pt>
                <c:pt idx="141">
                  <c:v>5</c:v>
                </c:pt>
                <c:pt idx="142">
                  <c:v>7</c:v>
                </c:pt>
                <c:pt idx="143">
                  <c:v>5</c:v>
                </c:pt>
                <c:pt idx="144">
                  <c:v>6</c:v>
                </c:pt>
                <c:pt idx="145">
                  <c:v>7</c:v>
                </c:pt>
                <c:pt idx="146">
                  <c:v>9</c:v>
                </c:pt>
                <c:pt idx="147">
                  <c:v>7</c:v>
                </c:pt>
                <c:pt idx="148">
                  <c:v>8</c:v>
                </c:pt>
                <c:pt idx="149">
                  <c:v>9</c:v>
                </c:pt>
                <c:pt idx="150">
                  <c:v>9</c:v>
                </c:pt>
                <c:pt idx="151">
                  <c:v>5</c:v>
                </c:pt>
                <c:pt idx="152">
                  <c:v>5</c:v>
                </c:pt>
                <c:pt idx="153">
                  <c:v>10</c:v>
                </c:pt>
                <c:pt idx="154">
                  <c:v>7</c:v>
                </c:pt>
                <c:pt idx="155">
                  <c:v>9</c:v>
                </c:pt>
                <c:pt idx="156">
                  <c:v>10</c:v>
                </c:pt>
                <c:pt idx="157">
                  <c:v>7</c:v>
                </c:pt>
                <c:pt idx="158">
                  <c:v>8</c:v>
                </c:pt>
                <c:pt idx="159">
                  <c:v>7</c:v>
                </c:pt>
                <c:pt idx="160">
                  <c:v>10</c:v>
                </c:pt>
                <c:pt idx="161">
                  <c:v>7</c:v>
                </c:pt>
                <c:pt idx="162">
                  <c:v>10</c:v>
                </c:pt>
                <c:pt idx="163">
                  <c:v>5</c:v>
                </c:pt>
                <c:pt idx="164">
                  <c:v>5</c:v>
                </c:pt>
                <c:pt idx="165">
                  <c:v>9</c:v>
                </c:pt>
                <c:pt idx="166">
                  <c:v>8</c:v>
                </c:pt>
                <c:pt idx="167">
                  <c:v>4</c:v>
                </c:pt>
                <c:pt idx="168">
                  <c:v>7</c:v>
                </c:pt>
                <c:pt idx="169">
                  <c:v>4</c:v>
                </c:pt>
                <c:pt idx="170">
                  <c:v>10</c:v>
                </c:pt>
                <c:pt idx="171">
                  <c:v>7</c:v>
                </c:pt>
                <c:pt idx="172">
                  <c:v>4</c:v>
                </c:pt>
                <c:pt idx="173">
                  <c:v>9</c:v>
                </c:pt>
                <c:pt idx="174">
                  <c:v>7</c:v>
                </c:pt>
                <c:pt idx="175">
                  <c:v>6</c:v>
                </c:pt>
                <c:pt idx="176">
                  <c:v>9</c:v>
                </c:pt>
                <c:pt idx="177">
                  <c:v>8</c:v>
                </c:pt>
                <c:pt idx="178">
                  <c:v>6</c:v>
                </c:pt>
                <c:pt idx="179">
                  <c:v>10</c:v>
                </c:pt>
                <c:pt idx="180">
                  <c:v>10</c:v>
                </c:pt>
                <c:pt idx="181">
                  <c:v>7</c:v>
                </c:pt>
                <c:pt idx="182">
                  <c:v>9</c:v>
                </c:pt>
                <c:pt idx="183">
                  <c:v>4</c:v>
                </c:pt>
                <c:pt idx="184">
                  <c:v>10</c:v>
                </c:pt>
                <c:pt idx="185">
                  <c:v>5</c:v>
                </c:pt>
                <c:pt idx="186">
                  <c:v>7</c:v>
                </c:pt>
                <c:pt idx="187">
                  <c:v>8</c:v>
                </c:pt>
                <c:pt idx="188">
                  <c:v>9</c:v>
                </c:pt>
                <c:pt idx="189">
                  <c:v>8</c:v>
                </c:pt>
                <c:pt idx="190">
                  <c:v>4</c:v>
                </c:pt>
                <c:pt idx="191">
                  <c:v>9</c:v>
                </c:pt>
                <c:pt idx="192">
                  <c:v>4</c:v>
                </c:pt>
                <c:pt idx="193">
                  <c:v>7</c:v>
                </c:pt>
                <c:pt idx="194">
                  <c:v>4</c:v>
                </c:pt>
                <c:pt idx="195">
                  <c:v>7</c:v>
                </c:pt>
                <c:pt idx="196">
                  <c:v>7</c:v>
                </c:pt>
                <c:pt idx="197">
                  <c:v>4</c:v>
                </c:pt>
                <c:pt idx="198">
                  <c:v>8</c:v>
                </c:pt>
                <c:pt idx="199">
                  <c:v>4</c:v>
                </c:pt>
                <c:pt idx="200">
                  <c:v>9</c:v>
                </c:pt>
                <c:pt idx="201">
                  <c:v>10</c:v>
                </c:pt>
                <c:pt idx="202">
                  <c:v>9</c:v>
                </c:pt>
                <c:pt idx="203">
                  <c:v>4</c:v>
                </c:pt>
                <c:pt idx="204">
                  <c:v>8</c:v>
                </c:pt>
                <c:pt idx="205">
                  <c:v>9</c:v>
                </c:pt>
                <c:pt idx="206">
                  <c:v>4</c:v>
                </c:pt>
                <c:pt idx="207">
                  <c:v>7</c:v>
                </c:pt>
                <c:pt idx="208">
                  <c:v>7</c:v>
                </c:pt>
                <c:pt idx="209">
                  <c:v>7</c:v>
                </c:pt>
                <c:pt idx="210">
                  <c:v>8</c:v>
                </c:pt>
                <c:pt idx="211">
                  <c:v>6</c:v>
                </c:pt>
                <c:pt idx="212">
                  <c:v>8</c:v>
                </c:pt>
                <c:pt idx="213">
                  <c:v>10</c:v>
                </c:pt>
                <c:pt idx="214">
                  <c:v>9</c:v>
                </c:pt>
                <c:pt idx="215">
                  <c:v>9</c:v>
                </c:pt>
                <c:pt idx="216">
                  <c:v>10</c:v>
                </c:pt>
                <c:pt idx="217">
                  <c:v>6</c:v>
                </c:pt>
                <c:pt idx="218">
                  <c:v>9</c:v>
                </c:pt>
                <c:pt idx="219">
                  <c:v>9</c:v>
                </c:pt>
                <c:pt idx="220">
                  <c:v>4</c:v>
                </c:pt>
                <c:pt idx="221">
                  <c:v>9</c:v>
                </c:pt>
                <c:pt idx="222">
                  <c:v>10</c:v>
                </c:pt>
                <c:pt idx="223">
                  <c:v>7</c:v>
                </c:pt>
                <c:pt idx="224">
                  <c:v>8</c:v>
                </c:pt>
                <c:pt idx="225">
                  <c:v>7</c:v>
                </c:pt>
                <c:pt idx="226">
                  <c:v>7</c:v>
                </c:pt>
                <c:pt idx="227">
                  <c:v>6</c:v>
                </c:pt>
                <c:pt idx="228">
                  <c:v>6</c:v>
                </c:pt>
                <c:pt idx="229">
                  <c:v>5</c:v>
                </c:pt>
                <c:pt idx="230">
                  <c:v>10</c:v>
                </c:pt>
                <c:pt idx="231">
                  <c:v>9</c:v>
                </c:pt>
                <c:pt idx="232">
                  <c:v>5</c:v>
                </c:pt>
                <c:pt idx="233">
                  <c:v>4</c:v>
                </c:pt>
                <c:pt idx="234">
                  <c:v>9</c:v>
                </c:pt>
                <c:pt idx="235">
                  <c:v>6</c:v>
                </c:pt>
                <c:pt idx="236">
                  <c:v>5</c:v>
                </c:pt>
                <c:pt idx="237">
                  <c:v>7</c:v>
                </c:pt>
                <c:pt idx="238">
                  <c:v>5</c:v>
                </c:pt>
                <c:pt idx="239">
                  <c:v>6</c:v>
                </c:pt>
                <c:pt idx="240">
                  <c:v>4</c:v>
                </c:pt>
                <c:pt idx="241">
                  <c:v>7</c:v>
                </c:pt>
                <c:pt idx="242">
                  <c:v>5</c:v>
                </c:pt>
                <c:pt idx="243">
                  <c:v>4</c:v>
                </c:pt>
                <c:pt idx="244">
                  <c:v>8</c:v>
                </c:pt>
                <c:pt idx="245">
                  <c:v>9</c:v>
                </c:pt>
                <c:pt idx="246">
                  <c:v>5</c:v>
                </c:pt>
                <c:pt idx="247">
                  <c:v>9</c:v>
                </c:pt>
                <c:pt idx="248">
                  <c:v>4</c:v>
                </c:pt>
                <c:pt idx="249">
                  <c:v>6</c:v>
                </c:pt>
                <c:pt idx="250">
                  <c:v>8</c:v>
                </c:pt>
                <c:pt idx="251">
                  <c:v>5</c:v>
                </c:pt>
                <c:pt idx="252">
                  <c:v>8</c:v>
                </c:pt>
                <c:pt idx="253">
                  <c:v>7</c:v>
                </c:pt>
                <c:pt idx="254">
                  <c:v>8</c:v>
                </c:pt>
                <c:pt idx="255">
                  <c:v>6</c:v>
                </c:pt>
                <c:pt idx="256">
                  <c:v>6</c:v>
                </c:pt>
                <c:pt idx="257">
                  <c:v>7</c:v>
                </c:pt>
                <c:pt idx="258">
                  <c:v>5</c:v>
                </c:pt>
                <c:pt idx="259">
                  <c:v>4</c:v>
                </c:pt>
                <c:pt idx="260">
                  <c:v>7</c:v>
                </c:pt>
                <c:pt idx="261">
                  <c:v>4</c:v>
                </c:pt>
                <c:pt idx="262">
                  <c:v>4</c:v>
                </c:pt>
                <c:pt idx="263">
                  <c:v>9</c:v>
                </c:pt>
                <c:pt idx="264">
                  <c:v>9</c:v>
                </c:pt>
                <c:pt idx="265">
                  <c:v>7</c:v>
                </c:pt>
                <c:pt idx="266">
                  <c:v>8</c:v>
                </c:pt>
                <c:pt idx="267">
                  <c:v>10</c:v>
                </c:pt>
                <c:pt idx="268">
                  <c:v>9</c:v>
                </c:pt>
                <c:pt idx="269">
                  <c:v>6</c:v>
                </c:pt>
                <c:pt idx="270">
                  <c:v>5</c:v>
                </c:pt>
                <c:pt idx="271">
                  <c:v>7</c:v>
                </c:pt>
                <c:pt idx="272">
                  <c:v>10</c:v>
                </c:pt>
                <c:pt idx="273">
                  <c:v>6</c:v>
                </c:pt>
                <c:pt idx="274">
                  <c:v>7</c:v>
                </c:pt>
                <c:pt idx="275">
                  <c:v>8</c:v>
                </c:pt>
                <c:pt idx="276">
                  <c:v>9</c:v>
                </c:pt>
                <c:pt idx="277">
                  <c:v>9</c:v>
                </c:pt>
                <c:pt idx="278">
                  <c:v>10</c:v>
                </c:pt>
                <c:pt idx="279">
                  <c:v>4</c:v>
                </c:pt>
                <c:pt idx="280">
                  <c:v>5</c:v>
                </c:pt>
                <c:pt idx="281">
                  <c:v>9</c:v>
                </c:pt>
                <c:pt idx="282">
                  <c:v>5</c:v>
                </c:pt>
                <c:pt idx="283">
                  <c:v>8</c:v>
                </c:pt>
                <c:pt idx="284">
                  <c:v>4</c:v>
                </c:pt>
                <c:pt idx="285">
                  <c:v>5</c:v>
                </c:pt>
                <c:pt idx="286">
                  <c:v>9</c:v>
                </c:pt>
                <c:pt idx="287">
                  <c:v>6</c:v>
                </c:pt>
                <c:pt idx="288">
                  <c:v>8</c:v>
                </c:pt>
                <c:pt idx="289">
                  <c:v>10</c:v>
                </c:pt>
                <c:pt idx="290">
                  <c:v>4</c:v>
                </c:pt>
                <c:pt idx="291">
                  <c:v>5</c:v>
                </c:pt>
                <c:pt idx="292">
                  <c:v>4</c:v>
                </c:pt>
                <c:pt idx="293">
                  <c:v>7</c:v>
                </c:pt>
                <c:pt idx="294">
                  <c:v>4</c:v>
                </c:pt>
                <c:pt idx="295">
                  <c:v>10</c:v>
                </c:pt>
                <c:pt idx="296">
                  <c:v>5</c:v>
                </c:pt>
                <c:pt idx="297">
                  <c:v>8</c:v>
                </c:pt>
                <c:pt idx="298">
                  <c:v>4</c:v>
                </c:pt>
                <c:pt idx="299">
                  <c:v>6</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DED0-4266-BCE3-8668953A19B4}"/>
            </c:ext>
          </c:extLst>
        </c:ser>
        <c:dLbls>
          <c:showLegendKey val="0"/>
          <c:showVal val="0"/>
          <c:showCatName val="0"/>
          <c:showSerName val="0"/>
          <c:showPercent val="0"/>
          <c:showBubbleSize val="0"/>
        </c:dLbls>
        <c:axId val="-1960460576"/>
        <c:axId val="-1960460032"/>
      </c:scatterChart>
      <c:valAx>
        <c:axId val="-1960460576"/>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 Wells per year</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960460032"/>
        <c:crossesAt val="-1200"/>
        <c:crossBetween val="midCat"/>
        <c:majorUnit val="1"/>
      </c:valAx>
      <c:valAx>
        <c:axId val="-1960460032"/>
        <c:scaling>
          <c:orientation val="minMax"/>
        </c:scaling>
        <c:delete val="1"/>
        <c:axPos val="l"/>
        <c:numFmt formatCode="General" sourceLinked="1"/>
        <c:majorTickMark val="cross"/>
        <c:minorTickMark val="none"/>
        <c:tickLblPos val="nextTo"/>
        <c:crossAx val="-1960460576"/>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1633920759905008"/>
          <c:h val="0.75851851851851848"/>
        </c:manualLayout>
      </c:layout>
      <c:scatterChart>
        <c:scatterStyle val="lineMarker"/>
        <c:varyColors val="0"/>
        <c:ser>
          <c:idx val="0"/>
          <c:order val="0"/>
          <c:spPr>
            <a:ln w="28575" cap="rnd">
              <a:noFill/>
              <a:round/>
            </a:ln>
            <a:effectLst/>
          </c:spPr>
          <c:marker>
            <c:symbol val="circle"/>
            <c:size val="9"/>
            <c:spPr>
              <a:solidFill>
                <a:srgbClr val="FFC00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3135420572428449"/>
                  <c:y val="-0.47216004666083405"/>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Fore_Trials!$F$10:$F$100000</c:f>
              <c:numCache>
                <c:formatCode>General</c:formatCode>
                <c:ptCount val="99991"/>
                <c:pt idx="0">
                  <c:v>50</c:v>
                </c:pt>
                <c:pt idx="1">
                  <c:v>70</c:v>
                </c:pt>
                <c:pt idx="2">
                  <c:v>90</c:v>
                </c:pt>
                <c:pt idx="3">
                  <c:v>24</c:v>
                </c:pt>
                <c:pt idx="4">
                  <c:v>35</c:v>
                </c:pt>
                <c:pt idx="5">
                  <c:v>70</c:v>
                </c:pt>
                <c:pt idx="6">
                  <c:v>40</c:v>
                </c:pt>
                <c:pt idx="7">
                  <c:v>80</c:v>
                </c:pt>
                <c:pt idx="8">
                  <c:v>90</c:v>
                </c:pt>
                <c:pt idx="9">
                  <c:v>20</c:v>
                </c:pt>
                <c:pt idx="10">
                  <c:v>54</c:v>
                </c:pt>
                <c:pt idx="11">
                  <c:v>20</c:v>
                </c:pt>
                <c:pt idx="12">
                  <c:v>48</c:v>
                </c:pt>
                <c:pt idx="13">
                  <c:v>28</c:v>
                </c:pt>
                <c:pt idx="14">
                  <c:v>45</c:v>
                </c:pt>
                <c:pt idx="15">
                  <c:v>30</c:v>
                </c:pt>
                <c:pt idx="16">
                  <c:v>24</c:v>
                </c:pt>
                <c:pt idx="17">
                  <c:v>24</c:v>
                </c:pt>
                <c:pt idx="18">
                  <c:v>64</c:v>
                </c:pt>
                <c:pt idx="19">
                  <c:v>60</c:v>
                </c:pt>
                <c:pt idx="20">
                  <c:v>24</c:v>
                </c:pt>
                <c:pt idx="21">
                  <c:v>24</c:v>
                </c:pt>
                <c:pt idx="22">
                  <c:v>32</c:v>
                </c:pt>
                <c:pt idx="23">
                  <c:v>50</c:v>
                </c:pt>
                <c:pt idx="24">
                  <c:v>63</c:v>
                </c:pt>
                <c:pt idx="25">
                  <c:v>70</c:v>
                </c:pt>
                <c:pt idx="26">
                  <c:v>60</c:v>
                </c:pt>
                <c:pt idx="27">
                  <c:v>56</c:v>
                </c:pt>
                <c:pt idx="28">
                  <c:v>72</c:v>
                </c:pt>
                <c:pt idx="29">
                  <c:v>32</c:v>
                </c:pt>
                <c:pt idx="30">
                  <c:v>24</c:v>
                </c:pt>
                <c:pt idx="31">
                  <c:v>60</c:v>
                </c:pt>
                <c:pt idx="32">
                  <c:v>16</c:v>
                </c:pt>
                <c:pt idx="33">
                  <c:v>24</c:v>
                </c:pt>
                <c:pt idx="34">
                  <c:v>72</c:v>
                </c:pt>
                <c:pt idx="35">
                  <c:v>72</c:v>
                </c:pt>
                <c:pt idx="36">
                  <c:v>24</c:v>
                </c:pt>
                <c:pt idx="37">
                  <c:v>90</c:v>
                </c:pt>
                <c:pt idx="38">
                  <c:v>70</c:v>
                </c:pt>
                <c:pt idx="39">
                  <c:v>35</c:v>
                </c:pt>
                <c:pt idx="40">
                  <c:v>40</c:v>
                </c:pt>
                <c:pt idx="41">
                  <c:v>72</c:v>
                </c:pt>
                <c:pt idx="42">
                  <c:v>56</c:v>
                </c:pt>
                <c:pt idx="43">
                  <c:v>24</c:v>
                </c:pt>
                <c:pt idx="44">
                  <c:v>49</c:v>
                </c:pt>
                <c:pt idx="45">
                  <c:v>20</c:v>
                </c:pt>
                <c:pt idx="46">
                  <c:v>40</c:v>
                </c:pt>
                <c:pt idx="47">
                  <c:v>36</c:v>
                </c:pt>
                <c:pt idx="48">
                  <c:v>40</c:v>
                </c:pt>
                <c:pt idx="49">
                  <c:v>81</c:v>
                </c:pt>
                <c:pt idx="50">
                  <c:v>28</c:v>
                </c:pt>
                <c:pt idx="51">
                  <c:v>60</c:v>
                </c:pt>
                <c:pt idx="52">
                  <c:v>25</c:v>
                </c:pt>
                <c:pt idx="53">
                  <c:v>70</c:v>
                </c:pt>
                <c:pt idx="54">
                  <c:v>35</c:v>
                </c:pt>
                <c:pt idx="55">
                  <c:v>40</c:v>
                </c:pt>
                <c:pt idx="56">
                  <c:v>40</c:v>
                </c:pt>
                <c:pt idx="57">
                  <c:v>90</c:v>
                </c:pt>
                <c:pt idx="58">
                  <c:v>30</c:v>
                </c:pt>
                <c:pt idx="59">
                  <c:v>45</c:v>
                </c:pt>
                <c:pt idx="60">
                  <c:v>28</c:v>
                </c:pt>
                <c:pt idx="61">
                  <c:v>30</c:v>
                </c:pt>
                <c:pt idx="62">
                  <c:v>40</c:v>
                </c:pt>
                <c:pt idx="63">
                  <c:v>35</c:v>
                </c:pt>
                <c:pt idx="64">
                  <c:v>72</c:v>
                </c:pt>
                <c:pt idx="65">
                  <c:v>60</c:v>
                </c:pt>
                <c:pt idx="66">
                  <c:v>20</c:v>
                </c:pt>
                <c:pt idx="67">
                  <c:v>36</c:v>
                </c:pt>
                <c:pt idx="68">
                  <c:v>100</c:v>
                </c:pt>
                <c:pt idx="69">
                  <c:v>32</c:v>
                </c:pt>
                <c:pt idx="70">
                  <c:v>40</c:v>
                </c:pt>
                <c:pt idx="71">
                  <c:v>40</c:v>
                </c:pt>
                <c:pt idx="72">
                  <c:v>35</c:v>
                </c:pt>
                <c:pt idx="73">
                  <c:v>80</c:v>
                </c:pt>
                <c:pt idx="74">
                  <c:v>63</c:v>
                </c:pt>
                <c:pt idx="75">
                  <c:v>63</c:v>
                </c:pt>
                <c:pt idx="76">
                  <c:v>60</c:v>
                </c:pt>
                <c:pt idx="77">
                  <c:v>81</c:v>
                </c:pt>
                <c:pt idx="78">
                  <c:v>20</c:v>
                </c:pt>
                <c:pt idx="79">
                  <c:v>63</c:v>
                </c:pt>
                <c:pt idx="80">
                  <c:v>36</c:v>
                </c:pt>
                <c:pt idx="81">
                  <c:v>56</c:v>
                </c:pt>
                <c:pt idx="82">
                  <c:v>32</c:v>
                </c:pt>
                <c:pt idx="83">
                  <c:v>20</c:v>
                </c:pt>
                <c:pt idx="84">
                  <c:v>35</c:v>
                </c:pt>
                <c:pt idx="85">
                  <c:v>30</c:v>
                </c:pt>
                <c:pt idx="86">
                  <c:v>81</c:v>
                </c:pt>
                <c:pt idx="87">
                  <c:v>16</c:v>
                </c:pt>
                <c:pt idx="88">
                  <c:v>90</c:v>
                </c:pt>
                <c:pt idx="89">
                  <c:v>72</c:v>
                </c:pt>
                <c:pt idx="90">
                  <c:v>24</c:v>
                </c:pt>
                <c:pt idx="91">
                  <c:v>54</c:v>
                </c:pt>
                <c:pt idx="92">
                  <c:v>70</c:v>
                </c:pt>
                <c:pt idx="93">
                  <c:v>24</c:v>
                </c:pt>
                <c:pt idx="94">
                  <c:v>100</c:v>
                </c:pt>
                <c:pt idx="95">
                  <c:v>50</c:v>
                </c:pt>
                <c:pt idx="96">
                  <c:v>63</c:v>
                </c:pt>
                <c:pt idx="97">
                  <c:v>36</c:v>
                </c:pt>
                <c:pt idx="98">
                  <c:v>35</c:v>
                </c:pt>
                <c:pt idx="99">
                  <c:v>63</c:v>
                </c:pt>
                <c:pt idx="100">
                  <c:v>100</c:v>
                </c:pt>
                <c:pt idx="101">
                  <c:v>36</c:v>
                </c:pt>
                <c:pt idx="102">
                  <c:v>90</c:v>
                </c:pt>
                <c:pt idx="103">
                  <c:v>50</c:v>
                </c:pt>
                <c:pt idx="104">
                  <c:v>54</c:v>
                </c:pt>
                <c:pt idx="105">
                  <c:v>45</c:v>
                </c:pt>
                <c:pt idx="106">
                  <c:v>70</c:v>
                </c:pt>
                <c:pt idx="107">
                  <c:v>80</c:v>
                </c:pt>
                <c:pt idx="108">
                  <c:v>42</c:v>
                </c:pt>
                <c:pt idx="109">
                  <c:v>54</c:v>
                </c:pt>
                <c:pt idx="110">
                  <c:v>28</c:v>
                </c:pt>
                <c:pt idx="111">
                  <c:v>90</c:v>
                </c:pt>
                <c:pt idx="112">
                  <c:v>60</c:v>
                </c:pt>
                <c:pt idx="113">
                  <c:v>48</c:v>
                </c:pt>
                <c:pt idx="114">
                  <c:v>42</c:v>
                </c:pt>
                <c:pt idx="115">
                  <c:v>70</c:v>
                </c:pt>
                <c:pt idx="116">
                  <c:v>32</c:v>
                </c:pt>
                <c:pt idx="117">
                  <c:v>35</c:v>
                </c:pt>
                <c:pt idx="118">
                  <c:v>60</c:v>
                </c:pt>
                <c:pt idx="119">
                  <c:v>25</c:v>
                </c:pt>
                <c:pt idx="120">
                  <c:v>40</c:v>
                </c:pt>
                <c:pt idx="121">
                  <c:v>54</c:v>
                </c:pt>
                <c:pt idx="122">
                  <c:v>40</c:v>
                </c:pt>
                <c:pt idx="123">
                  <c:v>20</c:v>
                </c:pt>
                <c:pt idx="124">
                  <c:v>64</c:v>
                </c:pt>
                <c:pt idx="125">
                  <c:v>72</c:v>
                </c:pt>
                <c:pt idx="126">
                  <c:v>36</c:v>
                </c:pt>
                <c:pt idx="127">
                  <c:v>42</c:v>
                </c:pt>
                <c:pt idx="128">
                  <c:v>45</c:v>
                </c:pt>
                <c:pt idx="129">
                  <c:v>63</c:v>
                </c:pt>
                <c:pt idx="130">
                  <c:v>80</c:v>
                </c:pt>
                <c:pt idx="131">
                  <c:v>40</c:v>
                </c:pt>
                <c:pt idx="132">
                  <c:v>50</c:v>
                </c:pt>
                <c:pt idx="133">
                  <c:v>50</c:v>
                </c:pt>
                <c:pt idx="134">
                  <c:v>48</c:v>
                </c:pt>
                <c:pt idx="135">
                  <c:v>25</c:v>
                </c:pt>
                <c:pt idx="136">
                  <c:v>36</c:v>
                </c:pt>
                <c:pt idx="137">
                  <c:v>56</c:v>
                </c:pt>
                <c:pt idx="138">
                  <c:v>48</c:v>
                </c:pt>
                <c:pt idx="139">
                  <c:v>70</c:v>
                </c:pt>
                <c:pt idx="140">
                  <c:v>48</c:v>
                </c:pt>
                <c:pt idx="141">
                  <c:v>35</c:v>
                </c:pt>
                <c:pt idx="142">
                  <c:v>49</c:v>
                </c:pt>
                <c:pt idx="143">
                  <c:v>25</c:v>
                </c:pt>
                <c:pt idx="144">
                  <c:v>24</c:v>
                </c:pt>
                <c:pt idx="145">
                  <c:v>42</c:v>
                </c:pt>
                <c:pt idx="146">
                  <c:v>63</c:v>
                </c:pt>
                <c:pt idx="147">
                  <c:v>70</c:v>
                </c:pt>
                <c:pt idx="148">
                  <c:v>80</c:v>
                </c:pt>
                <c:pt idx="149">
                  <c:v>63</c:v>
                </c:pt>
                <c:pt idx="150">
                  <c:v>36</c:v>
                </c:pt>
                <c:pt idx="151">
                  <c:v>25</c:v>
                </c:pt>
                <c:pt idx="152">
                  <c:v>35</c:v>
                </c:pt>
                <c:pt idx="153">
                  <c:v>90</c:v>
                </c:pt>
                <c:pt idx="154">
                  <c:v>35</c:v>
                </c:pt>
                <c:pt idx="155">
                  <c:v>45</c:v>
                </c:pt>
                <c:pt idx="156">
                  <c:v>80</c:v>
                </c:pt>
                <c:pt idx="157">
                  <c:v>63</c:v>
                </c:pt>
                <c:pt idx="158">
                  <c:v>64</c:v>
                </c:pt>
                <c:pt idx="159">
                  <c:v>35</c:v>
                </c:pt>
                <c:pt idx="160">
                  <c:v>40</c:v>
                </c:pt>
                <c:pt idx="161">
                  <c:v>49</c:v>
                </c:pt>
                <c:pt idx="162">
                  <c:v>70</c:v>
                </c:pt>
                <c:pt idx="163">
                  <c:v>30</c:v>
                </c:pt>
                <c:pt idx="164">
                  <c:v>30</c:v>
                </c:pt>
                <c:pt idx="165">
                  <c:v>36</c:v>
                </c:pt>
                <c:pt idx="166">
                  <c:v>48</c:v>
                </c:pt>
                <c:pt idx="167">
                  <c:v>28</c:v>
                </c:pt>
                <c:pt idx="168">
                  <c:v>28</c:v>
                </c:pt>
                <c:pt idx="169">
                  <c:v>40</c:v>
                </c:pt>
                <c:pt idx="170">
                  <c:v>70</c:v>
                </c:pt>
                <c:pt idx="171">
                  <c:v>70</c:v>
                </c:pt>
                <c:pt idx="172">
                  <c:v>40</c:v>
                </c:pt>
                <c:pt idx="173">
                  <c:v>63</c:v>
                </c:pt>
                <c:pt idx="174">
                  <c:v>28</c:v>
                </c:pt>
                <c:pt idx="175">
                  <c:v>42</c:v>
                </c:pt>
                <c:pt idx="176">
                  <c:v>72</c:v>
                </c:pt>
                <c:pt idx="177">
                  <c:v>56</c:v>
                </c:pt>
                <c:pt idx="178">
                  <c:v>30</c:v>
                </c:pt>
                <c:pt idx="179">
                  <c:v>50</c:v>
                </c:pt>
                <c:pt idx="180">
                  <c:v>40</c:v>
                </c:pt>
                <c:pt idx="181">
                  <c:v>63</c:v>
                </c:pt>
                <c:pt idx="182">
                  <c:v>72</c:v>
                </c:pt>
                <c:pt idx="183">
                  <c:v>20</c:v>
                </c:pt>
                <c:pt idx="184">
                  <c:v>90</c:v>
                </c:pt>
                <c:pt idx="185">
                  <c:v>50</c:v>
                </c:pt>
                <c:pt idx="186">
                  <c:v>49</c:v>
                </c:pt>
                <c:pt idx="187">
                  <c:v>56</c:v>
                </c:pt>
                <c:pt idx="188">
                  <c:v>90</c:v>
                </c:pt>
                <c:pt idx="189">
                  <c:v>64</c:v>
                </c:pt>
                <c:pt idx="190">
                  <c:v>24</c:v>
                </c:pt>
                <c:pt idx="191">
                  <c:v>63</c:v>
                </c:pt>
                <c:pt idx="192">
                  <c:v>40</c:v>
                </c:pt>
                <c:pt idx="193">
                  <c:v>42</c:v>
                </c:pt>
                <c:pt idx="194">
                  <c:v>28</c:v>
                </c:pt>
                <c:pt idx="195">
                  <c:v>63</c:v>
                </c:pt>
                <c:pt idx="196">
                  <c:v>63</c:v>
                </c:pt>
                <c:pt idx="197">
                  <c:v>20</c:v>
                </c:pt>
                <c:pt idx="198">
                  <c:v>32</c:v>
                </c:pt>
                <c:pt idx="199">
                  <c:v>24</c:v>
                </c:pt>
                <c:pt idx="200">
                  <c:v>72</c:v>
                </c:pt>
                <c:pt idx="201">
                  <c:v>80</c:v>
                </c:pt>
                <c:pt idx="202">
                  <c:v>63</c:v>
                </c:pt>
                <c:pt idx="203">
                  <c:v>28</c:v>
                </c:pt>
                <c:pt idx="204">
                  <c:v>72</c:v>
                </c:pt>
                <c:pt idx="205">
                  <c:v>63</c:v>
                </c:pt>
                <c:pt idx="206">
                  <c:v>16</c:v>
                </c:pt>
                <c:pt idx="207">
                  <c:v>28</c:v>
                </c:pt>
                <c:pt idx="208">
                  <c:v>49</c:v>
                </c:pt>
                <c:pt idx="209">
                  <c:v>56</c:v>
                </c:pt>
                <c:pt idx="210">
                  <c:v>56</c:v>
                </c:pt>
                <c:pt idx="211">
                  <c:v>60</c:v>
                </c:pt>
                <c:pt idx="212">
                  <c:v>64</c:v>
                </c:pt>
                <c:pt idx="213">
                  <c:v>70</c:v>
                </c:pt>
                <c:pt idx="214">
                  <c:v>45</c:v>
                </c:pt>
                <c:pt idx="215">
                  <c:v>81</c:v>
                </c:pt>
                <c:pt idx="216">
                  <c:v>50</c:v>
                </c:pt>
                <c:pt idx="217">
                  <c:v>36</c:v>
                </c:pt>
                <c:pt idx="218">
                  <c:v>81</c:v>
                </c:pt>
                <c:pt idx="219">
                  <c:v>72</c:v>
                </c:pt>
                <c:pt idx="220">
                  <c:v>20</c:v>
                </c:pt>
                <c:pt idx="221">
                  <c:v>54</c:v>
                </c:pt>
                <c:pt idx="222">
                  <c:v>100</c:v>
                </c:pt>
                <c:pt idx="223">
                  <c:v>28</c:v>
                </c:pt>
                <c:pt idx="224">
                  <c:v>56</c:v>
                </c:pt>
                <c:pt idx="225">
                  <c:v>28</c:v>
                </c:pt>
                <c:pt idx="226">
                  <c:v>56</c:v>
                </c:pt>
                <c:pt idx="227">
                  <c:v>48</c:v>
                </c:pt>
                <c:pt idx="228">
                  <c:v>60</c:v>
                </c:pt>
                <c:pt idx="229">
                  <c:v>50</c:v>
                </c:pt>
                <c:pt idx="230">
                  <c:v>40</c:v>
                </c:pt>
                <c:pt idx="231">
                  <c:v>36</c:v>
                </c:pt>
                <c:pt idx="232">
                  <c:v>20</c:v>
                </c:pt>
                <c:pt idx="233">
                  <c:v>40</c:v>
                </c:pt>
                <c:pt idx="234">
                  <c:v>45</c:v>
                </c:pt>
                <c:pt idx="235">
                  <c:v>30</c:v>
                </c:pt>
                <c:pt idx="236">
                  <c:v>45</c:v>
                </c:pt>
                <c:pt idx="237">
                  <c:v>35</c:v>
                </c:pt>
                <c:pt idx="238">
                  <c:v>35</c:v>
                </c:pt>
                <c:pt idx="239">
                  <c:v>36</c:v>
                </c:pt>
                <c:pt idx="240">
                  <c:v>40</c:v>
                </c:pt>
                <c:pt idx="241">
                  <c:v>63</c:v>
                </c:pt>
                <c:pt idx="242">
                  <c:v>45</c:v>
                </c:pt>
                <c:pt idx="243">
                  <c:v>40</c:v>
                </c:pt>
                <c:pt idx="244">
                  <c:v>64</c:v>
                </c:pt>
                <c:pt idx="245">
                  <c:v>54</c:v>
                </c:pt>
                <c:pt idx="246">
                  <c:v>40</c:v>
                </c:pt>
                <c:pt idx="247">
                  <c:v>45</c:v>
                </c:pt>
                <c:pt idx="248">
                  <c:v>32</c:v>
                </c:pt>
                <c:pt idx="249">
                  <c:v>48</c:v>
                </c:pt>
                <c:pt idx="250">
                  <c:v>48</c:v>
                </c:pt>
                <c:pt idx="251">
                  <c:v>40</c:v>
                </c:pt>
                <c:pt idx="252">
                  <c:v>72</c:v>
                </c:pt>
                <c:pt idx="253">
                  <c:v>56</c:v>
                </c:pt>
                <c:pt idx="254">
                  <c:v>80</c:v>
                </c:pt>
                <c:pt idx="255">
                  <c:v>36</c:v>
                </c:pt>
                <c:pt idx="256">
                  <c:v>54</c:v>
                </c:pt>
                <c:pt idx="257">
                  <c:v>42</c:v>
                </c:pt>
                <c:pt idx="258">
                  <c:v>30</c:v>
                </c:pt>
                <c:pt idx="259">
                  <c:v>24</c:v>
                </c:pt>
                <c:pt idx="260">
                  <c:v>35</c:v>
                </c:pt>
                <c:pt idx="261">
                  <c:v>28</c:v>
                </c:pt>
                <c:pt idx="262">
                  <c:v>36</c:v>
                </c:pt>
                <c:pt idx="263">
                  <c:v>54</c:v>
                </c:pt>
                <c:pt idx="264">
                  <c:v>45</c:v>
                </c:pt>
                <c:pt idx="265">
                  <c:v>49</c:v>
                </c:pt>
                <c:pt idx="266">
                  <c:v>48</c:v>
                </c:pt>
                <c:pt idx="267">
                  <c:v>60</c:v>
                </c:pt>
                <c:pt idx="268">
                  <c:v>63</c:v>
                </c:pt>
                <c:pt idx="269">
                  <c:v>36</c:v>
                </c:pt>
                <c:pt idx="270">
                  <c:v>25</c:v>
                </c:pt>
                <c:pt idx="271">
                  <c:v>42</c:v>
                </c:pt>
                <c:pt idx="272">
                  <c:v>100</c:v>
                </c:pt>
                <c:pt idx="273">
                  <c:v>36</c:v>
                </c:pt>
                <c:pt idx="274">
                  <c:v>49</c:v>
                </c:pt>
                <c:pt idx="275">
                  <c:v>40</c:v>
                </c:pt>
                <c:pt idx="276">
                  <c:v>54</c:v>
                </c:pt>
                <c:pt idx="277">
                  <c:v>45</c:v>
                </c:pt>
                <c:pt idx="278">
                  <c:v>80</c:v>
                </c:pt>
                <c:pt idx="279">
                  <c:v>32</c:v>
                </c:pt>
                <c:pt idx="280">
                  <c:v>40</c:v>
                </c:pt>
                <c:pt idx="281">
                  <c:v>36</c:v>
                </c:pt>
                <c:pt idx="282">
                  <c:v>25</c:v>
                </c:pt>
                <c:pt idx="283">
                  <c:v>48</c:v>
                </c:pt>
                <c:pt idx="284">
                  <c:v>16</c:v>
                </c:pt>
                <c:pt idx="285">
                  <c:v>50</c:v>
                </c:pt>
                <c:pt idx="286">
                  <c:v>72</c:v>
                </c:pt>
                <c:pt idx="287">
                  <c:v>30</c:v>
                </c:pt>
                <c:pt idx="288">
                  <c:v>64</c:v>
                </c:pt>
                <c:pt idx="289">
                  <c:v>70</c:v>
                </c:pt>
                <c:pt idx="290">
                  <c:v>40</c:v>
                </c:pt>
                <c:pt idx="291">
                  <c:v>50</c:v>
                </c:pt>
                <c:pt idx="292">
                  <c:v>36</c:v>
                </c:pt>
                <c:pt idx="293">
                  <c:v>56</c:v>
                </c:pt>
                <c:pt idx="294">
                  <c:v>16</c:v>
                </c:pt>
                <c:pt idx="295">
                  <c:v>60</c:v>
                </c:pt>
                <c:pt idx="296">
                  <c:v>50</c:v>
                </c:pt>
                <c:pt idx="297">
                  <c:v>56</c:v>
                </c:pt>
                <c:pt idx="298">
                  <c:v>16</c:v>
                </c:pt>
                <c:pt idx="299">
                  <c:v>54</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0A53-46F6-922E-35FEA495A791}"/>
            </c:ext>
          </c:extLst>
        </c:ser>
        <c:dLbls>
          <c:showLegendKey val="0"/>
          <c:showVal val="0"/>
          <c:showCatName val="0"/>
          <c:showSerName val="0"/>
          <c:showPercent val="0"/>
          <c:showBubbleSize val="0"/>
        </c:dLbls>
        <c:axId val="-1950740080"/>
        <c:axId val="-1771372672"/>
      </c:scatterChart>
      <c:valAx>
        <c:axId val="-1950740080"/>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Total Wells</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771372672"/>
        <c:crossesAt val="-1200"/>
        <c:crossBetween val="midCat"/>
      </c:valAx>
      <c:valAx>
        <c:axId val="-1771372672"/>
        <c:scaling>
          <c:orientation val="minMax"/>
        </c:scaling>
        <c:delete val="1"/>
        <c:axPos val="l"/>
        <c:numFmt formatCode="General" sourceLinked="1"/>
        <c:majorTickMark val="cross"/>
        <c:minorTickMark val="none"/>
        <c:tickLblPos val="nextTo"/>
        <c:crossAx val="-1950740080"/>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92063492063491"/>
          <c:y val="8.2962962962962961E-2"/>
          <c:w val="0.80952380952380953"/>
          <c:h val="0.75851851851851848"/>
        </c:manualLayout>
      </c:layout>
      <c:scatterChart>
        <c:scatterStyle val="lineMarker"/>
        <c:varyColors val="0"/>
        <c:ser>
          <c:idx val="0"/>
          <c:order val="0"/>
          <c:spPr>
            <a:ln w="28575" cap="rnd">
              <a:noFill/>
              <a:round/>
            </a:ln>
            <a:effectLst/>
          </c:spPr>
          <c:marker>
            <c:symbol val="circle"/>
            <c:size val="9"/>
            <c:spPr>
              <a:solidFill>
                <a:schemeClr val="bg1">
                  <a:lumMod val="65000"/>
                  <a:alpha val="30000"/>
                </a:schemeClr>
              </a:solidFill>
              <a:ln w="9525">
                <a:noFill/>
              </a:ln>
              <a:effectLst/>
            </c:spPr>
          </c:marker>
          <c:trendline>
            <c:spPr>
              <a:ln w="38100" cap="rnd">
                <a:solidFill>
                  <a:srgbClr val="0000FF"/>
                </a:solidFill>
                <a:prstDash val="sysDot"/>
              </a:ln>
              <a:effectLst/>
            </c:spPr>
            <c:trendlineType val="linear"/>
            <c:dispRSqr val="1"/>
            <c:dispEq val="0"/>
            <c:trendlineLbl>
              <c:layout>
                <c:manualLayout>
                  <c:x val="-0.43570522434695663"/>
                  <c:y val="-0.450098804316127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Fore_Trials!$G$10:$G$100000</c:f>
              <c:numCache>
                <c:formatCode>General</c:formatCode>
                <c:ptCount val="99991"/>
                <c:pt idx="0">
                  <c:v>13.175752292150685</c:v>
                </c:pt>
                <c:pt idx="1">
                  <c:v>14.398425553509979</c:v>
                </c:pt>
                <c:pt idx="2">
                  <c:v>14.531563817576769</c:v>
                </c:pt>
                <c:pt idx="3">
                  <c:v>16.716471030365398</c:v>
                </c:pt>
                <c:pt idx="4">
                  <c:v>12.1862780971821</c:v>
                </c:pt>
                <c:pt idx="5">
                  <c:v>14.638137644406369</c:v>
                </c:pt>
                <c:pt idx="6">
                  <c:v>17.509893742245666</c:v>
                </c:pt>
                <c:pt idx="7">
                  <c:v>11.312187518657813</c:v>
                </c:pt>
                <c:pt idx="8">
                  <c:v>14.820526578080566</c:v>
                </c:pt>
                <c:pt idx="9">
                  <c:v>11.671096300375876</c:v>
                </c:pt>
                <c:pt idx="10">
                  <c:v>16.0282784434837</c:v>
                </c:pt>
                <c:pt idx="11">
                  <c:v>14.86910908338632</c:v>
                </c:pt>
                <c:pt idx="12">
                  <c:v>12.199955846352061</c:v>
                </c:pt>
                <c:pt idx="13">
                  <c:v>14.270045381806433</c:v>
                </c:pt>
                <c:pt idx="14">
                  <c:v>13.745220586012357</c:v>
                </c:pt>
                <c:pt idx="15">
                  <c:v>15.978691654807719</c:v>
                </c:pt>
                <c:pt idx="16">
                  <c:v>16.184113124515317</c:v>
                </c:pt>
                <c:pt idx="17">
                  <c:v>14.984737958666758</c:v>
                </c:pt>
                <c:pt idx="18">
                  <c:v>14.759464296774743</c:v>
                </c:pt>
                <c:pt idx="19">
                  <c:v>15.415330662391334</c:v>
                </c:pt>
                <c:pt idx="20">
                  <c:v>15.119408738739621</c:v>
                </c:pt>
                <c:pt idx="21">
                  <c:v>13.889243578482189</c:v>
                </c:pt>
                <c:pt idx="22">
                  <c:v>13.594955346195695</c:v>
                </c:pt>
                <c:pt idx="23">
                  <c:v>15.070124653180093</c:v>
                </c:pt>
                <c:pt idx="24">
                  <c:v>16.517469243887817</c:v>
                </c:pt>
                <c:pt idx="25">
                  <c:v>15.409812440468647</c:v>
                </c:pt>
                <c:pt idx="26">
                  <c:v>15.07432417748387</c:v>
                </c:pt>
                <c:pt idx="27">
                  <c:v>17.694382979034035</c:v>
                </c:pt>
                <c:pt idx="28">
                  <c:v>19.614150171209076</c:v>
                </c:pt>
                <c:pt idx="29">
                  <c:v>14.304782634177256</c:v>
                </c:pt>
                <c:pt idx="30">
                  <c:v>15.027993306171544</c:v>
                </c:pt>
                <c:pt idx="31">
                  <c:v>13.049887746853873</c:v>
                </c:pt>
                <c:pt idx="32">
                  <c:v>15.411322855954541</c:v>
                </c:pt>
                <c:pt idx="33">
                  <c:v>14.44110018668669</c:v>
                </c:pt>
                <c:pt idx="34">
                  <c:v>15.141592981040112</c:v>
                </c:pt>
                <c:pt idx="35">
                  <c:v>12.787394995612196</c:v>
                </c:pt>
                <c:pt idx="36">
                  <c:v>16.005247448854441</c:v>
                </c:pt>
                <c:pt idx="37">
                  <c:v>16.676326861495461</c:v>
                </c:pt>
                <c:pt idx="38">
                  <c:v>13.541257203957022</c:v>
                </c:pt>
                <c:pt idx="39">
                  <c:v>14.837108054786981</c:v>
                </c:pt>
                <c:pt idx="40">
                  <c:v>16.882713678195245</c:v>
                </c:pt>
                <c:pt idx="41">
                  <c:v>15.932974148135468</c:v>
                </c:pt>
                <c:pt idx="42">
                  <c:v>13.895838660181013</c:v>
                </c:pt>
                <c:pt idx="43">
                  <c:v>12.98464355037453</c:v>
                </c:pt>
                <c:pt idx="44">
                  <c:v>14.545975499897127</c:v>
                </c:pt>
                <c:pt idx="45">
                  <c:v>14.341812482501316</c:v>
                </c:pt>
                <c:pt idx="46">
                  <c:v>15.414235083652764</c:v>
                </c:pt>
                <c:pt idx="47">
                  <c:v>14.129101131347113</c:v>
                </c:pt>
                <c:pt idx="48">
                  <c:v>12.797505126657084</c:v>
                </c:pt>
                <c:pt idx="49">
                  <c:v>13.959445061456357</c:v>
                </c:pt>
                <c:pt idx="50">
                  <c:v>19.689296106179317</c:v>
                </c:pt>
                <c:pt idx="51">
                  <c:v>15.289601706765126</c:v>
                </c:pt>
                <c:pt idx="52">
                  <c:v>14.928778040221127</c:v>
                </c:pt>
                <c:pt idx="53">
                  <c:v>12.123225104396615</c:v>
                </c:pt>
                <c:pt idx="54">
                  <c:v>13.5275365172441</c:v>
                </c:pt>
                <c:pt idx="55">
                  <c:v>13.608466875248073</c:v>
                </c:pt>
                <c:pt idx="56">
                  <c:v>18.601218703235858</c:v>
                </c:pt>
                <c:pt idx="57">
                  <c:v>14.76117687497803</c:v>
                </c:pt>
                <c:pt idx="58">
                  <c:v>16.508402975078091</c:v>
                </c:pt>
                <c:pt idx="59">
                  <c:v>19.893107205046359</c:v>
                </c:pt>
                <c:pt idx="60">
                  <c:v>17.076400425785422</c:v>
                </c:pt>
                <c:pt idx="61">
                  <c:v>15.292869201256234</c:v>
                </c:pt>
                <c:pt idx="62">
                  <c:v>14.262057528472553</c:v>
                </c:pt>
                <c:pt idx="63">
                  <c:v>16.673280660920323</c:v>
                </c:pt>
                <c:pt idx="64">
                  <c:v>17.373312225420232</c:v>
                </c:pt>
                <c:pt idx="65">
                  <c:v>13.511760488340764</c:v>
                </c:pt>
                <c:pt idx="66">
                  <c:v>12.313566959014418</c:v>
                </c:pt>
                <c:pt idx="67">
                  <c:v>16.922645855174753</c:v>
                </c:pt>
                <c:pt idx="68">
                  <c:v>13.533181912617167</c:v>
                </c:pt>
                <c:pt idx="69">
                  <c:v>16.208162965913026</c:v>
                </c:pt>
                <c:pt idx="70">
                  <c:v>14.379112569510456</c:v>
                </c:pt>
                <c:pt idx="71">
                  <c:v>15.543078116281858</c:v>
                </c:pt>
                <c:pt idx="72">
                  <c:v>15.058224343412782</c:v>
                </c:pt>
                <c:pt idx="73">
                  <c:v>14.859606473498417</c:v>
                </c:pt>
                <c:pt idx="74">
                  <c:v>15.917109022749756</c:v>
                </c:pt>
                <c:pt idx="75">
                  <c:v>18.176099981168214</c:v>
                </c:pt>
                <c:pt idx="76">
                  <c:v>15.405093006176298</c:v>
                </c:pt>
                <c:pt idx="77">
                  <c:v>16.746664254413808</c:v>
                </c:pt>
                <c:pt idx="78">
                  <c:v>13.478173157850152</c:v>
                </c:pt>
                <c:pt idx="79">
                  <c:v>11.437169476471041</c:v>
                </c:pt>
                <c:pt idx="80">
                  <c:v>17.706696590867178</c:v>
                </c:pt>
                <c:pt idx="81">
                  <c:v>15.030274717195919</c:v>
                </c:pt>
                <c:pt idx="82">
                  <c:v>12.781188450945445</c:v>
                </c:pt>
                <c:pt idx="83">
                  <c:v>15.326007658939373</c:v>
                </c:pt>
                <c:pt idx="84">
                  <c:v>13.011884425334229</c:v>
                </c:pt>
                <c:pt idx="85">
                  <c:v>16.637087883400685</c:v>
                </c:pt>
                <c:pt idx="86">
                  <c:v>17.056672988970831</c:v>
                </c:pt>
                <c:pt idx="87">
                  <c:v>16.122360620249339</c:v>
                </c:pt>
                <c:pt idx="88">
                  <c:v>14.60878714983501</c:v>
                </c:pt>
                <c:pt idx="89">
                  <c:v>17.29507128141142</c:v>
                </c:pt>
                <c:pt idx="90">
                  <c:v>13.681734530975348</c:v>
                </c:pt>
                <c:pt idx="91">
                  <c:v>16.677932950476237</c:v>
                </c:pt>
                <c:pt idx="92">
                  <c:v>14.441332933614214</c:v>
                </c:pt>
                <c:pt idx="93">
                  <c:v>16.948808169140708</c:v>
                </c:pt>
                <c:pt idx="94">
                  <c:v>16.819878160142132</c:v>
                </c:pt>
                <c:pt idx="95">
                  <c:v>12.29584238071593</c:v>
                </c:pt>
                <c:pt idx="96">
                  <c:v>12.463170596332063</c:v>
                </c:pt>
                <c:pt idx="97">
                  <c:v>15.977559289585328</c:v>
                </c:pt>
                <c:pt idx="98">
                  <c:v>16.547729650607334</c:v>
                </c:pt>
                <c:pt idx="99">
                  <c:v>13.942565383523325</c:v>
                </c:pt>
                <c:pt idx="100">
                  <c:v>16.261534280938566</c:v>
                </c:pt>
                <c:pt idx="101">
                  <c:v>13.190883032697498</c:v>
                </c:pt>
                <c:pt idx="102">
                  <c:v>12.636445947885218</c:v>
                </c:pt>
                <c:pt idx="103">
                  <c:v>9.6774911268660375</c:v>
                </c:pt>
                <c:pt idx="104">
                  <c:v>14.074142104387663</c:v>
                </c:pt>
                <c:pt idx="105">
                  <c:v>13.952525359848313</c:v>
                </c:pt>
                <c:pt idx="106">
                  <c:v>14.26119013622465</c:v>
                </c:pt>
                <c:pt idx="107">
                  <c:v>14.783998787854294</c:v>
                </c:pt>
                <c:pt idx="108">
                  <c:v>14.055277959538106</c:v>
                </c:pt>
                <c:pt idx="109">
                  <c:v>14.426726608697187</c:v>
                </c:pt>
                <c:pt idx="110">
                  <c:v>10.670797529243645</c:v>
                </c:pt>
                <c:pt idx="111">
                  <c:v>17.620908242996975</c:v>
                </c:pt>
                <c:pt idx="112">
                  <c:v>16.132116542202866</c:v>
                </c:pt>
                <c:pt idx="113">
                  <c:v>13.37435125509028</c:v>
                </c:pt>
                <c:pt idx="114">
                  <c:v>17.572781658392746</c:v>
                </c:pt>
                <c:pt idx="115">
                  <c:v>16.94996879970779</c:v>
                </c:pt>
                <c:pt idx="116">
                  <c:v>16.012684771253323</c:v>
                </c:pt>
                <c:pt idx="117">
                  <c:v>15.807987422418524</c:v>
                </c:pt>
                <c:pt idx="118">
                  <c:v>12.301358549498755</c:v>
                </c:pt>
                <c:pt idx="119">
                  <c:v>13.732847334712877</c:v>
                </c:pt>
                <c:pt idx="120">
                  <c:v>14.204569698069765</c:v>
                </c:pt>
                <c:pt idx="121">
                  <c:v>16.586344488142291</c:v>
                </c:pt>
                <c:pt idx="122">
                  <c:v>14.233958212023945</c:v>
                </c:pt>
                <c:pt idx="123">
                  <c:v>12.9981410724386</c:v>
                </c:pt>
                <c:pt idx="124">
                  <c:v>12.393049380338946</c:v>
                </c:pt>
                <c:pt idx="125">
                  <c:v>17.952539165348067</c:v>
                </c:pt>
                <c:pt idx="126">
                  <c:v>15.036104290697644</c:v>
                </c:pt>
                <c:pt idx="127">
                  <c:v>14.151134847094117</c:v>
                </c:pt>
                <c:pt idx="128">
                  <c:v>15.954761197315067</c:v>
                </c:pt>
                <c:pt idx="129">
                  <c:v>15.130419755097321</c:v>
                </c:pt>
                <c:pt idx="130">
                  <c:v>15.582399218587287</c:v>
                </c:pt>
                <c:pt idx="131">
                  <c:v>12.45346790482577</c:v>
                </c:pt>
                <c:pt idx="132">
                  <c:v>13.133167159899424</c:v>
                </c:pt>
                <c:pt idx="133">
                  <c:v>14.721042613757472</c:v>
                </c:pt>
                <c:pt idx="134">
                  <c:v>14.467156124475427</c:v>
                </c:pt>
                <c:pt idx="135">
                  <c:v>17.077313575496675</c:v>
                </c:pt>
                <c:pt idx="136">
                  <c:v>15.322542716663724</c:v>
                </c:pt>
                <c:pt idx="137">
                  <c:v>15.266954351860608</c:v>
                </c:pt>
                <c:pt idx="138">
                  <c:v>12.978855659712206</c:v>
                </c:pt>
                <c:pt idx="139">
                  <c:v>12.862541833332786</c:v>
                </c:pt>
                <c:pt idx="140">
                  <c:v>14.196050629611761</c:v>
                </c:pt>
                <c:pt idx="141">
                  <c:v>15.758883960475266</c:v>
                </c:pt>
                <c:pt idx="142">
                  <c:v>14.934142074542331</c:v>
                </c:pt>
                <c:pt idx="143">
                  <c:v>15.613074141613893</c:v>
                </c:pt>
                <c:pt idx="144">
                  <c:v>19.405362771462872</c:v>
                </c:pt>
                <c:pt idx="145">
                  <c:v>13.215820231583859</c:v>
                </c:pt>
                <c:pt idx="146">
                  <c:v>11.494166661069926</c:v>
                </c:pt>
                <c:pt idx="147">
                  <c:v>14.70983114998829</c:v>
                </c:pt>
                <c:pt idx="148">
                  <c:v>15.134443977570436</c:v>
                </c:pt>
                <c:pt idx="149">
                  <c:v>13.510918058573521</c:v>
                </c:pt>
                <c:pt idx="150">
                  <c:v>13.453933947749587</c:v>
                </c:pt>
                <c:pt idx="151">
                  <c:v>18.94979943977712</c:v>
                </c:pt>
                <c:pt idx="152">
                  <c:v>13.389703827017902</c:v>
                </c:pt>
                <c:pt idx="153">
                  <c:v>13.041559492248609</c:v>
                </c:pt>
                <c:pt idx="154">
                  <c:v>12.423550766888461</c:v>
                </c:pt>
                <c:pt idx="155">
                  <c:v>17.114168708409732</c:v>
                </c:pt>
                <c:pt idx="156">
                  <c:v>13.270010673095625</c:v>
                </c:pt>
                <c:pt idx="157">
                  <c:v>12.018865538549647</c:v>
                </c:pt>
                <c:pt idx="158">
                  <c:v>15.532198810832226</c:v>
                </c:pt>
                <c:pt idx="159">
                  <c:v>15.3958397917296</c:v>
                </c:pt>
                <c:pt idx="160">
                  <c:v>11.596301195137636</c:v>
                </c:pt>
                <c:pt idx="161">
                  <c:v>17.976525669910849</c:v>
                </c:pt>
                <c:pt idx="162">
                  <c:v>12.107421735107508</c:v>
                </c:pt>
                <c:pt idx="163">
                  <c:v>17.116570305669313</c:v>
                </c:pt>
                <c:pt idx="164">
                  <c:v>17.42960191243283</c:v>
                </c:pt>
                <c:pt idx="165">
                  <c:v>13.887163193758886</c:v>
                </c:pt>
                <c:pt idx="166">
                  <c:v>12.122771232070342</c:v>
                </c:pt>
                <c:pt idx="167">
                  <c:v>11.612556913935839</c:v>
                </c:pt>
                <c:pt idx="168">
                  <c:v>15.607126819877097</c:v>
                </c:pt>
                <c:pt idx="169">
                  <c:v>13.437082974862021</c:v>
                </c:pt>
                <c:pt idx="170">
                  <c:v>14.886846367229284</c:v>
                </c:pt>
                <c:pt idx="171">
                  <c:v>15.916003520925122</c:v>
                </c:pt>
                <c:pt idx="172">
                  <c:v>16.293762443024942</c:v>
                </c:pt>
                <c:pt idx="173">
                  <c:v>12.094219366299834</c:v>
                </c:pt>
                <c:pt idx="174">
                  <c:v>15.183183550358256</c:v>
                </c:pt>
                <c:pt idx="175">
                  <c:v>14.962696130345757</c:v>
                </c:pt>
                <c:pt idx="176">
                  <c:v>19.289997566431129</c:v>
                </c:pt>
                <c:pt idx="177">
                  <c:v>14.903638268374198</c:v>
                </c:pt>
                <c:pt idx="178">
                  <c:v>12.097349507686095</c:v>
                </c:pt>
                <c:pt idx="179">
                  <c:v>11.260427625035405</c:v>
                </c:pt>
                <c:pt idx="180">
                  <c:v>11.159578143149735</c:v>
                </c:pt>
                <c:pt idx="181">
                  <c:v>14.291804227265374</c:v>
                </c:pt>
                <c:pt idx="182">
                  <c:v>14.509749520317278</c:v>
                </c:pt>
                <c:pt idx="183">
                  <c:v>13.540390946733938</c:v>
                </c:pt>
                <c:pt idx="184">
                  <c:v>18.448142311263439</c:v>
                </c:pt>
                <c:pt idx="185">
                  <c:v>17.093119006037089</c:v>
                </c:pt>
                <c:pt idx="186">
                  <c:v>14.98457450675048</c:v>
                </c:pt>
                <c:pt idx="187">
                  <c:v>13.784419233037653</c:v>
                </c:pt>
                <c:pt idx="188">
                  <c:v>17.788456334920145</c:v>
                </c:pt>
                <c:pt idx="189">
                  <c:v>12.166437901568159</c:v>
                </c:pt>
                <c:pt idx="190">
                  <c:v>15.437393963387937</c:v>
                </c:pt>
                <c:pt idx="191">
                  <c:v>14.55581354355966</c:v>
                </c:pt>
                <c:pt idx="192">
                  <c:v>15.29888304979861</c:v>
                </c:pt>
                <c:pt idx="193">
                  <c:v>13.035729517332371</c:v>
                </c:pt>
                <c:pt idx="194">
                  <c:v>11.749805542649487</c:v>
                </c:pt>
                <c:pt idx="195">
                  <c:v>12.906656136755824</c:v>
                </c:pt>
                <c:pt idx="196">
                  <c:v>12.959544049764077</c:v>
                </c:pt>
                <c:pt idx="197">
                  <c:v>13.520477811561644</c:v>
                </c:pt>
                <c:pt idx="198">
                  <c:v>13.735541646167068</c:v>
                </c:pt>
                <c:pt idx="199">
                  <c:v>16.326382091253212</c:v>
                </c:pt>
                <c:pt idx="200">
                  <c:v>15.033225520806088</c:v>
                </c:pt>
                <c:pt idx="201">
                  <c:v>8.8262393360557567</c:v>
                </c:pt>
                <c:pt idx="202">
                  <c:v>13.699435142109682</c:v>
                </c:pt>
                <c:pt idx="203">
                  <c:v>14.946933024904226</c:v>
                </c:pt>
                <c:pt idx="204">
                  <c:v>18.643754926962604</c:v>
                </c:pt>
                <c:pt idx="205">
                  <c:v>14.572001337899282</c:v>
                </c:pt>
                <c:pt idx="206">
                  <c:v>17.469300848680344</c:v>
                </c:pt>
                <c:pt idx="207">
                  <c:v>16.784352852029009</c:v>
                </c:pt>
                <c:pt idx="208">
                  <c:v>14.11593191844803</c:v>
                </c:pt>
                <c:pt idx="209">
                  <c:v>13.941991357259136</c:v>
                </c:pt>
                <c:pt idx="210">
                  <c:v>16.29638948727095</c:v>
                </c:pt>
                <c:pt idx="211">
                  <c:v>16.163868505479776</c:v>
                </c:pt>
                <c:pt idx="212">
                  <c:v>18.820560366948051</c:v>
                </c:pt>
                <c:pt idx="213">
                  <c:v>16.866049797984068</c:v>
                </c:pt>
                <c:pt idx="214">
                  <c:v>13.360713833026804</c:v>
                </c:pt>
                <c:pt idx="215">
                  <c:v>12.646469042043107</c:v>
                </c:pt>
                <c:pt idx="216">
                  <c:v>16.679142814261628</c:v>
                </c:pt>
                <c:pt idx="217">
                  <c:v>15.70519503050606</c:v>
                </c:pt>
                <c:pt idx="218">
                  <c:v>14.274255636251738</c:v>
                </c:pt>
                <c:pt idx="219">
                  <c:v>16.398396209332155</c:v>
                </c:pt>
                <c:pt idx="220">
                  <c:v>14.416708433026272</c:v>
                </c:pt>
                <c:pt idx="221">
                  <c:v>11.707098190322533</c:v>
                </c:pt>
                <c:pt idx="222">
                  <c:v>12.824644936162807</c:v>
                </c:pt>
                <c:pt idx="223">
                  <c:v>16.519398273519524</c:v>
                </c:pt>
                <c:pt idx="224">
                  <c:v>15.024135412930098</c:v>
                </c:pt>
                <c:pt idx="225">
                  <c:v>15.031216251337034</c:v>
                </c:pt>
                <c:pt idx="226">
                  <c:v>16.246134444469206</c:v>
                </c:pt>
                <c:pt idx="227">
                  <c:v>13.841848089906394</c:v>
                </c:pt>
                <c:pt idx="228">
                  <c:v>12.910572935149281</c:v>
                </c:pt>
                <c:pt idx="229">
                  <c:v>19.444599229077873</c:v>
                </c:pt>
                <c:pt idx="230">
                  <c:v>12.877368632868709</c:v>
                </c:pt>
                <c:pt idx="231">
                  <c:v>13.823153503822084</c:v>
                </c:pt>
                <c:pt idx="232">
                  <c:v>14.35484273000676</c:v>
                </c:pt>
                <c:pt idx="233">
                  <c:v>16.085126221222776</c:v>
                </c:pt>
                <c:pt idx="234">
                  <c:v>14.096881019102884</c:v>
                </c:pt>
                <c:pt idx="235">
                  <c:v>18.738158473002688</c:v>
                </c:pt>
                <c:pt idx="236">
                  <c:v>16.40902135255363</c:v>
                </c:pt>
                <c:pt idx="237">
                  <c:v>15.683546870611631</c:v>
                </c:pt>
                <c:pt idx="238">
                  <c:v>12.081285502738442</c:v>
                </c:pt>
                <c:pt idx="239">
                  <c:v>16.562693707207021</c:v>
                </c:pt>
                <c:pt idx="240">
                  <c:v>13.731930618010399</c:v>
                </c:pt>
                <c:pt idx="241">
                  <c:v>17.144063470384715</c:v>
                </c:pt>
                <c:pt idx="242">
                  <c:v>16.626216512081076</c:v>
                </c:pt>
                <c:pt idx="243">
                  <c:v>12.543616230558738</c:v>
                </c:pt>
                <c:pt idx="244">
                  <c:v>13.130083725066635</c:v>
                </c:pt>
                <c:pt idx="245">
                  <c:v>14.601783370495719</c:v>
                </c:pt>
                <c:pt idx="246">
                  <c:v>13.329062147246249</c:v>
                </c:pt>
                <c:pt idx="247">
                  <c:v>15.997052801869078</c:v>
                </c:pt>
                <c:pt idx="248">
                  <c:v>14.593764971864138</c:v>
                </c:pt>
                <c:pt idx="249">
                  <c:v>19.347234711482521</c:v>
                </c:pt>
                <c:pt idx="250">
                  <c:v>12.678019607127963</c:v>
                </c:pt>
                <c:pt idx="251">
                  <c:v>15.478392373062157</c:v>
                </c:pt>
                <c:pt idx="252">
                  <c:v>12.770161804183772</c:v>
                </c:pt>
                <c:pt idx="253">
                  <c:v>13.860906480471689</c:v>
                </c:pt>
                <c:pt idx="254">
                  <c:v>11.252571758170257</c:v>
                </c:pt>
                <c:pt idx="255">
                  <c:v>18.376791841210633</c:v>
                </c:pt>
                <c:pt idx="256">
                  <c:v>14.761200708692334</c:v>
                </c:pt>
                <c:pt idx="257">
                  <c:v>13.751263822663431</c:v>
                </c:pt>
                <c:pt idx="258">
                  <c:v>16.284341454090804</c:v>
                </c:pt>
                <c:pt idx="259">
                  <c:v>16.693955553772263</c:v>
                </c:pt>
                <c:pt idx="260">
                  <c:v>17.120555184366772</c:v>
                </c:pt>
                <c:pt idx="261">
                  <c:v>15.438530297211555</c:v>
                </c:pt>
                <c:pt idx="262">
                  <c:v>15.291425840852256</c:v>
                </c:pt>
                <c:pt idx="263">
                  <c:v>17.626275687340833</c:v>
                </c:pt>
                <c:pt idx="264">
                  <c:v>18.442013202215875</c:v>
                </c:pt>
                <c:pt idx="265">
                  <c:v>12.169464412070505</c:v>
                </c:pt>
                <c:pt idx="266">
                  <c:v>14.290940728478308</c:v>
                </c:pt>
                <c:pt idx="267">
                  <c:v>15.851071704929218</c:v>
                </c:pt>
                <c:pt idx="268">
                  <c:v>14.986607373796227</c:v>
                </c:pt>
                <c:pt idx="269">
                  <c:v>19.427310545261754</c:v>
                </c:pt>
                <c:pt idx="270">
                  <c:v>16.241948721232042</c:v>
                </c:pt>
                <c:pt idx="271">
                  <c:v>15.771021799248183</c:v>
                </c:pt>
                <c:pt idx="272">
                  <c:v>14.681972050681139</c:v>
                </c:pt>
                <c:pt idx="273">
                  <c:v>13.178025935258475</c:v>
                </c:pt>
                <c:pt idx="274">
                  <c:v>12.700610940128421</c:v>
                </c:pt>
                <c:pt idx="275">
                  <c:v>13.863133887316046</c:v>
                </c:pt>
                <c:pt idx="276">
                  <c:v>12.606848964360182</c:v>
                </c:pt>
                <c:pt idx="277">
                  <c:v>17.120508845098502</c:v>
                </c:pt>
                <c:pt idx="278">
                  <c:v>11.795042429222681</c:v>
                </c:pt>
                <c:pt idx="279">
                  <c:v>15.64430345126708</c:v>
                </c:pt>
                <c:pt idx="280">
                  <c:v>15.012199193908868</c:v>
                </c:pt>
                <c:pt idx="281">
                  <c:v>13.016784926045672</c:v>
                </c:pt>
                <c:pt idx="282">
                  <c:v>13.930171768892446</c:v>
                </c:pt>
                <c:pt idx="283">
                  <c:v>10.270749707903954</c:v>
                </c:pt>
                <c:pt idx="284">
                  <c:v>16.017969387873666</c:v>
                </c:pt>
                <c:pt idx="285">
                  <c:v>14.836269202403962</c:v>
                </c:pt>
                <c:pt idx="286">
                  <c:v>17.425624946791213</c:v>
                </c:pt>
                <c:pt idx="287">
                  <c:v>14.654875947957022</c:v>
                </c:pt>
                <c:pt idx="288">
                  <c:v>15.180018428445184</c:v>
                </c:pt>
                <c:pt idx="289">
                  <c:v>14.279319184969523</c:v>
                </c:pt>
                <c:pt idx="290">
                  <c:v>13.717657044532769</c:v>
                </c:pt>
                <c:pt idx="291">
                  <c:v>12.712804732889829</c:v>
                </c:pt>
                <c:pt idx="292">
                  <c:v>16.67754389224579</c:v>
                </c:pt>
                <c:pt idx="293">
                  <c:v>16.705218294355745</c:v>
                </c:pt>
                <c:pt idx="294">
                  <c:v>12.280392705545085</c:v>
                </c:pt>
                <c:pt idx="295">
                  <c:v>16.533408364828517</c:v>
                </c:pt>
                <c:pt idx="296">
                  <c:v>17.521033916673691</c:v>
                </c:pt>
                <c:pt idx="297">
                  <c:v>17.726489777648553</c:v>
                </c:pt>
                <c:pt idx="298">
                  <c:v>14.102494197191545</c:v>
                </c:pt>
                <c:pt idx="299">
                  <c:v>12.476127420677322</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3147-49C1-9460-FA6FB6F9AC14}"/>
            </c:ext>
          </c:extLst>
        </c:ser>
        <c:dLbls>
          <c:showLegendKey val="0"/>
          <c:showVal val="0"/>
          <c:showCatName val="0"/>
          <c:showSerName val="0"/>
          <c:showPercent val="0"/>
          <c:showBubbleSize val="0"/>
        </c:dLbls>
        <c:axId val="-1682382928"/>
        <c:axId val="-1098999824"/>
      </c:scatterChart>
      <c:valAx>
        <c:axId val="-1682382928"/>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Well CAPEX</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98999824"/>
        <c:crossesAt val="-1200"/>
        <c:crossBetween val="midCat"/>
      </c:valAx>
      <c:valAx>
        <c:axId val="-1098999824"/>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s-BO" sz="800" b="1">
                    <a:solidFill>
                      <a:schemeClr val="tx1"/>
                    </a:solidFill>
                  </a:rPr>
                  <a:t>NPV</a:t>
                </a:r>
              </a:p>
            </c:rich>
          </c:tx>
          <c:layout/>
          <c:overlay val="0"/>
          <c:spPr>
            <a:noFill/>
            <a:ln>
              <a:noFill/>
            </a:ln>
            <a:effectLst/>
          </c:spPr>
          <c:txPr>
            <a:bodyPr rot="-54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682382928"/>
        <c:crossesAt val="0"/>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855080614923134E-2"/>
          <c:y val="8.2962962962962961E-2"/>
          <c:w val="0.91215285589301343"/>
          <c:h val="0.75851851851851848"/>
        </c:manualLayout>
      </c:layout>
      <c:scatterChart>
        <c:scatterStyle val="lineMarker"/>
        <c:varyColors val="0"/>
        <c:ser>
          <c:idx val="0"/>
          <c:order val="0"/>
          <c:spPr>
            <a:ln w="28575" cap="rnd">
              <a:noFill/>
              <a:round/>
            </a:ln>
            <a:effectLst/>
          </c:spPr>
          <c:marker>
            <c:symbol val="circle"/>
            <c:size val="9"/>
            <c:spPr>
              <a:solidFill>
                <a:srgbClr val="FF000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5832239720034993"/>
                  <c:y val="-0.3042599008457276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Fore_Trials!$H$10:$H$100000</c:f>
              <c:numCache>
                <c:formatCode>General</c:formatCode>
                <c:ptCount val="99991"/>
                <c:pt idx="0">
                  <c:v>213.96984319899039</c:v>
                </c:pt>
                <c:pt idx="1">
                  <c:v>188.28862472698961</c:v>
                </c:pt>
                <c:pt idx="2">
                  <c:v>515.28614793487975</c:v>
                </c:pt>
                <c:pt idx="3">
                  <c:v>173.41773136610857</c:v>
                </c:pt>
                <c:pt idx="4">
                  <c:v>140.12436281826172</c:v>
                </c:pt>
                <c:pt idx="5">
                  <c:v>196.06028129048514</c:v>
                </c:pt>
                <c:pt idx="6">
                  <c:v>165.68547516379112</c:v>
                </c:pt>
                <c:pt idx="7">
                  <c:v>178.18809159089159</c:v>
                </c:pt>
                <c:pt idx="8">
                  <c:v>866.60384388972602</c:v>
                </c:pt>
                <c:pt idx="9">
                  <c:v>152.44875556971238</c:v>
                </c:pt>
                <c:pt idx="10">
                  <c:v>226.35665807256146</c:v>
                </c:pt>
                <c:pt idx="11">
                  <c:v>148.73686750770224</c:v>
                </c:pt>
                <c:pt idx="12">
                  <c:v>196.19164074652454</c:v>
                </c:pt>
                <c:pt idx="13">
                  <c:v>127.97795980848501</c:v>
                </c:pt>
                <c:pt idx="14">
                  <c:v>259.97440623071611</c:v>
                </c:pt>
                <c:pt idx="15">
                  <c:v>121.1062020284747</c:v>
                </c:pt>
                <c:pt idx="16">
                  <c:v>191.82345949093713</c:v>
                </c:pt>
                <c:pt idx="17">
                  <c:v>135.75343996787797</c:v>
                </c:pt>
                <c:pt idx="18">
                  <c:v>208.89882917158272</c:v>
                </c:pt>
                <c:pt idx="19">
                  <c:v>339.18782906901868</c:v>
                </c:pt>
                <c:pt idx="20">
                  <c:v>137.61675933800674</c:v>
                </c:pt>
                <c:pt idx="21">
                  <c:v>87.151337620588848</c:v>
                </c:pt>
                <c:pt idx="22">
                  <c:v>227.90334144300706</c:v>
                </c:pt>
                <c:pt idx="23">
                  <c:v>173.3132830628864</c:v>
                </c:pt>
                <c:pt idx="24">
                  <c:v>398.31724773693452</c:v>
                </c:pt>
                <c:pt idx="25">
                  <c:v>384.34862581583371</c:v>
                </c:pt>
                <c:pt idx="26">
                  <c:v>386.55938334383831</c:v>
                </c:pt>
                <c:pt idx="27">
                  <c:v>250.94162276234954</c:v>
                </c:pt>
                <c:pt idx="28">
                  <c:v>374.49650519767903</c:v>
                </c:pt>
                <c:pt idx="29">
                  <c:v>153.81566213706427</c:v>
                </c:pt>
                <c:pt idx="30">
                  <c:v>75.044497275156559</c:v>
                </c:pt>
                <c:pt idx="31">
                  <c:v>275.25235392012468</c:v>
                </c:pt>
                <c:pt idx="32">
                  <c:v>34.453282811371459</c:v>
                </c:pt>
                <c:pt idx="33">
                  <c:v>82.435248093000297</c:v>
                </c:pt>
                <c:pt idx="34">
                  <c:v>587.68790344381227</c:v>
                </c:pt>
                <c:pt idx="35">
                  <c:v>515.12911040551387</c:v>
                </c:pt>
                <c:pt idx="36">
                  <c:v>120.1158148600192</c:v>
                </c:pt>
                <c:pt idx="37">
                  <c:v>787.77095934948807</c:v>
                </c:pt>
                <c:pt idx="38">
                  <c:v>406.87939224923167</c:v>
                </c:pt>
                <c:pt idx="39">
                  <c:v>256.70925892835078</c:v>
                </c:pt>
                <c:pt idx="40">
                  <c:v>265.90440744518895</c:v>
                </c:pt>
                <c:pt idx="41">
                  <c:v>384.62405120716556</c:v>
                </c:pt>
                <c:pt idx="42">
                  <c:v>306.84203638187785</c:v>
                </c:pt>
                <c:pt idx="43">
                  <c:v>69.430872032681719</c:v>
                </c:pt>
                <c:pt idx="44">
                  <c:v>221.62841491694692</c:v>
                </c:pt>
                <c:pt idx="45">
                  <c:v>125.99744292678929</c:v>
                </c:pt>
                <c:pt idx="46">
                  <c:v>231.83985260858486</c:v>
                </c:pt>
                <c:pt idx="47">
                  <c:v>278.67767776814901</c:v>
                </c:pt>
                <c:pt idx="48">
                  <c:v>213.96074598047593</c:v>
                </c:pt>
                <c:pt idx="49">
                  <c:v>421.72685126729783</c:v>
                </c:pt>
                <c:pt idx="50">
                  <c:v>74.533581276779955</c:v>
                </c:pt>
                <c:pt idx="51">
                  <c:v>322.68856174577871</c:v>
                </c:pt>
                <c:pt idx="52">
                  <c:v>189.17892521241691</c:v>
                </c:pt>
                <c:pt idx="53">
                  <c:v>509.10470307682675</c:v>
                </c:pt>
                <c:pt idx="54">
                  <c:v>64.256802486622917</c:v>
                </c:pt>
                <c:pt idx="55">
                  <c:v>217.13368582350904</c:v>
                </c:pt>
                <c:pt idx="56">
                  <c:v>304.6639545163714</c:v>
                </c:pt>
                <c:pt idx="57">
                  <c:v>682.13871981042655</c:v>
                </c:pt>
                <c:pt idx="58">
                  <c:v>199.88120121281472</c:v>
                </c:pt>
                <c:pt idx="59">
                  <c:v>155.78711462976128</c:v>
                </c:pt>
                <c:pt idx="60">
                  <c:v>204.57428708986174</c:v>
                </c:pt>
                <c:pt idx="61">
                  <c:v>175.47153718767223</c:v>
                </c:pt>
                <c:pt idx="62">
                  <c:v>285.46586538904438</c:v>
                </c:pt>
                <c:pt idx="63">
                  <c:v>123.14529150691813</c:v>
                </c:pt>
                <c:pt idx="64">
                  <c:v>314.23003965169693</c:v>
                </c:pt>
                <c:pt idx="65">
                  <c:v>347.88036384071859</c:v>
                </c:pt>
                <c:pt idx="66">
                  <c:v>90.860522776545537</c:v>
                </c:pt>
                <c:pt idx="67">
                  <c:v>284.44445358706588</c:v>
                </c:pt>
                <c:pt idx="68">
                  <c:v>230.06470093697672</c:v>
                </c:pt>
                <c:pt idx="69">
                  <c:v>321.02034486010524</c:v>
                </c:pt>
                <c:pt idx="70">
                  <c:v>244.48426007478358</c:v>
                </c:pt>
                <c:pt idx="71">
                  <c:v>197.91631521988975</c:v>
                </c:pt>
                <c:pt idx="72">
                  <c:v>188.14291501028845</c:v>
                </c:pt>
                <c:pt idx="73">
                  <c:v>329.40832050815123</c:v>
                </c:pt>
                <c:pt idx="74">
                  <c:v>333.1131629624652</c:v>
                </c:pt>
                <c:pt idx="75">
                  <c:v>438.21325175857504</c:v>
                </c:pt>
                <c:pt idx="76">
                  <c:v>174.58380962171125</c:v>
                </c:pt>
                <c:pt idx="77">
                  <c:v>210.47336363781741</c:v>
                </c:pt>
                <c:pt idx="78">
                  <c:v>149.37197095791663</c:v>
                </c:pt>
                <c:pt idx="79">
                  <c:v>532.67332602908471</c:v>
                </c:pt>
                <c:pt idx="80">
                  <c:v>201.18423229618242</c:v>
                </c:pt>
                <c:pt idx="81">
                  <c:v>287.07784723748904</c:v>
                </c:pt>
                <c:pt idx="82">
                  <c:v>101.84890074638025</c:v>
                </c:pt>
                <c:pt idx="83">
                  <c:v>79.311222621412924</c:v>
                </c:pt>
                <c:pt idx="84">
                  <c:v>170.95397218951604</c:v>
                </c:pt>
                <c:pt idx="85">
                  <c:v>80.11228634492717</c:v>
                </c:pt>
                <c:pt idx="86">
                  <c:v>238.54126350046892</c:v>
                </c:pt>
                <c:pt idx="87">
                  <c:v>70.633779864961866</c:v>
                </c:pt>
                <c:pt idx="88">
                  <c:v>389.33481110137689</c:v>
                </c:pt>
                <c:pt idx="89">
                  <c:v>295.04232556516246</c:v>
                </c:pt>
                <c:pt idx="90">
                  <c:v>120.92102154973345</c:v>
                </c:pt>
                <c:pt idx="91">
                  <c:v>361.67333913979712</c:v>
                </c:pt>
                <c:pt idx="92">
                  <c:v>496.94614981095577</c:v>
                </c:pt>
                <c:pt idx="93">
                  <c:v>138.4259973936415</c:v>
                </c:pt>
                <c:pt idx="94">
                  <c:v>684.47960826685221</c:v>
                </c:pt>
                <c:pt idx="95">
                  <c:v>293.47562659242891</c:v>
                </c:pt>
                <c:pt idx="96">
                  <c:v>377.73995542523488</c:v>
                </c:pt>
                <c:pt idx="97">
                  <c:v>145.66368207204636</c:v>
                </c:pt>
                <c:pt idx="98">
                  <c:v>286.37176484062542</c:v>
                </c:pt>
                <c:pt idx="99">
                  <c:v>140.41359896167867</c:v>
                </c:pt>
                <c:pt idx="100">
                  <c:v>417.3211070048788</c:v>
                </c:pt>
                <c:pt idx="101">
                  <c:v>351.90526811242262</c:v>
                </c:pt>
                <c:pt idx="102">
                  <c:v>625.76415011148868</c:v>
                </c:pt>
                <c:pt idx="103">
                  <c:v>249.48040673265433</c:v>
                </c:pt>
                <c:pt idx="104">
                  <c:v>375.25114737821809</c:v>
                </c:pt>
                <c:pt idx="105">
                  <c:v>236.48479169280739</c:v>
                </c:pt>
                <c:pt idx="106">
                  <c:v>338.21963997728795</c:v>
                </c:pt>
                <c:pt idx="107">
                  <c:v>649.51714200681408</c:v>
                </c:pt>
                <c:pt idx="108">
                  <c:v>122.68952036356305</c:v>
                </c:pt>
                <c:pt idx="109">
                  <c:v>243.98049720537554</c:v>
                </c:pt>
                <c:pt idx="110">
                  <c:v>103.68780323036634</c:v>
                </c:pt>
                <c:pt idx="111">
                  <c:v>486.61541645128472</c:v>
                </c:pt>
                <c:pt idx="112">
                  <c:v>356.16543854323731</c:v>
                </c:pt>
                <c:pt idx="113">
                  <c:v>169.39143750288946</c:v>
                </c:pt>
                <c:pt idx="114">
                  <c:v>302.88138987049183</c:v>
                </c:pt>
                <c:pt idx="115">
                  <c:v>291.39686503825072</c:v>
                </c:pt>
                <c:pt idx="116">
                  <c:v>168.59706387403895</c:v>
                </c:pt>
                <c:pt idx="117">
                  <c:v>172.60069315191879</c:v>
                </c:pt>
                <c:pt idx="118">
                  <c:v>345.92920637608512</c:v>
                </c:pt>
                <c:pt idx="119">
                  <c:v>128.70895026960639</c:v>
                </c:pt>
                <c:pt idx="120">
                  <c:v>198.89277229551601</c:v>
                </c:pt>
                <c:pt idx="121">
                  <c:v>148.7759187478604</c:v>
                </c:pt>
                <c:pt idx="122">
                  <c:v>244.90316738942144</c:v>
                </c:pt>
                <c:pt idx="123">
                  <c:v>49.084979516530296</c:v>
                </c:pt>
                <c:pt idx="124">
                  <c:v>269.63010854561105</c:v>
                </c:pt>
                <c:pt idx="125">
                  <c:v>394.66043730406886</c:v>
                </c:pt>
                <c:pt idx="126">
                  <c:v>130.12225803305512</c:v>
                </c:pt>
                <c:pt idx="127">
                  <c:v>219.93168455446761</c:v>
                </c:pt>
                <c:pt idx="128">
                  <c:v>80.882493518244374</c:v>
                </c:pt>
                <c:pt idx="129">
                  <c:v>478.35899589233793</c:v>
                </c:pt>
                <c:pt idx="130">
                  <c:v>588.14815308448442</c:v>
                </c:pt>
                <c:pt idx="131">
                  <c:v>135.44076164145443</c:v>
                </c:pt>
                <c:pt idx="132">
                  <c:v>348.90030800906527</c:v>
                </c:pt>
                <c:pt idx="133">
                  <c:v>70.347440300297805</c:v>
                </c:pt>
                <c:pt idx="134">
                  <c:v>277.89562995545208</c:v>
                </c:pt>
                <c:pt idx="135">
                  <c:v>242.77132170877528</c:v>
                </c:pt>
                <c:pt idx="136">
                  <c:v>229.93981992435889</c:v>
                </c:pt>
                <c:pt idx="137">
                  <c:v>66.406151952892941</c:v>
                </c:pt>
                <c:pt idx="138">
                  <c:v>170.61892696297247</c:v>
                </c:pt>
                <c:pt idx="139">
                  <c:v>434.57106541705173</c:v>
                </c:pt>
                <c:pt idx="140">
                  <c:v>125.30140314742538</c:v>
                </c:pt>
                <c:pt idx="141">
                  <c:v>193.02372004486844</c:v>
                </c:pt>
                <c:pt idx="142">
                  <c:v>204.66379810641828</c:v>
                </c:pt>
                <c:pt idx="143">
                  <c:v>134.02043909267937</c:v>
                </c:pt>
                <c:pt idx="144">
                  <c:v>132.79530639172367</c:v>
                </c:pt>
                <c:pt idx="145">
                  <c:v>287.30514515975926</c:v>
                </c:pt>
                <c:pt idx="146">
                  <c:v>306.11531932800483</c:v>
                </c:pt>
                <c:pt idx="147">
                  <c:v>446.44076783697699</c:v>
                </c:pt>
                <c:pt idx="148">
                  <c:v>770.74157940175303</c:v>
                </c:pt>
                <c:pt idx="149">
                  <c:v>343.08163927298943</c:v>
                </c:pt>
                <c:pt idx="150">
                  <c:v>176.26034269677385</c:v>
                </c:pt>
                <c:pt idx="151">
                  <c:v>90.234810196786697</c:v>
                </c:pt>
                <c:pt idx="152">
                  <c:v>67.334028880674836</c:v>
                </c:pt>
                <c:pt idx="153">
                  <c:v>519.51841514358853</c:v>
                </c:pt>
                <c:pt idx="154">
                  <c:v>176.2786106238394</c:v>
                </c:pt>
                <c:pt idx="155">
                  <c:v>182.89650140332861</c:v>
                </c:pt>
                <c:pt idx="156">
                  <c:v>377.58689839083428</c:v>
                </c:pt>
                <c:pt idx="157">
                  <c:v>422.83205132040666</c:v>
                </c:pt>
                <c:pt idx="158">
                  <c:v>309.20509788442314</c:v>
                </c:pt>
                <c:pt idx="159">
                  <c:v>230.62053000115819</c:v>
                </c:pt>
                <c:pt idx="160">
                  <c:v>105.04618031473782</c:v>
                </c:pt>
                <c:pt idx="161">
                  <c:v>141.70945457249309</c:v>
                </c:pt>
                <c:pt idx="162">
                  <c:v>499.97647114970977</c:v>
                </c:pt>
                <c:pt idx="163">
                  <c:v>127.26709916577009</c:v>
                </c:pt>
                <c:pt idx="164">
                  <c:v>181.39305530789213</c:v>
                </c:pt>
                <c:pt idx="165">
                  <c:v>123.07594347974909</c:v>
                </c:pt>
                <c:pt idx="166">
                  <c:v>235.26765476295668</c:v>
                </c:pt>
                <c:pt idx="167">
                  <c:v>194.64834377188805</c:v>
                </c:pt>
                <c:pt idx="168">
                  <c:v>135.26118521042335</c:v>
                </c:pt>
                <c:pt idx="169">
                  <c:v>268.67738584606127</c:v>
                </c:pt>
                <c:pt idx="170">
                  <c:v>536.67060348546784</c:v>
                </c:pt>
                <c:pt idx="171">
                  <c:v>265.89645740933065</c:v>
                </c:pt>
                <c:pt idx="172">
                  <c:v>360.41606315482039</c:v>
                </c:pt>
                <c:pt idx="173">
                  <c:v>293.17323557071791</c:v>
                </c:pt>
                <c:pt idx="174">
                  <c:v>73.658737680484748</c:v>
                </c:pt>
                <c:pt idx="175">
                  <c:v>161.62867017438555</c:v>
                </c:pt>
                <c:pt idx="176">
                  <c:v>338.09944941054954</c:v>
                </c:pt>
                <c:pt idx="177">
                  <c:v>365.36197091343678</c:v>
                </c:pt>
                <c:pt idx="178">
                  <c:v>160.86921161108472</c:v>
                </c:pt>
                <c:pt idx="179">
                  <c:v>283.44288328470037</c:v>
                </c:pt>
                <c:pt idx="180">
                  <c:v>298.6123852036302</c:v>
                </c:pt>
                <c:pt idx="181">
                  <c:v>405.90977649915652</c:v>
                </c:pt>
                <c:pt idx="182">
                  <c:v>320.28052987822036</c:v>
                </c:pt>
                <c:pt idx="183">
                  <c:v>100.81377989343535</c:v>
                </c:pt>
                <c:pt idx="184">
                  <c:v>446.30476279965728</c:v>
                </c:pt>
                <c:pt idx="185">
                  <c:v>300.84178051287552</c:v>
                </c:pt>
                <c:pt idx="186">
                  <c:v>342.95773556416555</c:v>
                </c:pt>
                <c:pt idx="187">
                  <c:v>235.56631184187876</c:v>
                </c:pt>
                <c:pt idx="188">
                  <c:v>482.20446300340558</c:v>
                </c:pt>
                <c:pt idx="189">
                  <c:v>315.84190983097716</c:v>
                </c:pt>
                <c:pt idx="190">
                  <c:v>194.5941424735652</c:v>
                </c:pt>
                <c:pt idx="191">
                  <c:v>216.56209900216609</c:v>
                </c:pt>
                <c:pt idx="192">
                  <c:v>96.525779019703066</c:v>
                </c:pt>
                <c:pt idx="193">
                  <c:v>152.81623420241974</c:v>
                </c:pt>
                <c:pt idx="194">
                  <c:v>163.51321131792707</c:v>
                </c:pt>
                <c:pt idx="195">
                  <c:v>121.96456879665811</c:v>
                </c:pt>
                <c:pt idx="196">
                  <c:v>236.12219750733877</c:v>
                </c:pt>
                <c:pt idx="197">
                  <c:v>82.613876991344355</c:v>
                </c:pt>
                <c:pt idx="198">
                  <c:v>144.77969152420724</c:v>
                </c:pt>
                <c:pt idx="199">
                  <c:v>137.2139805595223</c:v>
                </c:pt>
                <c:pt idx="200">
                  <c:v>397.31541194301377</c:v>
                </c:pt>
                <c:pt idx="201">
                  <c:v>469.37291967345556</c:v>
                </c:pt>
                <c:pt idx="202">
                  <c:v>447.5001635809171</c:v>
                </c:pt>
                <c:pt idx="203">
                  <c:v>93.910309985967231</c:v>
                </c:pt>
                <c:pt idx="204">
                  <c:v>309.28505497064469</c:v>
                </c:pt>
                <c:pt idx="205">
                  <c:v>440.39458532404768</c:v>
                </c:pt>
                <c:pt idx="206">
                  <c:v>45.632452097874214</c:v>
                </c:pt>
                <c:pt idx="207">
                  <c:v>154.40465467852471</c:v>
                </c:pt>
                <c:pt idx="208">
                  <c:v>195.75154033377581</c:v>
                </c:pt>
                <c:pt idx="209">
                  <c:v>272.05452367038754</c:v>
                </c:pt>
                <c:pt idx="210">
                  <c:v>230.13327344823119</c:v>
                </c:pt>
                <c:pt idx="211">
                  <c:v>534.08765076360021</c:v>
                </c:pt>
                <c:pt idx="212">
                  <c:v>248.42619621455205</c:v>
                </c:pt>
                <c:pt idx="213">
                  <c:v>261.21886127402507</c:v>
                </c:pt>
                <c:pt idx="214">
                  <c:v>262.14168601953668</c:v>
                </c:pt>
                <c:pt idx="215">
                  <c:v>340.49092210979018</c:v>
                </c:pt>
                <c:pt idx="216">
                  <c:v>145.47805948344518</c:v>
                </c:pt>
                <c:pt idx="217">
                  <c:v>301.42932694093156</c:v>
                </c:pt>
                <c:pt idx="218">
                  <c:v>275.40275371441754</c:v>
                </c:pt>
                <c:pt idx="219">
                  <c:v>255.55316923003483</c:v>
                </c:pt>
                <c:pt idx="220">
                  <c:v>101.74498261829363</c:v>
                </c:pt>
                <c:pt idx="221">
                  <c:v>126.28120416141033</c:v>
                </c:pt>
                <c:pt idx="222">
                  <c:v>379.96048706162412</c:v>
                </c:pt>
                <c:pt idx="223">
                  <c:v>138.47328034880186</c:v>
                </c:pt>
                <c:pt idx="224">
                  <c:v>429.40557020148304</c:v>
                </c:pt>
                <c:pt idx="225">
                  <c:v>158.45564050596278</c:v>
                </c:pt>
                <c:pt idx="226">
                  <c:v>255.41146425089974</c:v>
                </c:pt>
                <c:pt idx="227">
                  <c:v>309.2230366580747</c:v>
                </c:pt>
                <c:pt idx="228">
                  <c:v>264.13007353488814</c:v>
                </c:pt>
                <c:pt idx="229">
                  <c:v>302.05663737417598</c:v>
                </c:pt>
                <c:pt idx="230">
                  <c:v>122.0449363825405</c:v>
                </c:pt>
                <c:pt idx="231">
                  <c:v>84.66663125951257</c:v>
                </c:pt>
                <c:pt idx="232">
                  <c:v>174.45188359280988</c:v>
                </c:pt>
                <c:pt idx="233">
                  <c:v>220.39741704692403</c:v>
                </c:pt>
                <c:pt idx="234">
                  <c:v>245.45013353850004</c:v>
                </c:pt>
                <c:pt idx="235">
                  <c:v>163.4220697696791</c:v>
                </c:pt>
                <c:pt idx="236">
                  <c:v>329.10393407768555</c:v>
                </c:pt>
                <c:pt idx="237">
                  <c:v>190.49626081793267</c:v>
                </c:pt>
                <c:pt idx="238">
                  <c:v>190.05544676944538</c:v>
                </c:pt>
                <c:pt idx="239">
                  <c:v>242.08088098912359</c:v>
                </c:pt>
                <c:pt idx="240">
                  <c:v>107.25430328942383</c:v>
                </c:pt>
                <c:pt idx="241">
                  <c:v>273.89671451229924</c:v>
                </c:pt>
                <c:pt idx="242">
                  <c:v>343.67205625062053</c:v>
                </c:pt>
                <c:pt idx="243">
                  <c:v>112.91407059559616</c:v>
                </c:pt>
                <c:pt idx="244">
                  <c:v>188.98060769633528</c:v>
                </c:pt>
                <c:pt idx="245">
                  <c:v>319.69188931950032</c:v>
                </c:pt>
                <c:pt idx="246">
                  <c:v>259.69571103690515</c:v>
                </c:pt>
                <c:pt idx="247">
                  <c:v>400.1868042596281</c:v>
                </c:pt>
                <c:pt idx="248">
                  <c:v>145.59669390520378</c:v>
                </c:pt>
                <c:pt idx="249">
                  <c:v>277.08348519769106</c:v>
                </c:pt>
                <c:pt idx="250">
                  <c:v>93.875215390343271</c:v>
                </c:pt>
                <c:pt idx="251">
                  <c:v>203.34879590242883</c:v>
                </c:pt>
                <c:pt idx="252">
                  <c:v>336.85447476755331</c:v>
                </c:pt>
                <c:pt idx="253">
                  <c:v>245.06379579164786</c:v>
                </c:pt>
                <c:pt idx="254">
                  <c:v>279.13253567595444</c:v>
                </c:pt>
                <c:pt idx="255">
                  <c:v>111.74350017604631</c:v>
                </c:pt>
                <c:pt idx="256">
                  <c:v>350.65439688544257</c:v>
                </c:pt>
                <c:pt idx="257">
                  <c:v>260.87200197610315</c:v>
                </c:pt>
                <c:pt idx="258">
                  <c:v>71.228961155910824</c:v>
                </c:pt>
                <c:pt idx="259">
                  <c:v>161.23709372873586</c:v>
                </c:pt>
                <c:pt idx="260">
                  <c:v>175.98543744891845</c:v>
                </c:pt>
                <c:pt idx="261">
                  <c:v>116.06933444146904</c:v>
                </c:pt>
                <c:pt idx="262">
                  <c:v>100.31907364700017</c:v>
                </c:pt>
                <c:pt idx="263">
                  <c:v>495.33055281408895</c:v>
                </c:pt>
                <c:pt idx="264">
                  <c:v>195.42714950055125</c:v>
                </c:pt>
                <c:pt idx="265">
                  <c:v>216.58276426997384</c:v>
                </c:pt>
                <c:pt idx="266">
                  <c:v>192.7005260843107</c:v>
                </c:pt>
                <c:pt idx="267">
                  <c:v>273.96568304932634</c:v>
                </c:pt>
                <c:pt idx="268">
                  <c:v>299.40113824923003</c:v>
                </c:pt>
                <c:pt idx="269">
                  <c:v>147.17574317909765</c:v>
                </c:pt>
                <c:pt idx="270">
                  <c:v>120.55653274767401</c:v>
                </c:pt>
                <c:pt idx="271">
                  <c:v>223.11641243303836</c:v>
                </c:pt>
                <c:pt idx="272">
                  <c:v>443.31334531889468</c:v>
                </c:pt>
                <c:pt idx="273">
                  <c:v>294.0593178060297</c:v>
                </c:pt>
                <c:pt idx="274">
                  <c:v>293.21542010494619</c:v>
                </c:pt>
                <c:pt idx="275">
                  <c:v>257.44062163702483</c:v>
                </c:pt>
                <c:pt idx="276">
                  <c:v>223.11537543813429</c:v>
                </c:pt>
                <c:pt idx="277">
                  <c:v>123.8620280150122</c:v>
                </c:pt>
                <c:pt idx="278">
                  <c:v>384.50223902558838</c:v>
                </c:pt>
                <c:pt idx="279">
                  <c:v>178.29388618682705</c:v>
                </c:pt>
                <c:pt idx="280">
                  <c:v>163.86666411397061</c:v>
                </c:pt>
                <c:pt idx="281">
                  <c:v>151.75611007961689</c:v>
                </c:pt>
                <c:pt idx="282">
                  <c:v>107.47685360983257</c:v>
                </c:pt>
                <c:pt idx="283">
                  <c:v>174.44031158777244</c:v>
                </c:pt>
                <c:pt idx="284">
                  <c:v>104.48392163687635</c:v>
                </c:pt>
                <c:pt idx="285">
                  <c:v>506.58890822371927</c:v>
                </c:pt>
                <c:pt idx="286">
                  <c:v>255.14758752792184</c:v>
                </c:pt>
                <c:pt idx="287">
                  <c:v>251.40618792485185</c:v>
                </c:pt>
                <c:pt idx="288">
                  <c:v>481.4064067703286</c:v>
                </c:pt>
                <c:pt idx="289">
                  <c:v>262.65028614202117</c:v>
                </c:pt>
                <c:pt idx="290">
                  <c:v>125.955445593278</c:v>
                </c:pt>
                <c:pt idx="291">
                  <c:v>55.925839498475106</c:v>
                </c:pt>
                <c:pt idx="292">
                  <c:v>142.37456311673651</c:v>
                </c:pt>
                <c:pt idx="293">
                  <c:v>222.92205690915819</c:v>
                </c:pt>
                <c:pt idx="294">
                  <c:v>83.514009790029348</c:v>
                </c:pt>
                <c:pt idx="295">
                  <c:v>300.30841111412093</c:v>
                </c:pt>
                <c:pt idx="296">
                  <c:v>336.36122997667383</c:v>
                </c:pt>
                <c:pt idx="297">
                  <c:v>422.77942387073978</c:v>
                </c:pt>
                <c:pt idx="298">
                  <c:v>119.50821980590193</c:v>
                </c:pt>
                <c:pt idx="299">
                  <c:v>380.33088876776407</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2FC0-4141-84DF-63877BB09500}"/>
            </c:ext>
          </c:extLst>
        </c:ser>
        <c:dLbls>
          <c:showLegendKey val="0"/>
          <c:showVal val="0"/>
          <c:showCatName val="0"/>
          <c:showSerName val="0"/>
          <c:showPercent val="0"/>
          <c:showBubbleSize val="0"/>
        </c:dLbls>
        <c:axId val="-1087314288"/>
        <c:axId val="-1087310480"/>
      </c:scatterChart>
      <c:valAx>
        <c:axId val="-1087314288"/>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Field Cumulative Gas Sale</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10480"/>
        <c:crossesAt val="-1200"/>
        <c:crossBetween val="midCat"/>
      </c:valAx>
      <c:valAx>
        <c:axId val="-1087310480"/>
        <c:scaling>
          <c:orientation val="minMax"/>
        </c:scaling>
        <c:delete val="1"/>
        <c:axPos val="l"/>
        <c:numFmt formatCode="General" sourceLinked="1"/>
        <c:majorTickMark val="cross"/>
        <c:minorTickMark val="none"/>
        <c:tickLblPos val="nextTo"/>
        <c:crossAx val="-1087314288"/>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1633920759905008"/>
          <c:h val="0.75851851851851848"/>
        </c:manualLayout>
      </c:layout>
      <c:scatterChart>
        <c:scatterStyle val="lineMarker"/>
        <c:varyColors val="0"/>
        <c:ser>
          <c:idx val="0"/>
          <c:order val="0"/>
          <c:spPr>
            <a:ln w="28575" cap="rnd">
              <a:noFill/>
              <a:round/>
            </a:ln>
            <a:effectLst/>
          </c:spPr>
          <c:marker>
            <c:symbol val="circle"/>
            <c:size val="9"/>
            <c:spPr>
              <a:solidFill>
                <a:schemeClr val="bg1">
                  <a:lumMod val="65000"/>
                  <a:alpha val="30000"/>
                </a:schemeClr>
              </a:solidFill>
              <a:ln w="9525">
                <a:noFill/>
              </a:ln>
              <a:effectLst/>
            </c:spPr>
          </c:marker>
          <c:trendline>
            <c:spPr>
              <a:ln w="38100" cap="rnd">
                <a:solidFill>
                  <a:srgbClr val="0000FF"/>
                </a:solidFill>
                <a:prstDash val="sysDot"/>
              </a:ln>
              <a:effectLst/>
            </c:spPr>
            <c:trendlineType val="linear"/>
            <c:dispRSqr val="1"/>
            <c:dispEq val="0"/>
            <c:trendlineLbl>
              <c:layout>
                <c:manualLayout>
                  <c:x val="-0.6013823272090989"/>
                  <c:y val="-0.480983143773694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Fore_Trials!$I$10:$I$100000</c:f>
              <c:numCache>
                <c:formatCode>General</c:formatCode>
                <c:ptCount val="99991"/>
                <c:pt idx="0">
                  <c:v>374.05336614144534</c:v>
                </c:pt>
                <c:pt idx="1">
                  <c:v>380.5638683841787</c:v>
                </c:pt>
                <c:pt idx="2">
                  <c:v>360.93167628323488</c:v>
                </c:pt>
                <c:pt idx="3">
                  <c:v>264.18017521581226</c:v>
                </c:pt>
                <c:pt idx="4">
                  <c:v>259.01272295730553</c:v>
                </c:pt>
                <c:pt idx="5">
                  <c:v>403.21207617752992</c:v>
                </c:pt>
                <c:pt idx="6">
                  <c:v>359.54128288012265</c:v>
                </c:pt>
                <c:pt idx="7">
                  <c:v>254.46456639419762</c:v>
                </c:pt>
                <c:pt idx="8">
                  <c:v>407.60127560589137</c:v>
                </c:pt>
                <c:pt idx="9">
                  <c:v>169.97446765494587</c:v>
                </c:pt>
                <c:pt idx="10">
                  <c:v>392.70495872600395</c:v>
                </c:pt>
                <c:pt idx="11">
                  <c:v>210.69516727611926</c:v>
                </c:pt>
                <c:pt idx="12">
                  <c:v>276.08203318338718</c:v>
                </c:pt>
                <c:pt idx="13">
                  <c:v>262.05813440461668</c:v>
                </c:pt>
                <c:pt idx="14">
                  <c:v>347.06394449923232</c:v>
                </c:pt>
                <c:pt idx="15">
                  <c:v>251.33477030043923</c:v>
                </c:pt>
                <c:pt idx="16">
                  <c:v>254.58639465750366</c:v>
                </c:pt>
                <c:pt idx="17">
                  <c:v>172.22728440762148</c:v>
                </c:pt>
                <c:pt idx="18">
                  <c:v>313.5171258412812</c:v>
                </c:pt>
                <c:pt idx="19">
                  <c:v>390.82749549543632</c:v>
                </c:pt>
                <c:pt idx="20">
                  <c:v>238.41361090709432</c:v>
                </c:pt>
                <c:pt idx="21">
                  <c:v>232.48358682538785</c:v>
                </c:pt>
                <c:pt idx="22">
                  <c:v>158.12040222655921</c:v>
                </c:pt>
                <c:pt idx="23">
                  <c:v>210.95328556405786</c:v>
                </c:pt>
                <c:pt idx="24">
                  <c:v>375.6153723734426</c:v>
                </c:pt>
                <c:pt idx="25">
                  <c:v>281.98158525403528</c:v>
                </c:pt>
                <c:pt idx="26">
                  <c:v>243.20272455546615</c:v>
                </c:pt>
                <c:pt idx="27">
                  <c:v>333.32027580093893</c:v>
                </c:pt>
                <c:pt idx="28">
                  <c:v>433.96573810303272</c:v>
                </c:pt>
                <c:pt idx="29">
                  <c:v>165.87994820925147</c:v>
                </c:pt>
                <c:pt idx="30">
                  <c:v>240.5334002732796</c:v>
                </c:pt>
                <c:pt idx="31">
                  <c:v>212.78850106034923</c:v>
                </c:pt>
                <c:pt idx="32">
                  <c:v>169.47866359586968</c:v>
                </c:pt>
                <c:pt idx="33">
                  <c:v>236.72319127900408</c:v>
                </c:pt>
                <c:pt idx="34">
                  <c:v>364.00711083387358</c:v>
                </c:pt>
                <c:pt idx="35">
                  <c:v>308.78058711120531</c:v>
                </c:pt>
                <c:pt idx="36">
                  <c:v>254.25522601426138</c:v>
                </c:pt>
                <c:pt idx="37">
                  <c:v>397.25355726489926</c:v>
                </c:pt>
                <c:pt idx="38">
                  <c:v>270.11746518165864</c:v>
                </c:pt>
                <c:pt idx="39">
                  <c:v>277.34997789818999</c:v>
                </c:pt>
                <c:pt idx="40">
                  <c:v>349.4211164950442</c:v>
                </c:pt>
                <c:pt idx="41">
                  <c:v>370.2463327242076</c:v>
                </c:pt>
                <c:pt idx="42">
                  <c:v>267.69244274608207</c:v>
                </c:pt>
                <c:pt idx="43">
                  <c:v>218.46461950099018</c:v>
                </c:pt>
                <c:pt idx="44">
                  <c:v>273.7317040271173</c:v>
                </c:pt>
                <c:pt idx="45">
                  <c:v>162.33462603780916</c:v>
                </c:pt>
                <c:pt idx="46">
                  <c:v>201.46113606810735</c:v>
                </c:pt>
                <c:pt idx="47">
                  <c:v>158.86134830073294</c:v>
                </c:pt>
                <c:pt idx="48">
                  <c:v>352.27983503937685</c:v>
                </c:pt>
                <c:pt idx="49">
                  <c:v>346.19846522325662</c:v>
                </c:pt>
                <c:pt idx="50">
                  <c:v>203.3111876453184</c:v>
                </c:pt>
                <c:pt idx="51">
                  <c:v>239.94220325962641</c:v>
                </c:pt>
                <c:pt idx="52">
                  <c:v>205.41101791830462</c:v>
                </c:pt>
                <c:pt idx="53">
                  <c:v>233.19340620351718</c:v>
                </c:pt>
                <c:pt idx="54">
                  <c:v>248.74858702544969</c:v>
                </c:pt>
                <c:pt idx="55">
                  <c:v>155.14038046009523</c:v>
                </c:pt>
                <c:pt idx="56">
                  <c:v>244.96875978162859</c:v>
                </c:pt>
                <c:pt idx="57">
                  <c:v>339.21657373053745</c:v>
                </c:pt>
                <c:pt idx="58">
                  <c:v>269.33187586953136</c:v>
                </c:pt>
                <c:pt idx="59">
                  <c:v>450.00137382948611</c:v>
                </c:pt>
                <c:pt idx="60">
                  <c:v>183.73296572115331</c:v>
                </c:pt>
                <c:pt idx="61">
                  <c:v>208.27524818795621</c:v>
                </c:pt>
                <c:pt idx="62">
                  <c:v>193.54326846578365</c:v>
                </c:pt>
                <c:pt idx="63">
                  <c:v>296.44644519580567</c:v>
                </c:pt>
                <c:pt idx="64">
                  <c:v>377.88335853063722</c:v>
                </c:pt>
                <c:pt idx="65">
                  <c:v>224.68488550127893</c:v>
                </c:pt>
                <c:pt idx="66">
                  <c:v>173.40107935199867</c:v>
                </c:pt>
                <c:pt idx="67">
                  <c:v>390.79927929495216</c:v>
                </c:pt>
                <c:pt idx="68">
                  <c:v>349.65948130302871</c:v>
                </c:pt>
                <c:pt idx="69">
                  <c:v>179.79340843360893</c:v>
                </c:pt>
                <c:pt idx="70">
                  <c:v>366.24971061522649</c:v>
                </c:pt>
                <c:pt idx="71">
                  <c:v>166.58826225511464</c:v>
                </c:pt>
                <c:pt idx="72">
                  <c:v>209.37722631371904</c:v>
                </c:pt>
                <c:pt idx="73">
                  <c:v>332.08899233697156</c:v>
                </c:pt>
                <c:pt idx="74">
                  <c:v>369.84179487179892</c:v>
                </c:pt>
                <c:pt idx="75">
                  <c:v>421.14328239107579</c:v>
                </c:pt>
                <c:pt idx="76">
                  <c:v>407.68271176788079</c:v>
                </c:pt>
                <c:pt idx="77">
                  <c:v>381.01417337857163</c:v>
                </c:pt>
                <c:pt idx="78">
                  <c:v>189.48277876840905</c:v>
                </c:pt>
                <c:pt idx="79">
                  <c:v>279.21371243835341</c:v>
                </c:pt>
                <c:pt idx="80">
                  <c:v>186.58632276271589</c:v>
                </c:pt>
                <c:pt idx="81">
                  <c:v>311.03573763215667</c:v>
                </c:pt>
                <c:pt idx="82">
                  <c:v>267.90019748580346</c:v>
                </c:pt>
                <c:pt idx="83">
                  <c:v>213.93083391532767</c:v>
                </c:pt>
                <c:pt idx="84">
                  <c:v>182.28637168118365</c:v>
                </c:pt>
                <c:pt idx="85">
                  <c:v>264.66967044252806</c:v>
                </c:pt>
                <c:pt idx="86">
                  <c:v>396.00796922056685</c:v>
                </c:pt>
                <c:pt idx="87">
                  <c:v>173.20502904726391</c:v>
                </c:pt>
                <c:pt idx="88">
                  <c:v>355.62324891739758</c:v>
                </c:pt>
                <c:pt idx="89">
                  <c:v>385.86883217951845</c:v>
                </c:pt>
                <c:pt idx="90">
                  <c:v>151.59446309737621</c:v>
                </c:pt>
                <c:pt idx="91">
                  <c:v>268.35202452481587</c:v>
                </c:pt>
                <c:pt idx="92">
                  <c:v>269.10735123937098</c:v>
                </c:pt>
                <c:pt idx="93">
                  <c:v>184.83576001414173</c:v>
                </c:pt>
                <c:pt idx="94">
                  <c:v>437.20012061515195</c:v>
                </c:pt>
                <c:pt idx="95">
                  <c:v>341.46472293512301</c:v>
                </c:pt>
                <c:pt idx="96">
                  <c:v>312.82614012430332</c:v>
                </c:pt>
                <c:pt idx="97">
                  <c:v>170.45408379531341</c:v>
                </c:pt>
                <c:pt idx="98">
                  <c:v>298.72203147949676</c:v>
                </c:pt>
                <c:pt idx="99">
                  <c:v>335.74244558868543</c:v>
                </c:pt>
                <c:pt idx="100">
                  <c:v>433.2987756509047</c:v>
                </c:pt>
                <c:pt idx="101">
                  <c:v>312.87745722063352</c:v>
                </c:pt>
                <c:pt idx="102">
                  <c:v>306.89188409795037</c:v>
                </c:pt>
                <c:pt idx="103">
                  <c:v>294.9766687620774</c:v>
                </c:pt>
                <c:pt idx="104">
                  <c:v>341.00026164670174</c:v>
                </c:pt>
                <c:pt idx="105">
                  <c:v>186.0611409192843</c:v>
                </c:pt>
                <c:pt idx="106">
                  <c:v>276.1431027800266</c:v>
                </c:pt>
                <c:pt idx="107">
                  <c:v>316.8609506000372</c:v>
                </c:pt>
                <c:pt idx="108">
                  <c:v>263.35078199293986</c:v>
                </c:pt>
                <c:pt idx="109">
                  <c:v>358.30225972759581</c:v>
                </c:pt>
                <c:pt idx="110">
                  <c:v>128.7187283735997</c:v>
                </c:pt>
                <c:pt idx="111">
                  <c:v>442.36066517537699</c:v>
                </c:pt>
                <c:pt idx="112">
                  <c:v>418.7379469268343</c:v>
                </c:pt>
                <c:pt idx="113">
                  <c:v>293.18770057453776</c:v>
                </c:pt>
                <c:pt idx="114">
                  <c:v>310.4250900796992</c:v>
                </c:pt>
                <c:pt idx="115">
                  <c:v>423.48109699295094</c:v>
                </c:pt>
                <c:pt idx="116">
                  <c:v>322.78405974812335</c:v>
                </c:pt>
                <c:pt idx="117">
                  <c:v>302.15629039411152</c:v>
                </c:pt>
                <c:pt idx="118">
                  <c:v>218.09897104159961</c:v>
                </c:pt>
                <c:pt idx="119">
                  <c:v>197.09012792533673</c:v>
                </c:pt>
                <c:pt idx="120">
                  <c:v>383.35527898248199</c:v>
                </c:pt>
                <c:pt idx="121">
                  <c:v>258.07287294624052</c:v>
                </c:pt>
                <c:pt idx="122">
                  <c:v>366.77003186782946</c:v>
                </c:pt>
                <c:pt idx="123">
                  <c:v>151.29150157713423</c:v>
                </c:pt>
                <c:pt idx="124">
                  <c:v>285.83248596995463</c:v>
                </c:pt>
                <c:pt idx="125">
                  <c:v>423.9178917992549</c:v>
                </c:pt>
                <c:pt idx="126">
                  <c:v>354.74935950382957</c:v>
                </c:pt>
                <c:pt idx="127">
                  <c:v>267.9675007353319</c:v>
                </c:pt>
                <c:pt idx="128">
                  <c:v>365.37673589788335</c:v>
                </c:pt>
                <c:pt idx="129">
                  <c:v>288.96573195327829</c:v>
                </c:pt>
                <c:pt idx="130">
                  <c:v>339.34487243869421</c:v>
                </c:pt>
                <c:pt idx="131">
                  <c:v>151.98885969969263</c:v>
                </c:pt>
                <c:pt idx="132">
                  <c:v>369.73485833544959</c:v>
                </c:pt>
                <c:pt idx="133">
                  <c:v>395.12400669366946</c:v>
                </c:pt>
                <c:pt idx="134">
                  <c:v>233.62281856584775</c:v>
                </c:pt>
                <c:pt idx="135">
                  <c:v>218.917306928051</c:v>
                </c:pt>
                <c:pt idx="136">
                  <c:v>241.43537883976745</c:v>
                </c:pt>
                <c:pt idx="137">
                  <c:v>286.31588978365545</c:v>
                </c:pt>
                <c:pt idx="138">
                  <c:v>274.48170498460337</c:v>
                </c:pt>
                <c:pt idx="139">
                  <c:v>250.53909801985071</c:v>
                </c:pt>
                <c:pt idx="140">
                  <c:v>243.33228613297916</c:v>
                </c:pt>
                <c:pt idx="141">
                  <c:v>209.96387091749295</c:v>
                </c:pt>
                <c:pt idx="142">
                  <c:v>295.74864120091883</c:v>
                </c:pt>
                <c:pt idx="143">
                  <c:v>214.16864152811519</c:v>
                </c:pt>
                <c:pt idx="144">
                  <c:v>308.91585070779342</c:v>
                </c:pt>
                <c:pt idx="145">
                  <c:v>270.39702388807689</c:v>
                </c:pt>
                <c:pt idx="146">
                  <c:v>290.18517855801929</c:v>
                </c:pt>
                <c:pt idx="147">
                  <c:v>270.10589259290157</c:v>
                </c:pt>
                <c:pt idx="148">
                  <c:v>318.11819073094165</c:v>
                </c:pt>
                <c:pt idx="149">
                  <c:v>319.16339455432336</c:v>
                </c:pt>
                <c:pt idx="150">
                  <c:v>327.1174510466613</c:v>
                </c:pt>
                <c:pt idx="151">
                  <c:v>242.80078462287827</c:v>
                </c:pt>
                <c:pt idx="152">
                  <c:v>185.94895807009911</c:v>
                </c:pt>
                <c:pt idx="153">
                  <c:v>368.01309506835361</c:v>
                </c:pt>
                <c:pt idx="154">
                  <c:v>252.96663171228306</c:v>
                </c:pt>
                <c:pt idx="155">
                  <c:v>392.33137414369526</c:v>
                </c:pt>
                <c:pt idx="156">
                  <c:v>374.26797993155174</c:v>
                </c:pt>
                <c:pt idx="157">
                  <c:v>237.25228286924599</c:v>
                </c:pt>
                <c:pt idx="158">
                  <c:v>322.26420762296857</c:v>
                </c:pt>
                <c:pt idx="159">
                  <c:v>276.93690009594116</c:v>
                </c:pt>
                <c:pt idx="160">
                  <c:v>334.45059105335542</c:v>
                </c:pt>
                <c:pt idx="161">
                  <c:v>314.3676330145978</c:v>
                </c:pt>
                <c:pt idx="162">
                  <c:v>333.22285375386997</c:v>
                </c:pt>
                <c:pt idx="163">
                  <c:v>225.08164917324899</c:v>
                </c:pt>
                <c:pt idx="164">
                  <c:v>234.22757062170012</c:v>
                </c:pt>
                <c:pt idx="165">
                  <c:v>359.94497617713552</c:v>
                </c:pt>
                <c:pt idx="166">
                  <c:v>273.54954652720909</c:v>
                </c:pt>
                <c:pt idx="167">
                  <c:v>140.78579344868459</c:v>
                </c:pt>
                <c:pt idx="168">
                  <c:v>279.90593659854591</c:v>
                </c:pt>
                <c:pt idx="169">
                  <c:v>149.92004713485795</c:v>
                </c:pt>
                <c:pt idx="170">
                  <c:v>390.15271124508757</c:v>
                </c:pt>
                <c:pt idx="171">
                  <c:v>301.3952378590962</c:v>
                </c:pt>
                <c:pt idx="172">
                  <c:v>177.67164472741149</c:v>
                </c:pt>
                <c:pt idx="173">
                  <c:v>311.03048943200923</c:v>
                </c:pt>
                <c:pt idx="174">
                  <c:v>286.13622191359485</c:v>
                </c:pt>
                <c:pt idx="175">
                  <c:v>241.55798434182333</c:v>
                </c:pt>
                <c:pt idx="176">
                  <c:v>448.92724808525844</c:v>
                </c:pt>
                <c:pt idx="177">
                  <c:v>312.17394092644474</c:v>
                </c:pt>
                <c:pt idx="178">
                  <c:v>212.48010853589787</c:v>
                </c:pt>
                <c:pt idx="179">
                  <c:v>327.05771737683222</c:v>
                </c:pt>
                <c:pt idx="180">
                  <c:v>320.5943694899679</c:v>
                </c:pt>
                <c:pt idx="181">
                  <c:v>270.07633191365733</c:v>
                </c:pt>
                <c:pt idx="182">
                  <c:v>346.71918061012246</c:v>
                </c:pt>
                <c:pt idx="183">
                  <c:v>154.22981964604736</c:v>
                </c:pt>
                <c:pt idx="184">
                  <c:v>454.87745414250639</c:v>
                </c:pt>
                <c:pt idx="185">
                  <c:v>230.65173731499786</c:v>
                </c:pt>
                <c:pt idx="186">
                  <c:v>302.31231743184856</c:v>
                </c:pt>
                <c:pt idx="187">
                  <c:v>300.71970772453318</c:v>
                </c:pt>
                <c:pt idx="188">
                  <c:v>403.33397874392716</c:v>
                </c:pt>
                <c:pt idx="189">
                  <c:v>259.52693495898404</c:v>
                </c:pt>
                <c:pt idx="190">
                  <c:v>171.13585466772221</c:v>
                </c:pt>
                <c:pt idx="191">
                  <c:v>359.92866913946779</c:v>
                </c:pt>
                <c:pt idx="192">
                  <c:v>171.27054187146445</c:v>
                </c:pt>
                <c:pt idx="193">
                  <c:v>254.51326210384883</c:v>
                </c:pt>
                <c:pt idx="194">
                  <c:v>139.89644592054691</c:v>
                </c:pt>
                <c:pt idx="195">
                  <c:v>258.35113691405849</c:v>
                </c:pt>
                <c:pt idx="196">
                  <c:v>245.7359974410067</c:v>
                </c:pt>
                <c:pt idx="197">
                  <c:v>155.99930174250142</c:v>
                </c:pt>
                <c:pt idx="198">
                  <c:v>305.04418218035465</c:v>
                </c:pt>
                <c:pt idx="199">
                  <c:v>185.32140573856276</c:v>
                </c:pt>
                <c:pt idx="200">
                  <c:v>355.92605675690112</c:v>
                </c:pt>
                <c:pt idx="201">
                  <c:v>265.46098182940062</c:v>
                </c:pt>
                <c:pt idx="202">
                  <c:v>342.92374179334035</c:v>
                </c:pt>
                <c:pt idx="203">
                  <c:v>162.58671243576427</c:v>
                </c:pt>
                <c:pt idx="204">
                  <c:v>369.70002969508852</c:v>
                </c:pt>
                <c:pt idx="205">
                  <c:v>338.96441114603545</c:v>
                </c:pt>
                <c:pt idx="206">
                  <c:v>183.16758960059778</c:v>
                </c:pt>
                <c:pt idx="207">
                  <c:v>308.38079594068506</c:v>
                </c:pt>
                <c:pt idx="208">
                  <c:v>266.71376900303642</c:v>
                </c:pt>
                <c:pt idx="209">
                  <c:v>267.55772327963098</c:v>
                </c:pt>
                <c:pt idx="210">
                  <c:v>334.67677654537493</c:v>
                </c:pt>
                <c:pt idx="211">
                  <c:v>251.98656827483563</c:v>
                </c:pt>
                <c:pt idx="212">
                  <c:v>401.8289100121824</c:v>
                </c:pt>
                <c:pt idx="213">
                  <c:v>428.06813035719216</c:v>
                </c:pt>
                <c:pt idx="214">
                  <c:v>327.82664960546828</c:v>
                </c:pt>
                <c:pt idx="215">
                  <c:v>319.47336957401791</c:v>
                </c:pt>
                <c:pt idx="216">
                  <c:v>431.37997425446702</c:v>
                </c:pt>
                <c:pt idx="217">
                  <c:v>250.08915483571258</c:v>
                </c:pt>
                <c:pt idx="218">
                  <c:v>369.17535143629271</c:v>
                </c:pt>
                <c:pt idx="219">
                  <c:v>380.38524304601475</c:v>
                </c:pt>
                <c:pt idx="220">
                  <c:v>158.76243884358621</c:v>
                </c:pt>
                <c:pt idx="221">
                  <c:v>314.40509898988978</c:v>
                </c:pt>
                <c:pt idx="222">
                  <c:v>342.5845065605223</c:v>
                </c:pt>
                <c:pt idx="223">
                  <c:v>293.27037714769273</c:v>
                </c:pt>
                <c:pt idx="224">
                  <c:v>323.79598665565368</c:v>
                </c:pt>
                <c:pt idx="225">
                  <c:v>285.08631977140055</c:v>
                </c:pt>
                <c:pt idx="226">
                  <c:v>298.90633451960593</c:v>
                </c:pt>
                <c:pt idx="227">
                  <c:v>238.58516731295452</c:v>
                </c:pt>
                <c:pt idx="228">
                  <c:v>218.35744641822177</c:v>
                </c:pt>
                <c:pt idx="229">
                  <c:v>254.26876733471283</c:v>
                </c:pt>
                <c:pt idx="230">
                  <c:v>355.60091278173269</c:v>
                </c:pt>
                <c:pt idx="231">
                  <c:v>332.05855757042383</c:v>
                </c:pt>
                <c:pt idx="232">
                  <c:v>207.22188189168281</c:v>
                </c:pt>
                <c:pt idx="233">
                  <c:v>175.22243372704537</c:v>
                </c:pt>
                <c:pt idx="234">
                  <c:v>338.51228498423143</c:v>
                </c:pt>
                <c:pt idx="235">
                  <c:v>291.68661071400135</c:v>
                </c:pt>
                <c:pt idx="236">
                  <c:v>214.80329083658151</c:v>
                </c:pt>
                <c:pt idx="237">
                  <c:v>282.7042633058752</c:v>
                </c:pt>
                <c:pt idx="238">
                  <c:v>180.87428462539509</c:v>
                </c:pt>
                <c:pt idx="239">
                  <c:v>260.1467906361371</c:v>
                </c:pt>
                <c:pt idx="240">
                  <c:v>156.15717678227773</c:v>
                </c:pt>
                <c:pt idx="241">
                  <c:v>309.51057159916598</c:v>
                </c:pt>
                <c:pt idx="242">
                  <c:v>232.18970422226514</c:v>
                </c:pt>
                <c:pt idx="243">
                  <c:v>148.45235707797994</c:v>
                </c:pt>
                <c:pt idx="244">
                  <c:v>283.44866021164523</c:v>
                </c:pt>
                <c:pt idx="245">
                  <c:v>352.55190500039129</c:v>
                </c:pt>
                <c:pt idx="246">
                  <c:v>181.09560767311419</c:v>
                </c:pt>
                <c:pt idx="247">
                  <c:v>388.26614604450873</c:v>
                </c:pt>
                <c:pt idx="248">
                  <c:v>169.1619613924596</c:v>
                </c:pt>
                <c:pt idx="249">
                  <c:v>299.5334601062757</c:v>
                </c:pt>
                <c:pt idx="250">
                  <c:v>295.03299118415651</c:v>
                </c:pt>
                <c:pt idx="251">
                  <c:v>204.66440195400384</c:v>
                </c:pt>
                <c:pt idx="252">
                  <c:v>276.75618622598688</c:v>
                </c:pt>
                <c:pt idx="253">
                  <c:v>256.97946789435741</c:v>
                </c:pt>
                <c:pt idx="254">
                  <c:v>254.21287392713253</c:v>
                </c:pt>
                <c:pt idx="255">
                  <c:v>281.3123776773096</c:v>
                </c:pt>
                <c:pt idx="256">
                  <c:v>247.06674540622521</c:v>
                </c:pt>
                <c:pt idx="257">
                  <c:v>271.93099683056721</c:v>
                </c:pt>
                <c:pt idx="258">
                  <c:v>224.69513638533911</c:v>
                </c:pt>
                <c:pt idx="259">
                  <c:v>185.19414402250558</c:v>
                </c:pt>
                <c:pt idx="260">
                  <c:v>303.80680668094624</c:v>
                </c:pt>
                <c:pt idx="261">
                  <c:v>172.07127571123868</c:v>
                </c:pt>
                <c:pt idx="262">
                  <c:v>169.24204609487967</c:v>
                </c:pt>
                <c:pt idx="263">
                  <c:v>394.36270167715691</c:v>
                </c:pt>
                <c:pt idx="264">
                  <c:v>413.48438074036602</c:v>
                </c:pt>
                <c:pt idx="265">
                  <c:v>230.77644356801866</c:v>
                </c:pt>
                <c:pt idx="266">
                  <c:v>302.53082817631952</c:v>
                </c:pt>
                <c:pt idx="267">
                  <c:v>425.3868886445577</c:v>
                </c:pt>
                <c:pt idx="268">
                  <c:v>362.63231825480227</c:v>
                </c:pt>
                <c:pt idx="269">
                  <c:v>289.37591085506438</c:v>
                </c:pt>
                <c:pt idx="270">
                  <c:v>213.49171264595756</c:v>
                </c:pt>
                <c:pt idx="271">
                  <c:v>305.14279427821072</c:v>
                </c:pt>
                <c:pt idx="272">
                  <c:v>389.29387619285296</c:v>
                </c:pt>
                <c:pt idx="273">
                  <c:v>225.09002814482983</c:v>
                </c:pt>
                <c:pt idx="274">
                  <c:v>250.63908247985984</c:v>
                </c:pt>
                <c:pt idx="275">
                  <c:v>303.23060277593368</c:v>
                </c:pt>
                <c:pt idx="276">
                  <c:v>324.95331314631869</c:v>
                </c:pt>
                <c:pt idx="277">
                  <c:v>409.6680564841767</c:v>
                </c:pt>
                <c:pt idx="278">
                  <c:v>334.86696266521989</c:v>
                </c:pt>
                <c:pt idx="279">
                  <c:v>176.59281410506284</c:v>
                </c:pt>
                <c:pt idx="280">
                  <c:v>199.04717709157808</c:v>
                </c:pt>
                <c:pt idx="281">
                  <c:v>314.19792856945969</c:v>
                </c:pt>
                <c:pt idx="282">
                  <c:v>192.76679992040522</c:v>
                </c:pt>
                <c:pt idx="283">
                  <c:v>244.73983045863633</c:v>
                </c:pt>
                <c:pt idx="284">
                  <c:v>176.2709894804612</c:v>
                </c:pt>
                <c:pt idx="285">
                  <c:v>205.82048747622912</c:v>
                </c:pt>
                <c:pt idx="286">
                  <c:v>395.43523487437676</c:v>
                </c:pt>
                <c:pt idx="287">
                  <c:v>244.33664478180992</c:v>
                </c:pt>
                <c:pt idx="288">
                  <c:v>321.48243013292097</c:v>
                </c:pt>
                <c:pt idx="289">
                  <c:v>371.77979767082525</c:v>
                </c:pt>
                <c:pt idx="290">
                  <c:v>165.03185196187644</c:v>
                </c:pt>
                <c:pt idx="291">
                  <c:v>179.51949891945139</c:v>
                </c:pt>
                <c:pt idx="292">
                  <c:v>180.99586359753073</c:v>
                </c:pt>
                <c:pt idx="293">
                  <c:v>307.18731148791528</c:v>
                </c:pt>
                <c:pt idx="294">
                  <c:v>137.38808868090291</c:v>
                </c:pt>
                <c:pt idx="295">
                  <c:v>425.81786545862946</c:v>
                </c:pt>
                <c:pt idx="296">
                  <c:v>230.99243107406218</c:v>
                </c:pt>
                <c:pt idx="297">
                  <c:v>365.86015844432177</c:v>
                </c:pt>
                <c:pt idx="298">
                  <c:v>160.39205003102285</c:v>
                </c:pt>
                <c:pt idx="299">
                  <c:v>204.44161320854533</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A870-459D-9633-ADFD3CA909CB}"/>
            </c:ext>
          </c:extLst>
        </c:ser>
        <c:dLbls>
          <c:showLegendKey val="0"/>
          <c:showVal val="0"/>
          <c:showCatName val="0"/>
          <c:showSerName val="0"/>
          <c:showPercent val="0"/>
          <c:showBubbleSize val="0"/>
        </c:dLbls>
        <c:axId val="-1087330608"/>
        <c:axId val="-1087309392"/>
      </c:scatterChart>
      <c:valAx>
        <c:axId val="-1087330608"/>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Capex before production</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09392"/>
        <c:crossesAt val="-1200"/>
        <c:crossBetween val="midCat"/>
      </c:valAx>
      <c:valAx>
        <c:axId val="-1087309392"/>
        <c:scaling>
          <c:orientation val="minMax"/>
        </c:scaling>
        <c:delete val="1"/>
        <c:axPos val="l"/>
        <c:numFmt formatCode="General" sourceLinked="1"/>
        <c:majorTickMark val="cross"/>
        <c:minorTickMark val="none"/>
        <c:tickLblPos val="nextTo"/>
        <c:crossAx val="-1087330608"/>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855080614923134E-2"/>
          <c:y val="8.2962962962962961E-2"/>
          <c:w val="0.91215285589301343"/>
          <c:h val="0.75851851851851848"/>
        </c:manualLayout>
      </c:layout>
      <c:scatterChart>
        <c:scatterStyle val="lineMarker"/>
        <c:varyColors val="0"/>
        <c:ser>
          <c:idx val="0"/>
          <c:order val="0"/>
          <c:spPr>
            <a:ln w="28575" cap="rnd">
              <a:noFill/>
              <a:round/>
            </a:ln>
            <a:effectLst/>
          </c:spPr>
          <c:marker>
            <c:symbol val="circle"/>
            <c:size val="9"/>
            <c:spPr>
              <a:solidFill>
                <a:schemeClr val="bg1">
                  <a:lumMod val="65000"/>
                  <a:alpha val="30000"/>
                </a:schemeClr>
              </a:solidFill>
              <a:ln w="9525">
                <a:noFill/>
              </a:ln>
              <a:effectLst/>
            </c:spPr>
          </c:marker>
          <c:trendline>
            <c:spPr>
              <a:ln w="38100" cap="rnd">
                <a:solidFill>
                  <a:srgbClr val="0000FF"/>
                </a:solidFill>
                <a:prstDash val="sysDot"/>
              </a:ln>
              <a:effectLst/>
            </c:spPr>
            <c:trendlineType val="linear"/>
            <c:dispRSqr val="1"/>
            <c:dispEq val="0"/>
            <c:trendlineLbl>
              <c:layout>
                <c:manualLayout>
                  <c:x val="-0.54354205724284466"/>
                  <c:y val="-0.5199090113735782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Fore_Trials!$J$10:$J$100000</c:f>
              <c:numCache>
                <c:formatCode>General</c:formatCode>
                <c:ptCount val="99991"/>
                <c:pt idx="0">
                  <c:v>912.63341535361337</c:v>
                </c:pt>
                <c:pt idx="1">
                  <c:v>1294.4735393446256</c:v>
                </c:pt>
                <c:pt idx="2">
                  <c:v>1744.6583814161747</c:v>
                </c:pt>
                <c:pt idx="3">
                  <c:v>513.36035043162451</c:v>
                </c:pt>
                <c:pt idx="4">
                  <c:v>625.03180739326376</c:v>
                </c:pt>
                <c:pt idx="5">
                  <c:v>1373.7422666213547</c:v>
                </c:pt>
                <c:pt idx="6">
                  <c:v>876.35320720030654</c:v>
                </c:pt>
                <c:pt idx="7">
                  <c:v>1212.3228319709881</c:v>
                </c:pt>
                <c:pt idx="8">
                  <c:v>1781.7057402265111</c:v>
                </c:pt>
                <c:pt idx="9">
                  <c:v>324.94893530989174</c:v>
                </c:pt>
                <c:pt idx="10">
                  <c:v>1148.1148761780119</c:v>
                </c:pt>
                <c:pt idx="11">
                  <c:v>406.39033455223853</c:v>
                </c:pt>
                <c:pt idx="12">
                  <c:v>798.24609955016149</c:v>
                </c:pt>
                <c:pt idx="13">
                  <c:v>509.11626880923336</c:v>
                </c:pt>
                <c:pt idx="14">
                  <c:v>845.15986124808069</c:v>
                </c:pt>
                <c:pt idx="15">
                  <c:v>605.83692575109797</c:v>
                </c:pt>
                <c:pt idx="16">
                  <c:v>494.17278931500726</c:v>
                </c:pt>
                <c:pt idx="17">
                  <c:v>486.6818532228645</c:v>
                </c:pt>
                <c:pt idx="18">
                  <c:v>1209.0685033651246</c:v>
                </c:pt>
                <c:pt idx="19">
                  <c:v>1142.482486486309</c:v>
                </c:pt>
                <c:pt idx="20">
                  <c:v>461.82722181418865</c:v>
                </c:pt>
                <c:pt idx="21">
                  <c:v>449.96717365077569</c:v>
                </c:pt>
                <c:pt idx="22">
                  <c:v>587.48160890623683</c:v>
                </c:pt>
                <c:pt idx="23">
                  <c:v>994.76642782028944</c:v>
                </c:pt>
                <c:pt idx="24">
                  <c:v>1277.1538033070492</c:v>
                </c:pt>
                <c:pt idx="25">
                  <c:v>1349.9079262701764</c:v>
                </c:pt>
                <c:pt idx="26">
                  <c:v>1156.0136227773305</c:v>
                </c:pt>
                <c:pt idx="27">
                  <c:v>1288.2811032037557</c:v>
                </c:pt>
                <c:pt idx="28">
                  <c:v>1690.8629524121309</c:v>
                </c:pt>
                <c:pt idx="29">
                  <c:v>618.51979283700587</c:v>
                </c:pt>
                <c:pt idx="30">
                  <c:v>466.06680054655919</c:v>
                </c:pt>
                <c:pt idx="31">
                  <c:v>1003.942505301746</c:v>
                </c:pt>
                <c:pt idx="32">
                  <c:v>323.95732719173935</c:v>
                </c:pt>
                <c:pt idx="33">
                  <c:v>458.44638255800817</c:v>
                </c:pt>
                <c:pt idx="34">
                  <c:v>1411.0284433354943</c:v>
                </c:pt>
                <c:pt idx="35">
                  <c:v>1190.1223484448215</c:v>
                </c:pt>
                <c:pt idx="36">
                  <c:v>493.51045202852276</c:v>
                </c:pt>
                <c:pt idx="37">
                  <c:v>1926.267786324496</c:v>
                </c:pt>
                <c:pt idx="38">
                  <c:v>1290.5873259082932</c:v>
                </c:pt>
                <c:pt idx="39">
                  <c:v>670.87494474547509</c:v>
                </c:pt>
                <c:pt idx="40">
                  <c:v>851.05279123761045</c:v>
                </c:pt>
                <c:pt idx="41">
                  <c:v>1435.9853308968306</c:v>
                </c:pt>
                <c:pt idx="42">
                  <c:v>1025.7697709843285</c:v>
                </c:pt>
                <c:pt idx="43">
                  <c:v>421.92923900198036</c:v>
                </c:pt>
                <c:pt idx="44">
                  <c:v>920.56096409491045</c:v>
                </c:pt>
                <c:pt idx="45">
                  <c:v>383.33656509452288</c:v>
                </c:pt>
                <c:pt idx="46">
                  <c:v>760.8445442724294</c:v>
                </c:pt>
                <c:pt idx="47">
                  <c:v>662.37606735329825</c:v>
                </c:pt>
                <c:pt idx="48">
                  <c:v>689.5596700787537</c:v>
                </c:pt>
                <c:pt idx="49">
                  <c:v>1505.3930935046549</c:v>
                </c:pt>
                <c:pt idx="50">
                  <c:v>674.08915675861442</c:v>
                </c:pt>
                <c:pt idx="51">
                  <c:v>1139.7110162981321</c:v>
                </c:pt>
                <c:pt idx="52">
                  <c:v>491.02754479576157</c:v>
                </c:pt>
                <c:pt idx="53">
                  <c:v>1105.9670310175861</c:v>
                </c:pt>
                <c:pt idx="54">
                  <c:v>599.37146756362426</c:v>
                </c:pt>
                <c:pt idx="55">
                  <c:v>715.70190230047604</c:v>
                </c:pt>
                <c:pt idx="56">
                  <c:v>934.87503912651437</c:v>
                </c:pt>
                <c:pt idx="57">
                  <c:v>1636.0828686526875</c:v>
                </c:pt>
                <c:pt idx="58">
                  <c:v>650.8296896738284</c:v>
                </c:pt>
                <c:pt idx="59">
                  <c:v>1102.5034345737154</c:v>
                </c:pt>
                <c:pt idx="60">
                  <c:v>605.56538002403659</c:v>
                </c:pt>
                <c:pt idx="61">
                  <c:v>594.82574456386862</c:v>
                </c:pt>
                <c:pt idx="62">
                  <c:v>729.17307386313462</c:v>
                </c:pt>
                <c:pt idx="63">
                  <c:v>718.61611298951402</c:v>
                </c:pt>
                <c:pt idx="64">
                  <c:v>1647.9751133878672</c:v>
                </c:pt>
                <c:pt idx="65">
                  <c:v>1063.4244275063947</c:v>
                </c:pt>
                <c:pt idx="66">
                  <c:v>331.80215870399735</c:v>
                </c:pt>
                <c:pt idx="67">
                  <c:v>766.59855858990431</c:v>
                </c:pt>
                <c:pt idx="68">
                  <c:v>1688.2974065151436</c:v>
                </c:pt>
                <c:pt idx="69">
                  <c:v>674.17363373443584</c:v>
                </c:pt>
                <c:pt idx="70">
                  <c:v>717.49942123045298</c:v>
                </c:pt>
                <c:pt idx="71">
                  <c:v>772.9413112755733</c:v>
                </c:pt>
                <c:pt idx="72">
                  <c:v>695.32029209801658</c:v>
                </c:pt>
                <c:pt idx="73">
                  <c:v>1600.4449616848578</c:v>
                </c:pt>
                <c:pt idx="74">
                  <c:v>1256.9462820512963</c:v>
                </c:pt>
                <c:pt idx="75">
                  <c:v>1436.5014883687654</c:v>
                </c:pt>
                <c:pt idx="76">
                  <c:v>1193.0481353036423</c:v>
                </c:pt>
                <c:pt idx="77">
                  <c:v>1662.0637802035722</c:v>
                </c:pt>
                <c:pt idx="78">
                  <c:v>363.9655575368181</c:v>
                </c:pt>
                <c:pt idx="79">
                  <c:v>939.7479935342368</c:v>
                </c:pt>
                <c:pt idx="80">
                  <c:v>787.13845243222147</c:v>
                </c:pt>
                <c:pt idx="81">
                  <c:v>1051.1250817125485</c:v>
                </c:pt>
                <c:pt idx="82">
                  <c:v>520.80039497160692</c:v>
                </c:pt>
                <c:pt idx="83">
                  <c:v>412.86166783065534</c:v>
                </c:pt>
                <c:pt idx="84">
                  <c:v>600.50230088414287</c:v>
                </c:pt>
                <c:pt idx="85">
                  <c:v>639.17417610632015</c:v>
                </c:pt>
                <c:pt idx="86">
                  <c:v>1729.5358614925508</c:v>
                </c:pt>
                <c:pt idx="87">
                  <c:v>331.41005809452781</c:v>
                </c:pt>
                <c:pt idx="88">
                  <c:v>1718.1162445869875</c:v>
                </c:pt>
                <c:pt idx="89">
                  <c:v>1498.4753287180738</c:v>
                </c:pt>
                <c:pt idx="90">
                  <c:v>424.78338929212862</c:v>
                </c:pt>
                <c:pt idx="91">
                  <c:v>1155.0841103616715</c:v>
                </c:pt>
                <c:pt idx="92">
                  <c:v>1285.5367561968549</c:v>
                </c:pt>
                <c:pt idx="93">
                  <c:v>524.50728004242512</c:v>
                </c:pt>
                <c:pt idx="94">
                  <c:v>2126.00060307576</c:v>
                </c:pt>
                <c:pt idx="95">
                  <c:v>831.16180733780755</c:v>
                </c:pt>
                <c:pt idx="96">
                  <c:v>1057.3914904350615</c:v>
                </c:pt>
                <c:pt idx="97">
                  <c:v>714.54337707891023</c:v>
                </c:pt>
                <c:pt idx="98">
                  <c:v>724.30507869874191</c:v>
                </c:pt>
                <c:pt idx="99">
                  <c:v>1137.5985595603991</c:v>
                </c:pt>
                <c:pt idx="100">
                  <c:v>2106.4938782545237</c:v>
                </c:pt>
                <c:pt idx="101">
                  <c:v>610.75491444126703</c:v>
                </c:pt>
                <c:pt idx="102">
                  <c:v>1474.4594204897521</c:v>
                </c:pt>
                <c:pt idx="103">
                  <c:v>714.94167190519352</c:v>
                </c:pt>
                <c:pt idx="104">
                  <c:v>993.00078494010529</c:v>
                </c:pt>
                <c:pt idx="105">
                  <c:v>784.77513413677934</c:v>
                </c:pt>
                <c:pt idx="106">
                  <c:v>1320.7155139001327</c:v>
                </c:pt>
                <c:pt idx="107">
                  <c:v>1524.3047530001863</c:v>
                </c:pt>
                <c:pt idx="108">
                  <c:v>760.05234597881952</c:v>
                </c:pt>
                <c:pt idx="109">
                  <c:v>1044.9067791827874</c:v>
                </c:pt>
                <c:pt idx="110">
                  <c:v>413.01554930759897</c:v>
                </c:pt>
                <c:pt idx="111">
                  <c:v>1938.1229932891968</c:v>
                </c:pt>
                <c:pt idx="112">
                  <c:v>1226.2138407805028</c:v>
                </c:pt>
                <c:pt idx="113">
                  <c:v>849.56310172361327</c:v>
                </c:pt>
                <c:pt idx="114">
                  <c:v>901.27527023909784</c:v>
                </c:pt>
                <c:pt idx="115">
                  <c:v>1444.6838394753283</c:v>
                </c:pt>
                <c:pt idx="116">
                  <c:v>630.56811949624671</c:v>
                </c:pt>
                <c:pt idx="117">
                  <c:v>732.89072598527878</c:v>
                </c:pt>
                <c:pt idx="118">
                  <c:v>1030.4948552079979</c:v>
                </c:pt>
                <c:pt idx="119">
                  <c:v>470.2253198133418</c:v>
                </c:pt>
                <c:pt idx="120">
                  <c:v>751.71055796496398</c:v>
                </c:pt>
                <c:pt idx="121">
                  <c:v>1108.8279282580822</c:v>
                </c:pt>
                <c:pt idx="122">
                  <c:v>718.54006373565892</c:v>
                </c:pt>
                <c:pt idx="123">
                  <c:v>355.72875394283557</c:v>
                </c:pt>
                <c:pt idx="124">
                  <c:v>1098.3299438798188</c:v>
                </c:pt>
                <c:pt idx="125">
                  <c:v>1650.6715671970196</c:v>
                </c:pt>
                <c:pt idx="126">
                  <c:v>694.49871900765913</c:v>
                </c:pt>
                <c:pt idx="127">
                  <c:v>773.90250220599557</c:v>
                </c:pt>
                <c:pt idx="128">
                  <c:v>890.94183974470843</c:v>
                </c:pt>
                <c:pt idx="129">
                  <c:v>1247.845793789752</c:v>
                </c:pt>
                <c:pt idx="130">
                  <c:v>1636.7243621934711</c:v>
                </c:pt>
                <c:pt idx="131">
                  <c:v>699.94429849846313</c:v>
                </c:pt>
                <c:pt idx="132">
                  <c:v>901.837145838624</c:v>
                </c:pt>
                <c:pt idx="133">
                  <c:v>965.3100167341737</c:v>
                </c:pt>
                <c:pt idx="134">
                  <c:v>889.49127426339078</c:v>
                </c:pt>
                <c:pt idx="135">
                  <c:v>524.79326732012748</c:v>
                </c:pt>
                <c:pt idx="136">
                  <c:v>694.30613651930241</c:v>
                </c:pt>
                <c:pt idx="137">
                  <c:v>1100.2635591346218</c:v>
                </c:pt>
                <c:pt idx="138">
                  <c:v>793.44511495381016</c:v>
                </c:pt>
                <c:pt idx="139">
                  <c:v>1192.6954900992537</c:v>
                </c:pt>
                <c:pt idx="140">
                  <c:v>928.32914453191665</c:v>
                </c:pt>
                <c:pt idx="141">
                  <c:v>697.37354821122528</c:v>
                </c:pt>
                <c:pt idx="142">
                  <c:v>997.62024420321586</c:v>
                </c:pt>
                <c:pt idx="143">
                  <c:v>512.92160382028794</c:v>
                </c:pt>
                <c:pt idx="144">
                  <c:v>602.83170141558685</c:v>
                </c:pt>
                <c:pt idx="145">
                  <c:v>781.19107166423066</c:v>
                </c:pt>
                <c:pt idx="146">
                  <c:v>978.14812495306762</c:v>
                </c:pt>
                <c:pt idx="147">
                  <c:v>1290.5294629645077</c:v>
                </c:pt>
                <c:pt idx="148">
                  <c:v>1530.5909536547085</c:v>
                </c:pt>
                <c:pt idx="149">
                  <c:v>1079.5718809401319</c:v>
                </c:pt>
                <c:pt idx="150">
                  <c:v>639.2349020933226</c:v>
                </c:pt>
                <c:pt idx="151">
                  <c:v>584.50196155719561</c:v>
                </c:pt>
                <c:pt idx="152">
                  <c:v>613.32135324534693</c:v>
                </c:pt>
                <c:pt idx="153">
                  <c:v>1603.5589278075911</c:v>
                </c:pt>
                <c:pt idx="154">
                  <c:v>609.91657928070765</c:v>
                </c:pt>
                <c:pt idx="155">
                  <c:v>958.32843535923803</c:v>
                </c:pt>
                <c:pt idx="156">
                  <c:v>1452.0719197262069</c:v>
                </c:pt>
                <c:pt idx="157">
                  <c:v>1015.1352729116068</c:v>
                </c:pt>
                <c:pt idx="158">
                  <c:v>1244.0568304918743</c:v>
                </c:pt>
                <c:pt idx="159">
                  <c:v>669.842250239853</c:v>
                </c:pt>
                <c:pt idx="160">
                  <c:v>653.90118210671085</c:v>
                </c:pt>
                <c:pt idx="161">
                  <c:v>1062.7867155510924</c:v>
                </c:pt>
                <c:pt idx="162">
                  <c:v>1128.7799881385447</c:v>
                </c:pt>
                <c:pt idx="163">
                  <c:v>645.24494751974692</c:v>
                </c:pt>
                <c:pt idx="164">
                  <c:v>672.68271186510037</c:v>
                </c:pt>
                <c:pt idx="165">
                  <c:v>704.88995235427103</c:v>
                </c:pt>
                <c:pt idx="166">
                  <c:v>790.64863958162732</c:v>
                </c:pt>
                <c:pt idx="167">
                  <c:v>455.25027707039601</c:v>
                </c:pt>
                <c:pt idx="168">
                  <c:v>544.81187319709181</c:v>
                </c:pt>
                <c:pt idx="169">
                  <c:v>689.60023567428971</c:v>
                </c:pt>
                <c:pt idx="170">
                  <c:v>1328.0344893578065</c:v>
                </c:pt>
                <c:pt idx="171">
                  <c:v>1446.9761892954809</c:v>
                </c:pt>
                <c:pt idx="172">
                  <c:v>828.35822363705745</c:v>
                </c:pt>
                <c:pt idx="173">
                  <c:v>1051.1067130120325</c:v>
                </c:pt>
                <c:pt idx="174">
                  <c:v>557.2724438271897</c:v>
                </c:pt>
                <c:pt idx="175">
                  <c:v>807.95294519638173</c:v>
                </c:pt>
                <c:pt idx="176">
                  <c:v>1750.708992341034</c:v>
                </c:pt>
                <c:pt idx="177">
                  <c:v>1055.1087932425564</c:v>
                </c:pt>
                <c:pt idx="178">
                  <c:v>508.70027133974463</c:v>
                </c:pt>
                <c:pt idx="179">
                  <c:v>795.14429344208054</c:v>
                </c:pt>
                <c:pt idx="180">
                  <c:v>626.18873897993581</c:v>
                </c:pt>
                <c:pt idx="181">
                  <c:v>1162.8434936114581</c:v>
                </c:pt>
                <c:pt idx="182">
                  <c:v>1341.8767224404899</c:v>
                </c:pt>
                <c:pt idx="183">
                  <c:v>363.07454911511843</c:v>
                </c:pt>
                <c:pt idx="184">
                  <c:v>1994.4485436412785</c:v>
                </c:pt>
                <c:pt idx="185">
                  <c:v>1093.2586865749893</c:v>
                </c:pt>
                <c:pt idx="186">
                  <c:v>1020.5931110114698</c:v>
                </c:pt>
                <c:pt idx="187">
                  <c:v>1015.0189770358661</c:v>
                </c:pt>
                <c:pt idx="188">
                  <c:v>1956.6698937196356</c:v>
                </c:pt>
                <c:pt idx="189">
                  <c:v>993.10773983593629</c:v>
                </c:pt>
                <c:pt idx="190">
                  <c:v>483.40756400316667</c:v>
                </c:pt>
                <c:pt idx="191">
                  <c:v>1222.2503419881371</c:v>
                </c:pt>
                <c:pt idx="192">
                  <c:v>796.35270935732206</c:v>
                </c:pt>
                <c:pt idx="193">
                  <c:v>733.53978631154655</c:v>
                </c:pt>
                <c:pt idx="194">
                  <c:v>452.13756072191416</c:v>
                </c:pt>
                <c:pt idx="195">
                  <c:v>1110.0801161132633</c:v>
                </c:pt>
                <c:pt idx="196">
                  <c:v>1053.31198848453</c:v>
                </c:pt>
                <c:pt idx="197">
                  <c:v>367.49825435625354</c:v>
                </c:pt>
                <c:pt idx="198">
                  <c:v>595.08836436070931</c:v>
                </c:pt>
                <c:pt idx="199">
                  <c:v>525.96421721568822</c:v>
                </c:pt>
                <c:pt idx="200">
                  <c:v>1378.7042270276045</c:v>
                </c:pt>
                <c:pt idx="201">
                  <c:v>1016.8439273176025</c:v>
                </c:pt>
                <c:pt idx="202">
                  <c:v>1162.7330962766912</c:v>
                </c:pt>
                <c:pt idx="203">
                  <c:v>531.55349352517499</c:v>
                </c:pt>
                <c:pt idx="204">
                  <c:v>1611.1501336278984</c:v>
                </c:pt>
                <c:pt idx="205">
                  <c:v>1148.8754390111239</c:v>
                </c:pt>
                <c:pt idx="206">
                  <c:v>351.33517920119556</c:v>
                </c:pt>
                <c:pt idx="207">
                  <c:v>601.76159188137012</c:v>
                </c:pt>
                <c:pt idx="208">
                  <c:v>895.99819151062729</c:v>
                </c:pt>
                <c:pt idx="209">
                  <c:v>1025.2308931185239</c:v>
                </c:pt>
                <c:pt idx="210">
                  <c:v>1133.8687179088122</c:v>
                </c:pt>
                <c:pt idx="211">
                  <c:v>1199.9328413741782</c:v>
                </c:pt>
                <c:pt idx="212">
                  <c:v>1562.3156400487298</c:v>
                </c:pt>
                <c:pt idx="213">
                  <c:v>1460.7384562501725</c:v>
                </c:pt>
                <c:pt idx="214">
                  <c:v>797.06662401367078</c:v>
                </c:pt>
                <c:pt idx="215">
                  <c:v>1385.1301630830808</c:v>
                </c:pt>
                <c:pt idx="216">
                  <c:v>1055.9499356361675</c:v>
                </c:pt>
                <c:pt idx="217">
                  <c:v>720.26746450713767</c:v>
                </c:pt>
                <c:pt idx="218">
                  <c:v>1608.7890814633174</c:v>
                </c:pt>
                <c:pt idx="219">
                  <c:v>1476.540972184059</c:v>
                </c:pt>
                <c:pt idx="220">
                  <c:v>374.40609710896558</c:v>
                </c:pt>
                <c:pt idx="221">
                  <c:v>913.21529696966945</c:v>
                </c:pt>
                <c:pt idx="222">
                  <c:v>1652.9225328026114</c:v>
                </c:pt>
                <c:pt idx="223">
                  <c:v>571.54075429538545</c:v>
                </c:pt>
                <c:pt idx="224">
                  <c:v>1095.7859532947875</c:v>
                </c:pt>
                <c:pt idx="225">
                  <c:v>555.17263954280111</c:v>
                </c:pt>
                <c:pt idx="226">
                  <c:v>1150.6253380784235</c:v>
                </c:pt>
                <c:pt idx="227">
                  <c:v>909.3406692518181</c:v>
                </c:pt>
                <c:pt idx="228">
                  <c:v>1031.7872320911088</c:v>
                </c:pt>
                <c:pt idx="229">
                  <c:v>1211.3438366735643</c:v>
                </c:pt>
                <c:pt idx="230">
                  <c:v>696.20182556346538</c:v>
                </c:pt>
                <c:pt idx="231">
                  <c:v>649.11711514084766</c:v>
                </c:pt>
                <c:pt idx="232">
                  <c:v>399.44376378336563</c:v>
                </c:pt>
                <c:pt idx="233">
                  <c:v>816.11216863522679</c:v>
                </c:pt>
                <c:pt idx="234">
                  <c:v>823.78071246057868</c:v>
                </c:pt>
                <c:pt idx="235">
                  <c:v>706.71652678500345</c:v>
                </c:pt>
                <c:pt idx="236">
                  <c:v>914.11480876461667</c:v>
                </c:pt>
                <c:pt idx="237">
                  <c:v>684.26065826468812</c:v>
                </c:pt>
                <c:pt idx="238">
                  <c:v>595.55999618888279</c:v>
                </c:pt>
                <c:pt idx="239">
                  <c:v>750.44037190841118</c:v>
                </c:pt>
                <c:pt idx="240">
                  <c:v>720.78588391138862</c:v>
                </c:pt>
                <c:pt idx="241">
                  <c:v>1340.2975721962466</c:v>
                </c:pt>
                <c:pt idx="242">
                  <c:v>992.35366900019312</c:v>
                </c:pt>
                <c:pt idx="243">
                  <c:v>682.26178538989984</c:v>
                </c:pt>
                <c:pt idx="244">
                  <c:v>1088.7946408465812</c:v>
                </c:pt>
                <c:pt idx="245">
                  <c:v>1027.655715001174</c:v>
                </c:pt>
                <c:pt idx="246">
                  <c:v>679.38243069245675</c:v>
                </c:pt>
                <c:pt idx="247">
                  <c:v>948.16536511127185</c:v>
                </c:pt>
                <c:pt idx="248">
                  <c:v>631.6478455698383</c:v>
                </c:pt>
                <c:pt idx="249">
                  <c:v>1153.1338404251028</c:v>
                </c:pt>
                <c:pt idx="250">
                  <c:v>855.09897355246949</c:v>
                </c:pt>
                <c:pt idx="251">
                  <c:v>773.65760781601534</c:v>
                </c:pt>
                <c:pt idx="252">
                  <c:v>1192.9028380169411</c:v>
                </c:pt>
                <c:pt idx="253">
                  <c:v>982.91787157742976</c:v>
                </c:pt>
                <c:pt idx="254">
                  <c:v>1211.0643696356631</c:v>
                </c:pt>
                <c:pt idx="255">
                  <c:v>813.93713303192874</c:v>
                </c:pt>
                <c:pt idx="256">
                  <c:v>1059.3003543280133</c:v>
                </c:pt>
                <c:pt idx="257">
                  <c:v>785.79299049170174</c:v>
                </c:pt>
                <c:pt idx="258">
                  <c:v>644.08540915601736</c:v>
                </c:pt>
                <c:pt idx="259">
                  <c:v>525.58243206751683</c:v>
                </c:pt>
                <c:pt idx="260">
                  <c:v>737.01701670236571</c:v>
                </c:pt>
                <c:pt idx="261">
                  <c:v>564.74946498933537</c:v>
                </c:pt>
                <c:pt idx="262">
                  <c:v>709.08920742695841</c:v>
                </c:pt>
                <c:pt idx="263">
                  <c:v>1153.0881050314706</c:v>
                </c:pt>
                <c:pt idx="264">
                  <c:v>1011.2109518509151</c:v>
                </c:pt>
                <c:pt idx="265">
                  <c:v>770.21755248806528</c:v>
                </c:pt>
                <c:pt idx="266">
                  <c:v>877.59248452895861</c:v>
                </c:pt>
                <c:pt idx="267">
                  <c:v>1246.1606659336733</c:v>
                </c:pt>
                <c:pt idx="268">
                  <c:v>1231.713113891808</c:v>
                </c:pt>
                <c:pt idx="269">
                  <c:v>838.12773256519313</c:v>
                </c:pt>
                <c:pt idx="270">
                  <c:v>511.22928161489386</c:v>
                </c:pt>
                <c:pt idx="271">
                  <c:v>885.4283828346322</c:v>
                </c:pt>
                <c:pt idx="272">
                  <c:v>1886.4693809642645</c:v>
                </c:pt>
                <c:pt idx="273">
                  <c:v>645.2700844344896</c:v>
                </c:pt>
                <c:pt idx="274">
                  <c:v>839.73678867950935</c:v>
                </c:pt>
                <c:pt idx="275">
                  <c:v>735.57650693983419</c:v>
                </c:pt>
                <c:pt idx="276">
                  <c:v>944.85993943895619</c:v>
                </c:pt>
                <c:pt idx="277">
                  <c:v>1001.6701412104418</c:v>
                </c:pt>
                <c:pt idx="278">
                  <c:v>1294.4678506608793</c:v>
                </c:pt>
                <c:pt idx="279">
                  <c:v>661.37125642025137</c:v>
                </c:pt>
                <c:pt idx="280">
                  <c:v>751.18870836631243</c:v>
                </c:pt>
                <c:pt idx="281">
                  <c:v>613.39585713891938</c:v>
                </c:pt>
                <c:pt idx="282">
                  <c:v>459.41699980101299</c:v>
                </c:pt>
                <c:pt idx="283">
                  <c:v>704.219491375909</c:v>
                </c:pt>
                <c:pt idx="284">
                  <c:v>337.54197896092239</c:v>
                </c:pt>
                <c:pt idx="285">
                  <c:v>969.10243738114571</c:v>
                </c:pt>
                <c:pt idx="286">
                  <c:v>1536.7409394975068</c:v>
                </c:pt>
                <c:pt idx="287">
                  <c:v>588.34161195452486</c:v>
                </c:pt>
                <c:pt idx="288">
                  <c:v>1240.9297205316834</c:v>
                </c:pt>
                <c:pt idx="289">
                  <c:v>1263.7292918478884</c:v>
                </c:pt>
                <c:pt idx="290">
                  <c:v>765.15925980938209</c:v>
                </c:pt>
                <c:pt idx="291">
                  <c:v>837.59749459725697</c:v>
                </c:pt>
                <c:pt idx="292">
                  <c:v>761.98138618888822</c:v>
                </c:pt>
                <c:pt idx="293">
                  <c:v>1183.7492459516611</c:v>
                </c:pt>
                <c:pt idx="294">
                  <c:v>259.77617736180582</c:v>
                </c:pt>
                <c:pt idx="295">
                  <c:v>1247.4535963758883</c:v>
                </c:pt>
                <c:pt idx="296">
                  <c:v>1094.9621553703112</c:v>
                </c:pt>
                <c:pt idx="297">
                  <c:v>1243.010554555126</c:v>
                </c:pt>
                <c:pt idx="298">
                  <c:v>305.7841000620457</c:v>
                </c:pt>
                <c:pt idx="299">
                  <c:v>867.48725943845398</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A211-479A-BE1C-974C23C9F7C0}"/>
            </c:ext>
          </c:extLst>
        </c:ser>
        <c:dLbls>
          <c:showLegendKey val="0"/>
          <c:showVal val="0"/>
          <c:showCatName val="0"/>
          <c:showSerName val="0"/>
          <c:showPercent val="0"/>
          <c:showBubbleSize val="0"/>
        </c:dLbls>
        <c:axId val="-1087308848"/>
        <c:axId val="-1087315376"/>
      </c:scatterChart>
      <c:valAx>
        <c:axId val="-1087308848"/>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Total Investment</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15376"/>
        <c:crossesAt val="-1200"/>
        <c:crossBetween val="midCat"/>
      </c:valAx>
      <c:valAx>
        <c:axId val="-1087315376"/>
        <c:scaling>
          <c:orientation val="minMax"/>
        </c:scaling>
        <c:delete val="1"/>
        <c:axPos val="l"/>
        <c:numFmt formatCode="General" sourceLinked="1"/>
        <c:majorTickMark val="cross"/>
        <c:minorTickMark val="none"/>
        <c:tickLblPos val="nextTo"/>
        <c:crossAx val="-1087308848"/>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2438507686539184"/>
          <c:h val="0.75851851851851848"/>
        </c:manualLayout>
      </c:layout>
      <c:scatterChart>
        <c:scatterStyle val="lineMarker"/>
        <c:varyColors val="0"/>
        <c:ser>
          <c:idx val="0"/>
          <c:order val="0"/>
          <c:tx>
            <c:v>Payback</c:v>
          </c:tx>
          <c:spPr>
            <a:ln w="28575" cap="rnd">
              <a:noFill/>
              <a:round/>
            </a:ln>
            <a:effectLst/>
          </c:spPr>
          <c:marker>
            <c:symbol val="circle"/>
            <c:size val="9"/>
            <c:spPr>
              <a:solidFill>
                <a:srgbClr val="0000FF">
                  <a:alpha val="1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1837114110736158"/>
                  <c:y val="-0.462655234762321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Fore_Trials!$AE$10:$AE$100000</c:f>
              <c:numCache>
                <c:formatCode>General</c:formatCode>
                <c:ptCount val="99991"/>
                <c:pt idx="2">
                  <c:v>20</c:v>
                </c:pt>
                <c:pt idx="3">
                  <c:v>14</c:v>
                </c:pt>
                <c:pt idx="8">
                  <c:v>16</c:v>
                </c:pt>
                <c:pt idx="9">
                  <c:v>9</c:v>
                </c:pt>
                <c:pt idx="11">
                  <c:v>14</c:v>
                </c:pt>
                <c:pt idx="12">
                  <c:v>21</c:v>
                </c:pt>
                <c:pt idx="13">
                  <c:v>21</c:v>
                </c:pt>
                <c:pt idx="14">
                  <c:v>14</c:v>
                </c:pt>
                <c:pt idx="16">
                  <c:v>13</c:v>
                </c:pt>
                <c:pt idx="17">
                  <c:v>18</c:v>
                </c:pt>
                <c:pt idx="19">
                  <c:v>19</c:v>
                </c:pt>
                <c:pt idx="20">
                  <c:v>18</c:v>
                </c:pt>
                <c:pt idx="22">
                  <c:v>12</c:v>
                </c:pt>
                <c:pt idx="24">
                  <c:v>16</c:v>
                </c:pt>
                <c:pt idx="25">
                  <c:v>21</c:v>
                </c:pt>
                <c:pt idx="26">
                  <c:v>13</c:v>
                </c:pt>
                <c:pt idx="29">
                  <c:v>17</c:v>
                </c:pt>
                <c:pt idx="31">
                  <c:v>16</c:v>
                </c:pt>
                <c:pt idx="34">
                  <c:v>13</c:v>
                </c:pt>
                <c:pt idx="35">
                  <c:v>13</c:v>
                </c:pt>
                <c:pt idx="37">
                  <c:v>13</c:v>
                </c:pt>
                <c:pt idx="38">
                  <c:v>19</c:v>
                </c:pt>
                <c:pt idx="39">
                  <c:v>15</c:v>
                </c:pt>
                <c:pt idx="40">
                  <c:v>18</c:v>
                </c:pt>
                <c:pt idx="41">
                  <c:v>17</c:v>
                </c:pt>
                <c:pt idx="42">
                  <c:v>21</c:v>
                </c:pt>
                <c:pt idx="45">
                  <c:v>12</c:v>
                </c:pt>
                <c:pt idx="46">
                  <c:v>16</c:v>
                </c:pt>
                <c:pt idx="47">
                  <c:v>11</c:v>
                </c:pt>
                <c:pt idx="48">
                  <c:v>10</c:v>
                </c:pt>
                <c:pt idx="49">
                  <c:v>17</c:v>
                </c:pt>
                <c:pt idx="51">
                  <c:v>21</c:v>
                </c:pt>
                <c:pt idx="52">
                  <c:v>12</c:v>
                </c:pt>
                <c:pt idx="53">
                  <c:v>13</c:v>
                </c:pt>
                <c:pt idx="55">
                  <c:v>17</c:v>
                </c:pt>
                <c:pt idx="56">
                  <c:v>17</c:v>
                </c:pt>
                <c:pt idx="57">
                  <c:v>10</c:v>
                </c:pt>
                <c:pt idx="58">
                  <c:v>15</c:v>
                </c:pt>
                <c:pt idx="60">
                  <c:v>17</c:v>
                </c:pt>
                <c:pt idx="61">
                  <c:v>22</c:v>
                </c:pt>
                <c:pt idx="62">
                  <c:v>17</c:v>
                </c:pt>
                <c:pt idx="65">
                  <c:v>13</c:v>
                </c:pt>
                <c:pt idx="66">
                  <c:v>20</c:v>
                </c:pt>
                <c:pt idx="67">
                  <c:v>11</c:v>
                </c:pt>
                <c:pt idx="69">
                  <c:v>12</c:v>
                </c:pt>
                <c:pt idx="70">
                  <c:v>11</c:v>
                </c:pt>
                <c:pt idx="72">
                  <c:v>20</c:v>
                </c:pt>
                <c:pt idx="74">
                  <c:v>21</c:v>
                </c:pt>
                <c:pt idx="75">
                  <c:v>19</c:v>
                </c:pt>
                <c:pt idx="78">
                  <c:v>12</c:v>
                </c:pt>
                <c:pt idx="79">
                  <c:v>10</c:v>
                </c:pt>
                <c:pt idx="80">
                  <c:v>18</c:v>
                </c:pt>
                <c:pt idx="81">
                  <c:v>18</c:v>
                </c:pt>
                <c:pt idx="84">
                  <c:v>16</c:v>
                </c:pt>
                <c:pt idx="90">
                  <c:v>16</c:v>
                </c:pt>
                <c:pt idx="91">
                  <c:v>15</c:v>
                </c:pt>
                <c:pt idx="92">
                  <c:v>17</c:v>
                </c:pt>
                <c:pt idx="93">
                  <c:v>21</c:v>
                </c:pt>
                <c:pt idx="94">
                  <c:v>16</c:v>
                </c:pt>
                <c:pt idx="95">
                  <c:v>11</c:v>
                </c:pt>
                <c:pt idx="96">
                  <c:v>18</c:v>
                </c:pt>
                <c:pt idx="98">
                  <c:v>12</c:v>
                </c:pt>
                <c:pt idx="101">
                  <c:v>7</c:v>
                </c:pt>
                <c:pt idx="102">
                  <c:v>11</c:v>
                </c:pt>
                <c:pt idx="103">
                  <c:v>9</c:v>
                </c:pt>
                <c:pt idx="104">
                  <c:v>13</c:v>
                </c:pt>
                <c:pt idx="105">
                  <c:v>16</c:v>
                </c:pt>
                <c:pt idx="107">
                  <c:v>12</c:v>
                </c:pt>
                <c:pt idx="110">
                  <c:v>18</c:v>
                </c:pt>
                <c:pt idx="111">
                  <c:v>26</c:v>
                </c:pt>
                <c:pt idx="112">
                  <c:v>14</c:v>
                </c:pt>
                <c:pt idx="114">
                  <c:v>11</c:v>
                </c:pt>
                <c:pt idx="116">
                  <c:v>17</c:v>
                </c:pt>
                <c:pt idx="118">
                  <c:v>13</c:v>
                </c:pt>
                <c:pt idx="119">
                  <c:v>19</c:v>
                </c:pt>
                <c:pt idx="122">
                  <c:v>11</c:v>
                </c:pt>
                <c:pt idx="127">
                  <c:v>13</c:v>
                </c:pt>
                <c:pt idx="129">
                  <c:v>14</c:v>
                </c:pt>
                <c:pt idx="130">
                  <c:v>16</c:v>
                </c:pt>
                <c:pt idx="132">
                  <c:v>10</c:v>
                </c:pt>
                <c:pt idx="134">
                  <c:v>15</c:v>
                </c:pt>
                <c:pt idx="135">
                  <c:v>9</c:v>
                </c:pt>
                <c:pt idx="136">
                  <c:v>15</c:v>
                </c:pt>
                <c:pt idx="139">
                  <c:v>14</c:v>
                </c:pt>
                <c:pt idx="143">
                  <c:v>20</c:v>
                </c:pt>
                <c:pt idx="145">
                  <c:v>13</c:v>
                </c:pt>
                <c:pt idx="146">
                  <c:v>15</c:v>
                </c:pt>
                <c:pt idx="147">
                  <c:v>14</c:v>
                </c:pt>
                <c:pt idx="148">
                  <c:v>13</c:v>
                </c:pt>
                <c:pt idx="149">
                  <c:v>18</c:v>
                </c:pt>
                <c:pt idx="150">
                  <c:v>14</c:v>
                </c:pt>
                <c:pt idx="153">
                  <c:v>14</c:v>
                </c:pt>
                <c:pt idx="154">
                  <c:v>16</c:v>
                </c:pt>
                <c:pt idx="156">
                  <c:v>18</c:v>
                </c:pt>
                <c:pt idx="157">
                  <c:v>14</c:v>
                </c:pt>
                <c:pt idx="158">
                  <c:v>22</c:v>
                </c:pt>
                <c:pt idx="159">
                  <c:v>20</c:v>
                </c:pt>
                <c:pt idx="162">
                  <c:v>14</c:v>
                </c:pt>
                <c:pt idx="164">
                  <c:v>18</c:v>
                </c:pt>
                <c:pt idx="166">
                  <c:v>16</c:v>
                </c:pt>
                <c:pt idx="167">
                  <c:v>12</c:v>
                </c:pt>
                <c:pt idx="168">
                  <c:v>17</c:v>
                </c:pt>
                <c:pt idx="169">
                  <c:v>14</c:v>
                </c:pt>
                <c:pt idx="170">
                  <c:v>16</c:v>
                </c:pt>
                <c:pt idx="172">
                  <c:v>14</c:v>
                </c:pt>
                <c:pt idx="173">
                  <c:v>20</c:v>
                </c:pt>
                <c:pt idx="177">
                  <c:v>20</c:v>
                </c:pt>
                <c:pt idx="178">
                  <c:v>14</c:v>
                </c:pt>
                <c:pt idx="179">
                  <c:v>13</c:v>
                </c:pt>
                <c:pt idx="180">
                  <c:v>13</c:v>
                </c:pt>
                <c:pt idx="181">
                  <c:v>15</c:v>
                </c:pt>
                <c:pt idx="183">
                  <c:v>21</c:v>
                </c:pt>
                <c:pt idx="185">
                  <c:v>16</c:v>
                </c:pt>
                <c:pt idx="186">
                  <c:v>17</c:v>
                </c:pt>
                <c:pt idx="187">
                  <c:v>18</c:v>
                </c:pt>
                <c:pt idx="190">
                  <c:v>11</c:v>
                </c:pt>
                <c:pt idx="194">
                  <c:v>12</c:v>
                </c:pt>
                <c:pt idx="197">
                  <c:v>19</c:v>
                </c:pt>
                <c:pt idx="198">
                  <c:v>16</c:v>
                </c:pt>
                <c:pt idx="201">
                  <c:v>12</c:v>
                </c:pt>
                <c:pt idx="202">
                  <c:v>15</c:v>
                </c:pt>
                <c:pt idx="205">
                  <c:v>15</c:v>
                </c:pt>
                <c:pt idx="207">
                  <c:v>21</c:v>
                </c:pt>
                <c:pt idx="209">
                  <c:v>15</c:v>
                </c:pt>
                <c:pt idx="211">
                  <c:v>12</c:v>
                </c:pt>
                <c:pt idx="214">
                  <c:v>15</c:v>
                </c:pt>
                <c:pt idx="217">
                  <c:v>10</c:v>
                </c:pt>
                <c:pt idx="220">
                  <c:v>16</c:v>
                </c:pt>
                <c:pt idx="222">
                  <c:v>18</c:v>
                </c:pt>
                <c:pt idx="224">
                  <c:v>12</c:v>
                </c:pt>
                <c:pt idx="225">
                  <c:v>21</c:v>
                </c:pt>
                <c:pt idx="226">
                  <c:v>21</c:v>
                </c:pt>
                <c:pt idx="227">
                  <c:v>13</c:v>
                </c:pt>
                <c:pt idx="228">
                  <c:v>26</c:v>
                </c:pt>
                <c:pt idx="229">
                  <c:v>27</c:v>
                </c:pt>
                <c:pt idx="232">
                  <c:v>12</c:v>
                </c:pt>
                <c:pt idx="233">
                  <c:v>18</c:v>
                </c:pt>
                <c:pt idx="234">
                  <c:v>16</c:v>
                </c:pt>
                <c:pt idx="236">
                  <c:v>16</c:v>
                </c:pt>
                <c:pt idx="237">
                  <c:v>14</c:v>
                </c:pt>
                <c:pt idx="238">
                  <c:v>11</c:v>
                </c:pt>
                <c:pt idx="239">
                  <c:v>17</c:v>
                </c:pt>
                <c:pt idx="242">
                  <c:v>17</c:v>
                </c:pt>
                <c:pt idx="245">
                  <c:v>18</c:v>
                </c:pt>
                <c:pt idx="246">
                  <c:v>11</c:v>
                </c:pt>
                <c:pt idx="247">
                  <c:v>12</c:v>
                </c:pt>
                <c:pt idx="248">
                  <c:v>23</c:v>
                </c:pt>
                <c:pt idx="251">
                  <c:v>20</c:v>
                </c:pt>
                <c:pt idx="252">
                  <c:v>19</c:v>
                </c:pt>
                <c:pt idx="253">
                  <c:v>20</c:v>
                </c:pt>
                <c:pt idx="256">
                  <c:v>21</c:v>
                </c:pt>
                <c:pt idx="257">
                  <c:v>12</c:v>
                </c:pt>
                <c:pt idx="259">
                  <c:v>12</c:v>
                </c:pt>
                <c:pt idx="260">
                  <c:v>23</c:v>
                </c:pt>
                <c:pt idx="263">
                  <c:v>12</c:v>
                </c:pt>
                <c:pt idx="265">
                  <c:v>22</c:v>
                </c:pt>
                <c:pt idx="270">
                  <c:v>17</c:v>
                </c:pt>
                <c:pt idx="271">
                  <c:v>14</c:v>
                </c:pt>
                <c:pt idx="273">
                  <c:v>9</c:v>
                </c:pt>
                <c:pt idx="274">
                  <c:v>14</c:v>
                </c:pt>
                <c:pt idx="275">
                  <c:v>12</c:v>
                </c:pt>
                <c:pt idx="278">
                  <c:v>19</c:v>
                </c:pt>
                <c:pt idx="279">
                  <c:v>19</c:v>
                </c:pt>
                <c:pt idx="281">
                  <c:v>19</c:v>
                </c:pt>
                <c:pt idx="282">
                  <c:v>18</c:v>
                </c:pt>
                <c:pt idx="284">
                  <c:v>14</c:v>
                </c:pt>
                <c:pt idx="285">
                  <c:v>9</c:v>
                </c:pt>
                <c:pt idx="287">
                  <c:v>9</c:v>
                </c:pt>
                <c:pt idx="288">
                  <c:v>12</c:v>
                </c:pt>
                <c:pt idx="294">
                  <c:v>13</c:v>
                </c:pt>
                <c:pt idx="295">
                  <c:v>16</c:v>
                </c:pt>
                <c:pt idx="296">
                  <c:v>17</c:v>
                </c:pt>
                <c:pt idx="297">
                  <c:v>15</c:v>
                </c:pt>
                <c:pt idx="298">
                  <c:v>9</c:v>
                </c:pt>
                <c:pt idx="299">
                  <c:v>10</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F052-48B0-8950-7D6C5D5D4E44}"/>
            </c:ext>
          </c:extLst>
        </c:ser>
        <c:ser>
          <c:idx val="1"/>
          <c:order val="1"/>
          <c:tx>
            <c:v>NO Payback</c:v>
          </c:tx>
          <c:spPr>
            <a:ln w="25400" cap="rnd">
              <a:noFill/>
              <a:round/>
            </a:ln>
            <a:effectLst/>
          </c:spPr>
          <c:marker>
            <c:symbol val="circle"/>
            <c:size val="5"/>
            <c:spPr>
              <a:solidFill>
                <a:schemeClr val="accent2"/>
              </a:solidFill>
              <a:ln w="9525">
                <a:solidFill>
                  <a:schemeClr val="accent2"/>
                </a:solidFill>
              </a:ln>
              <a:effectLst/>
            </c:spPr>
          </c:marker>
          <c:xVal>
            <c:numRef>
              <c:f>Fore_Trials!$AD$10:$AD$100000</c:f>
              <c:numCache>
                <c:formatCode>General</c:formatCode>
                <c:ptCount val="99991"/>
                <c:pt idx="0">
                  <c:v>50</c:v>
                </c:pt>
                <c:pt idx="1">
                  <c:v>50</c:v>
                </c:pt>
                <c:pt idx="4">
                  <c:v>50</c:v>
                </c:pt>
                <c:pt idx="5">
                  <c:v>50</c:v>
                </c:pt>
                <c:pt idx="6">
                  <c:v>50</c:v>
                </c:pt>
                <c:pt idx="7">
                  <c:v>50</c:v>
                </c:pt>
                <c:pt idx="10">
                  <c:v>50</c:v>
                </c:pt>
                <c:pt idx="15">
                  <c:v>50</c:v>
                </c:pt>
                <c:pt idx="18">
                  <c:v>50</c:v>
                </c:pt>
                <c:pt idx="21">
                  <c:v>50</c:v>
                </c:pt>
                <c:pt idx="23">
                  <c:v>50</c:v>
                </c:pt>
                <c:pt idx="27">
                  <c:v>50</c:v>
                </c:pt>
                <c:pt idx="28">
                  <c:v>50</c:v>
                </c:pt>
                <c:pt idx="30">
                  <c:v>50</c:v>
                </c:pt>
                <c:pt idx="32">
                  <c:v>50</c:v>
                </c:pt>
                <c:pt idx="33">
                  <c:v>50</c:v>
                </c:pt>
                <c:pt idx="36">
                  <c:v>50</c:v>
                </c:pt>
                <c:pt idx="43">
                  <c:v>50</c:v>
                </c:pt>
                <c:pt idx="44">
                  <c:v>50</c:v>
                </c:pt>
                <c:pt idx="50">
                  <c:v>50</c:v>
                </c:pt>
                <c:pt idx="54">
                  <c:v>50</c:v>
                </c:pt>
                <c:pt idx="59">
                  <c:v>50</c:v>
                </c:pt>
                <c:pt idx="63">
                  <c:v>50</c:v>
                </c:pt>
                <c:pt idx="64">
                  <c:v>50</c:v>
                </c:pt>
                <c:pt idx="68">
                  <c:v>50</c:v>
                </c:pt>
                <c:pt idx="71">
                  <c:v>50</c:v>
                </c:pt>
                <c:pt idx="73">
                  <c:v>50</c:v>
                </c:pt>
                <c:pt idx="76">
                  <c:v>50</c:v>
                </c:pt>
                <c:pt idx="77">
                  <c:v>50</c:v>
                </c:pt>
                <c:pt idx="82">
                  <c:v>50</c:v>
                </c:pt>
                <c:pt idx="83">
                  <c:v>50</c:v>
                </c:pt>
                <c:pt idx="85">
                  <c:v>50</c:v>
                </c:pt>
                <c:pt idx="86">
                  <c:v>50</c:v>
                </c:pt>
                <c:pt idx="87">
                  <c:v>50</c:v>
                </c:pt>
                <c:pt idx="88">
                  <c:v>50</c:v>
                </c:pt>
                <c:pt idx="89">
                  <c:v>50</c:v>
                </c:pt>
                <c:pt idx="97">
                  <c:v>50</c:v>
                </c:pt>
                <c:pt idx="99">
                  <c:v>50</c:v>
                </c:pt>
                <c:pt idx="100">
                  <c:v>50</c:v>
                </c:pt>
                <c:pt idx="106">
                  <c:v>50</c:v>
                </c:pt>
                <c:pt idx="108">
                  <c:v>50</c:v>
                </c:pt>
                <c:pt idx="109">
                  <c:v>50</c:v>
                </c:pt>
                <c:pt idx="113">
                  <c:v>50</c:v>
                </c:pt>
                <c:pt idx="115">
                  <c:v>50</c:v>
                </c:pt>
                <c:pt idx="117">
                  <c:v>50</c:v>
                </c:pt>
                <c:pt idx="120">
                  <c:v>50</c:v>
                </c:pt>
                <c:pt idx="121">
                  <c:v>50</c:v>
                </c:pt>
                <c:pt idx="123">
                  <c:v>50</c:v>
                </c:pt>
                <c:pt idx="124">
                  <c:v>50</c:v>
                </c:pt>
                <c:pt idx="125">
                  <c:v>50</c:v>
                </c:pt>
                <c:pt idx="126">
                  <c:v>50</c:v>
                </c:pt>
                <c:pt idx="128">
                  <c:v>50</c:v>
                </c:pt>
                <c:pt idx="131">
                  <c:v>50</c:v>
                </c:pt>
                <c:pt idx="133">
                  <c:v>50</c:v>
                </c:pt>
                <c:pt idx="137">
                  <c:v>50</c:v>
                </c:pt>
                <c:pt idx="138">
                  <c:v>50</c:v>
                </c:pt>
                <c:pt idx="140">
                  <c:v>50</c:v>
                </c:pt>
                <c:pt idx="141">
                  <c:v>50</c:v>
                </c:pt>
                <c:pt idx="142">
                  <c:v>50</c:v>
                </c:pt>
                <c:pt idx="144">
                  <c:v>50</c:v>
                </c:pt>
                <c:pt idx="151">
                  <c:v>50</c:v>
                </c:pt>
                <c:pt idx="152">
                  <c:v>50</c:v>
                </c:pt>
                <c:pt idx="155">
                  <c:v>50</c:v>
                </c:pt>
                <c:pt idx="160">
                  <c:v>50</c:v>
                </c:pt>
                <c:pt idx="161">
                  <c:v>50</c:v>
                </c:pt>
                <c:pt idx="163">
                  <c:v>50</c:v>
                </c:pt>
                <c:pt idx="165">
                  <c:v>50</c:v>
                </c:pt>
                <c:pt idx="171">
                  <c:v>50</c:v>
                </c:pt>
                <c:pt idx="174">
                  <c:v>50</c:v>
                </c:pt>
                <c:pt idx="175">
                  <c:v>50</c:v>
                </c:pt>
                <c:pt idx="176">
                  <c:v>50</c:v>
                </c:pt>
                <c:pt idx="182">
                  <c:v>50</c:v>
                </c:pt>
                <c:pt idx="184">
                  <c:v>50</c:v>
                </c:pt>
                <c:pt idx="188">
                  <c:v>50</c:v>
                </c:pt>
                <c:pt idx="189">
                  <c:v>50</c:v>
                </c:pt>
                <c:pt idx="191">
                  <c:v>50</c:v>
                </c:pt>
                <c:pt idx="192">
                  <c:v>50</c:v>
                </c:pt>
                <c:pt idx="193">
                  <c:v>50</c:v>
                </c:pt>
                <c:pt idx="195">
                  <c:v>50</c:v>
                </c:pt>
                <c:pt idx="196">
                  <c:v>50</c:v>
                </c:pt>
                <c:pt idx="199">
                  <c:v>50</c:v>
                </c:pt>
                <c:pt idx="200">
                  <c:v>50</c:v>
                </c:pt>
                <c:pt idx="203">
                  <c:v>50</c:v>
                </c:pt>
                <c:pt idx="204">
                  <c:v>50</c:v>
                </c:pt>
                <c:pt idx="206">
                  <c:v>50</c:v>
                </c:pt>
                <c:pt idx="208">
                  <c:v>50</c:v>
                </c:pt>
                <c:pt idx="210">
                  <c:v>50</c:v>
                </c:pt>
                <c:pt idx="212">
                  <c:v>50</c:v>
                </c:pt>
                <c:pt idx="213">
                  <c:v>50</c:v>
                </c:pt>
                <c:pt idx="215">
                  <c:v>50</c:v>
                </c:pt>
                <c:pt idx="216">
                  <c:v>50</c:v>
                </c:pt>
                <c:pt idx="218">
                  <c:v>50</c:v>
                </c:pt>
                <c:pt idx="219">
                  <c:v>50</c:v>
                </c:pt>
                <c:pt idx="221">
                  <c:v>50</c:v>
                </c:pt>
                <c:pt idx="223">
                  <c:v>50</c:v>
                </c:pt>
                <c:pt idx="230">
                  <c:v>50</c:v>
                </c:pt>
                <c:pt idx="231">
                  <c:v>50</c:v>
                </c:pt>
                <c:pt idx="235">
                  <c:v>50</c:v>
                </c:pt>
                <c:pt idx="240">
                  <c:v>50</c:v>
                </c:pt>
                <c:pt idx="241">
                  <c:v>50</c:v>
                </c:pt>
                <c:pt idx="243">
                  <c:v>50</c:v>
                </c:pt>
                <c:pt idx="244">
                  <c:v>50</c:v>
                </c:pt>
                <c:pt idx="249">
                  <c:v>50</c:v>
                </c:pt>
                <c:pt idx="250">
                  <c:v>50</c:v>
                </c:pt>
                <c:pt idx="254">
                  <c:v>50</c:v>
                </c:pt>
                <c:pt idx="255">
                  <c:v>50</c:v>
                </c:pt>
                <c:pt idx="258">
                  <c:v>50</c:v>
                </c:pt>
                <c:pt idx="261">
                  <c:v>50</c:v>
                </c:pt>
                <c:pt idx="262">
                  <c:v>50</c:v>
                </c:pt>
                <c:pt idx="264">
                  <c:v>50</c:v>
                </c:pt>
                <c:pt idx="266">
                  <c:v>50</c:v>
                </c:pt>
                <c:pt idx="267">
                  <c:v>50</c:v>
                </c:pt>
                <c:pt idx="268">
                  <c:v>50</c:v>
                </c:pt>
                <c:pt idx="269">
                  <c:v>50</c:v>
                </c:pt>
                <c:pt idx="272">
                  <c:v>50</c:v>
                </c:pt>
                <c:pt idx="276">
                  <c:v>50</c:v>
                </c:pt>
                <c:pt idx="277">
                  <c:v>50</c:v>
                </c:pt>
                <c:pt idx="280">
                  <c:v>50</c:v>
                </c:pt>
                <c:pt idx="283">
                  <c:v>50</c:v>
                </c:pt>
                <c:pt idx="286">
                  <c:v>50</c:v>
                </c:pt>
                <c:pt idx="289">
                  <c:v>50</c:v>
                </c:pt>
                <c:pt idx="290">
                  <c:v>50</c:v>
                </c:pt>
                <c:pt idx="291">
                  <c:v>50</c:v>
                </c:pt>
                <c:pt idx="292">
                  <c:v>50</c:v>
                </c:pt>
                <c:pt idx="293">
                  <c:v>50</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1-F052-48B0-8950-7D6C5D5D4E44}"/>
            </c:ext>
          </c:extLst>
        </c:ser>
        <c:dLbls>
          <c:showLegendKey val="0"/>
          <c:showVal val="0"/>
          <c:showCatName val="0"/>
          <c:showSerName val="0"/>
          <c:showPercent val="0"/>
          <c:showBubbleSize val="0"/>
        </c:dLbls>
        <c:axId val="-1087330064"/>
        <c:axId val="-1087316464"/>
      </c:scatterChart>
      <c:valAx>
        <c:axId val="-1087330064"/>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Payback Period</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16464"/>
        <c:crossesAt val="-1200"/>
        <c:crossBetween val="midCat"/>
      </c:valAx>
      <c:valAx>
        <c:axId val="-1087316464"/>
        <c:scaling>
          <c:orientation val="minMax"/>
        </c:scaling>
        <c:delete val="1"/>
        <c:axPos val="l"/>
        <c:numFmt formatCode="General" sourceLinked="1"/>
        <c:majorTickMark val="cross"/>
        <c:minorTickMark val="none"/>
        <c:tickLblPos val="nextTo"/>
        <c:crossAx val="-1087330064"/>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92063492063491"/>
          <c:y val="8.2962962962962961E-2"/>
          <c:w val="0.81746031746031744"/>
          <c:h val="0.75851851851851848"/>
        </c:manualLayout>
      </c:layout>
      <c:scatterChart>
        <c:scatterStyle val="lineMarker"/>
        <c:varyColors val="0"/>
        <c:ser>
          <c:idx val="0"/>
          <c:order val="0"/>
          <c:spPr>
            <a:ln w="28575" cap="rnd">
              <a:noFill/>
              <a:round/>
            </a:ln>
            <a:effectLst/>
          </c:spPr>
          <c:marker>
            <c:symbol val="circle"/>
            <c:size val="9"/>
            <c:spPr>
              <a:solidFill>
                <a:srgbClr val="0000FF">
                  <a:alpha val="1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1046869141357332"/>
                  <c:y val="-0.2367995333916593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Fore_Trials!$M$10:$M$100000</c:f>
              <c:numCache>
                <c:formatCode>General</c:formatCode>
                <c:ptCount val="99991"/>
                <c:pt idx="0">
                  <c:v>-715.76719303526374</c:v>
                </c:pt>
                <c:pt idx="1">
                  <c:v>-963.27246413501382</c:v>
                </c:pt>
                <c:pt idx="2">
                  <c:v>-930.04290361462256</c:v>
                </c:pt>
                <c:pt idx="3">
                  <c:v>-367.41275540121217</c:v>
                </c:pt>
                <c:pt idx="4">
                  <c:v>-481.86036543653063</c:v>
                </c:pt>
                <c:pt idx="5">
                  <c:v>-1076.3774419179783</c:v>
                </c:pt>
                <c:pt idx="6">
                  <c:v>-629.77698272262228</c:v>
                </c:pt>
                <c:pt idx="7">
                  <c:v>-730.558710846964</c:v>
                </c:pt>
                <c:pt idx="8">
                  <c:v>-854.01996490878116</c:v>
                </c:pt>
                <c:pt idx="9">
                  <c:v>-201.0825576589279</c:v>
                </c:pt>
                <c:pt idx="10">
                  <c:v>-851.42730304158727</c:v>
                </c:pt>
                <c:pt idx="11">
                  <c:v>-291.05814853786387</c:v>
                </c:pt>
                <c:pt idx="12">
                  <c:v>-549.17138746400587</c:v>
                </c:pt>
                <c:pt idx="13">
                  <c:v>-383.5887269290555</c:v>
                </c:pt>
                <c:pt idx="14">
                  <c:v>-547.78594819570196</c:v>
                </c:pt>
                <c:pt idx="15">
                  <c:v>-482.87293148756891</c:v>
                </c:pt>
                <c:pt idx="16">
                  <c:v>-362.3646035873544</c:v>
                </c:pt>
                <c:pt idx="17">
                  <c:v>-314.02415940549145</c:v>
                </c:pt>
                <c:pt idx="18">
                  <c:v>-930.79807729436243</c:v>
                </c:pt>
                <c:pt idx="19">
                  <c:v>-727.96915009172903</c:v>
                </c:pt>
                <c:pt idx="20">
                  <c:v>-365.5304295835532</c:v>
                </c:pt>
                <c:pt idx="21">
                  <c:v>-365.83060779599737</c:v>
                </c:pt>
                <c:pt idx="22">
                  <c:v>-243.59184480157251</c:v>
                </c:pt>
                <c:pt idx="23">
                  <c:v>-692.32922235788567</c:v>
                </c:pt>
                <c:pt idx="24">
                  <c:v>-761.79229105944955</c:v>
                </c:pt>
                <c:pt idx="25">
                  <c:v>-722.79202786712574</c:v>
                </c:pt>
                <c:pt idx="26">
                  <c:v>-361.14477135548753</c:v>
                </c:pt>
                <c:pt idx="27">
                  <c:v>-905.53046596190984</c:v>
                </c:pt>
                <c:pt idx="28">
                  <c:v>-1155.4191986902608</c:v>
                </c:pt>
                <c:pt idx="29">
                  <c:v>-332.46126943418562</c:v>
                </c:pt>
                <c:pt idx="30">
                  <c:v>-381.74309824951911</c:v>
                </c:pt>
                <c:pt idx="31">
                  <c:v>-412.53205934374262</c:v>
                </c:pt>
                <c:pt idx="32">
                  <c:v>-284.79140753372155</c:v>
                </c:pt>
                <c:pt idx="33">
                  <c:v>-384.20185252080694</c:v>
                </c:pt>
                <c:pt idx="34">
                  <c:v>-595.81191077890821</c:v>
                </c:pt>
                <c:pt idx="35">
                  <c:v>-533.85813866706701</c:v>
                </c:pt>
                <c:pt idx="36">
                  <c:v>-387.45719221815506</c:v>
                </c:pt>
                <c:pt idx="37">
                  <c:v>-655.9302471449065</c:v>
                </c:pt>
                <c:pt idx="38">
                  <c:v>-682.89064366738876</c:v>
                </c:pt>
                <c:pt idx="39">
                  <c:v>-467.2285584006803</c:v>
                </c:pt>
                <c:pt idx="40">
                  <c:v>-619.72322292663807</c:v>
                </c:pt>
                <c:pt idx="41">
                  <c:v>-790.50689769943244</c:v>
                </c:pt>
                <c:pt idx="42">
                  <c:v>-604.83518488344737</c:v>
                </c:pt>
                <c:pt idx="43">
                  <c:v>-336.54497593239677</c:v>
                </c:pt>
                <c:pt idx="44">
                  <c:v>-656.76091278955266</c:v>
                </c:pt>
                <c:pt idx="45">
                  <c:v>-229.20779358787701</c:v>
                </c:pt>
                <c:pt idx="46">
                  <c:v>-386.84207116156313</c:v>
                </c:pt>
                <c:pt idx="47">
                  <c:v>-210.07689652407038</c:v>
                </c:pt>
                <c:pt idx="48">
                  <c:v>-392.21880210048118</c:v>
                </c:pt>
                <c:pt idx="49">
                  <c:v>-715.3611201473509</c:v>
                </c:pt>
                <c:pt idx="50">
                  <c:v>-540.24070644850394</c:v>
                </c:pt>
                <c:pt idx="51">
                  <c:v>-595.86058797625219</c:v>
                </c:pt>
                <c:pt idx="52">
                  <c:v>-293.0137326773779</c:v>
                </c:pt>
                <c:pt idx="53">
                  <c:v>-375.41473086008864</c:v>
                </c:pt>
                <c:pt idx="54">
                  <c:v>-488.96463939931033</c:v>
                </c:pt>
                <c:pt idx="55">
                  <c:v>-338.32863514065821</c:v>
                </c:pt>
                <c:pt idx="56">
                  <c:v>-543.6184989828854</c:v>
                </c:pt>
                <c:pt idx="57">
                  <c:v>-353.3277548355419</c:v>
                </c:pt>
                <c:pt idx="58">
                  <c:v>-440.80398221728069</c:v>
                </c:pt>
                <c:pt idx="59">
                  <c:v>-907.15443716884101</c:v>
                </c:pt>
                <c:pt idx="60">
                  <c:v>-360.4318492016381</c:v>
                </c:pt>
                <c:pt idx="61">
                  <c:v>-418.26318987113513</c:v>
                </c:pt>
                <c:pt idx="62">
                  <c:v>-406.1121994605943</c:v>
                </c:pt>
                <c:pt idx="63">
                  <c:v>-557.40298090992928</c:v>
                </c:pt>
                <c:pt idx="64">
                  <c:v>-1071.7460027042446</c:v>
                </c:pt>
                <c:pt idx="65">
                  <c:v>-340.40432839229152</c:v>
                </c:pt>
                <c:pt idx="66">
                  <c:v>-252.9262808006568</c:v>
                </c:pt>
                <c:pt idx="67">
                  <c:v>-502.71338255023738</c:v>
                </c:pt>
                <c:pt idx="68">
                  <c:v>-1045.287938040557</c:v>
                </c:pt>
                <c:pt idx="69">
                  <c:v>-276.53651587434308</c:v>
                </c:pt>
                <c:pt idx="70">
                  <c:v>-470.80991999255662</c:v>
                </c:pt>
                <c:pt idx="71">
                  <c:v>-490.83661509250271</c:v>
                </c:pt>
                <c:pt idx="72">
                  <c:v>-416.30312744359105</c:v>
                </c:pt>
                <c:pt idx="73">
                  <c:v>-967.32484236523919</c:v>
                </c:pt>
                <c:pt idx="74">
                  <c:v>-826.5119923898269</c:v>
                </c:pt>
                <c:pt idx="75">
                  <c:v>-916.20738965678493</c:v>
                </c:pt>
                <c:pt idx="76">
                  <c:v>-880.65508204707919</c:v>
                </c:pt>
                <c:pt idx="77">
                  <c:v>-1252.8020198506376</c:v>
                </c:pt>
                <c:pt idx="78">
                  <c:v>-250.02022160456733</c:v>
                </c:pt>
                <c:pt idx="79">
                  <c:v>-359.72976715920436</c:v>
                </c:pt>
                <c:pt idx="80">
                  <c:v>-389.75439803630593</c:v>
                </c:pt>
                <c:pt idx="81">
                  <c:v>-606.50090288274623</c:v>
                </c:pt>
                <c:pt idx="82">
                  <c:v>-433.88489260806517</c:v>
                </c:pt>
                <c:pt idx="83">
                  <c:v>-338.89920767428617</c:v>
                </c:pt>
                <c:pt idx="84">
                  <c:v>-326.8520031683168</c:v>
                </c:pt>
                <c:pt idx="85">
                  <c:v>-519.67995800346023</c:v>
                </c:pt>
                <c:pt idx="86">
                  <c:v>-1318.2246181050907</c:v>
                </c:pt>
                <c:pt idx="87">
                  <c:v>-273.23074341139977</c:v>
                </c:pt>
                <c:pt idx="88">
                  <c:v>-1037.3344190532198</c:v>
                </c:pt>
                <c:pt idx="89">
                  <c:v>-1091.3734139397573</c:v>
                </c:pt>
                <c:pt idx="90">
                  <c:v>-261.93019637105192</c:v>
                </c:pt>
                <c:pt idx="91">
                  <c:v>-544.46443412936935</c:v>
                </c:pt>
                <c:pt idx="92">
                  <c:v>-592.02394347404902</c:v>
                </c:pt>
                <c:pt idx="93">
                  <c:v>-368.99472349379067</c:v>
                </c:pt>
                <c:pt idx="94">
                  <c:v>-953.47559738466157</c:v>
                </c:pt>
                <c:pt idx="95">
                  <c:v>-463.3671795360242</c:v>
                </c:pt>
                <c:pt idx="96">
                  <c:v>-648.02821793992086</c:v>
                </c:pt>
                <c:pt idx="97">
                  <c:v>-466.48831365752699</c:v>
                </c:pt>
                <c:pt idx="98">
                  <c:v>-444.49998766109309</c:v>
                </c:pt>
                <c:pt idx="99">
                  <c:v>-902.83880196630025</c:v>
                </c:pt>
                <c:pt idx="100">
                  <c:v>-1238.2151112315883</c:v>
                </c:pt>
                <c:pt idx="101">
                  <c:v>-342.80515461101095</c:v>
                </c:pt>
                <c:pt idx="102">
                  <c:v>-352.35330229305816</c:v>
                </c:pt>
                <c:pt idx="103">
                  <c:v>-363.02285121132002</c:v>
                </c:pt>
                <c:pt idx="104">
                  <c:v>-553.3868686300375</c:v>
                </c:pt>
                <c:pt idx="105">
                  <c:v>-375.21490184431252</c:v>
                </c:pt>
                <c:pt idx="106">
                  <c:v>-737.41021785859016</c:v>
                </c:pt>
                <c:pt idx="107">
                  <c:v>-427.99210775016007</c:v>
                </c:pt>
                <c:pt idx="108">
                  <c:v>-559.29488530226649</c:v>
                </c:pt>
                <c:pt idx="109">
                  <c:v>-754.61367686417543</c:v>
                </c:pt>
                <c:pt idx="110">
                  <c:v>-229.18422167130242</c:v>
                </c:pt>
                <c:pt idx="111">
                  <c:v>-1198.3229009255167</c:v>
                </c:pt>
                <c:pt idx="112">
                  <c:v>-745.67059682483932</c:v>
                </c:pt>
                <c:pt idx="113">
                  <c:v>-630.72053299040113</c:v>
                </c:pt>
                <c:pt idx="114">
                  <c:v>-454.77009171686177</c:v>
                </c:pt>
                <c:pt idx="115">
                  <c:v>-989.86285048661307</c:v>
                </c:pt>
                <c:pt idx="116">
                  <c:v>-470.00134398405606</c:v>
                </c:pt>
                <c:pt idx="117">
                  <c:v>-536.45182803917248</c:v>
                </c:pt>
                <c:pt idx="118">
                  <c:v>-330.979010917756</c:v>
                </c:pt>
                <c:pt idx="119">
                  <c:v>-323.52865032353128</c:v>
                </c:pt>
                <c:pt idx="120">
                  <c:v>-585.52188668732572</c:v>
                </c:pt>
                <c:pt idx="121">
                  <c:v>-822.5244248266597</c:v>
                </c:pt>
                <c:pt idx="122">
                  <c:v>-482.47484455180165</c:v>
                </c:pt>
                <c:pt idx="123">
                  <c:v>-290.76144931071912</c:v>
                </c:pt>
                <c:pt idx="124">
                  <c:v>-688.26608121041647</c:v>
                </c:pt>
                <c:pt idx="125">
                  <c:v>-1116.7185747993628</c:v>
                </c:pt>
                <c:pt idx="126">
                  <c:v>-536.12649149211484</c:v>
                </c:pt>
                <c:pt idx="127">
                  <c:v>-428.57859590989784</c:v>
                </c:pt>
                <c:pt idx="128">
                  <c:v>-708.8471524387603</c:v>
                </c:pt>
                <c:pt idx="129">
                  <c:v>-559.34284457586057</c:v>
                </c:pt>
                <c:pt idx="130">
                  <c:v>-724.61835210776758</c:v>
                </c:pt>
                <c:pt idx="131">
                  <c:v>-423.61701872815081</c:v>
                </c:pt>
                <c:pt idx="132">
                  <c:v>-502.79147682247992</c:v>
                </c:pt>
                <c:pt idx="133">
                  <c:v>-766.15199374682663</c:v>
                </c:pt>
                <c:pt idx="134">
                  <c:v>-432.31244216030638</c:v>
                </c:pt>
                <c:pt idx="135">
                  <c:v>-277.01501709414447</c:v>
                </c:pt>
                <c:pt idx="136">
                  <c:v>-425.41693007786557</c:v>
                </c:pt>
                <c:pt idx="137">
                  <c:v>-935.52297729872839</c:v>
                </c:pt>
                <c:pt idx="138">
                  <c:v>-577.35004441953129</c:v>
                </c:pt>
                <c:pt idx="139">
                  <c:v>-408.20596353719787</c:v>
                </c:pt>
                <c:pt idx="140">
                  <c:v>-686.88494403453319</c:v>
                </c:pt>
                <c:pt idx="141">
                  <c:v>-463.04819949060476</c:v>
                </c:pt>
                <c:pt idx="142">
                  <c:v>-704.86754362220086</c:v>
                </c:pt>
                <c:pt idx="143">
                  <c:v>-364.25469292907394</c:v>
                </c:pt>
                <c:pt idx="144">
                  <c:v>-459.79960252330943</c:v>
                </c:pt>
                <c:pt idx="145">
                  <c:v>-440.91685081922719</c:v>
                </c:pt>
                <c:pt idx="146">
                  <c:v>-497.4691605637982</c:v>
                </c:pt>
                <c:pt idx="147">
                  <c:v>-430.76629859292223</c:v>
                </c:pt>
                <c:pt idx="148">
                  <c:v>-489.85299702208465</c:v>
                </c:pt>
                <c:pt idx="149">
                  <c:v>-673.39977673110752</c:v>
                </c:pt>
                <c:pt idx="150">
                  <c:v>-456.48908781718075</c:v>
                </c:pt>
                <c:pt idx="151">
                  <c:v>-491.54370110136381</c:v>
                </c:pt>
                <c:pt idx="152">
                  <c:v>-475.40251917331653</c:v>
                </c:pt>
                <c:pt idx="153">
                  <c:v>-698.06788356178583</c:v>
                </c:pt>
                <c:pt idx="154">
                  <c:v>-403.59126588412084</c:v>
                </c:pt>
                <c:pt idx="155">
                  <c:v>-776.34335468228858</c:v>
                </c:pt>
                <c:pt idx="156">
                  <c:v>-802.87498613043726</c:v>
                </c:pt>
                <c:pt idx="157">
                  <c:v>-435.73168187737224</c:v>
                </c:pt>
                <c:pt idx="158">
                  <c:v>-767.38606630385948</c:v>
                </c:pt>
                <c:pt idx="159">
                  <c:v>-480.74802582314135</c:v>
                </c:pt>
                <c:pt idx="160">
                  <c:v>-453.73718380667435</c:v>
                </c:pt>
                <c:pt idx="161">
                  <c:v>-827.27020846558605</c:v>
                </c:pt>
                <c:pt idx="162">
                  <c:v>-604.20669661395357</c:v>
                </c:pt>
                <c:pt idx="163">
                  <c:v>-482.318516745387</c:v>
                </c:pt>
                <c:pt idx="164">
                  <c:v>-436.1893966630052</c:v>
                </c:pt>
                <c:pt idx="165">
                  <c:v>-559.43461576859977</c:v>
                </c:pt>
                <c:pt idx="166">
                  <c:v>-459.02430528083744</c:v>
                </c:pt>
                <c:pt idx="167">
                  <c:v>-204.25053118120348</c:v>
                </c:pt>
                <c:pt idx="168">
                  <c:v>-376.0060765692582</c:v>
                </c:pt>
                <c:pt idx="169">
                  <c:v>-229.37366424969849</c:v>
                </c:pt>
                <c:pt idx="170">
                  <c:v>-782.62490240163481</c:v>
                </c:pt>
                <c:pt idx="171">
                  <c:v>-903.25834980024547</c:v>
                </c:pt>
                <c:pt idx="172">
                  <c:v>-302.22112000261347</c:v>
                </c:pt>
                <c:pt idx="173">
                  <c:v>-624.49124463244925</c:v>
                </c:pt>
                <c:pt idx="174">
                  <c:v>-467.8888217160457</c:v>
                </c:pt>
                <c:pt idx="175">
                  <c:v>-592.50624789234905</c:v>
                </c:pt>
                <c:pt idx="176">
                  <c:v>-1418.2318005704533</c:v>
                </c:pt>
                <c:pt idx="177">
                  <c:v>-711.39777096231728</c:v>
                </c:pt>
                <c:pt idx="178">
                  <c:v>-339.3498353739177</c:v>
                </c:pt>
                <c:pt idx="179">
                  <c:v>-511.61226809747939</c:v>
                </c:pt>
                <c:pt idx="180">
                  <c:v>-448.31926484502338</c:v>
                </c:pt>
                <c:pt idx="181">
                  <c:v>-522.85732654433014</c:v>
                </c:pt>
                <c:pt idx="182">
                  <c:v>-978.37164420084741</c:v>
                </c:pt>
                <c:pt idx="183">
                  <c:v>-267.43809825932891</c:v>
                </c:pt>
                <c:pt idx="184">
                  <c:v>-1232.9374779077102</c:v>
                </c:pt>
                <c:pt idx="185">
                  <c:v>-450.29022812234194</c:v>
                </c:pt>
                <c:pt idx="186">
                  <c:v>-639.86888385113446</c:v>
                </c:pt>
                <c:pt idx="187">
                  <c:v>-611.59675041484536</c:v>
                </c:pt>
                <c:pt idx="188">
                  <c:v>-1257.4423932071916</c:v>
                </c:pt>
                <c:pt idx="189">
                  <c:v>-647.72162421950361</c:v>
                </c:pt>
                <c:pt idx="190">
                  <c:v>-246.38994805200599</c:v>
                </c:pt>
                <c:pt idx="191">
                  <c:v>-924.22384606913602</c:v>
                </c:pt>
                <c:pt idx="192">
                  <c:v>-518.20154250888868</c:v>
                </c:pt>
                <c:pt idx="193">
                  <c:v>-537.02209082566537</c:v>
                </c:pt>
                <c:pt idx="194">
                  <c:v>-220.57225395587426</c:v>
                </c:pt>
                <c:pt idx="195">
                  <c:v>-830.93800406556238</c:v>
                </c:pt>
                <c:pt idx="196">
                  <c:v>-625.73378543525519</c:v>
                </c:pt>
                <c:pt idx="197">
                  <c:v>-234.66788683176998</c:v>
                </c:pt>
                <c:pt idx="198">
                  <c:v>-435.17601479679382</c:v>
                </c:pt>
                <c:pt idx="199">
                  <c:v>-372.32047634333071</c:v>
                </c:pt>
                <c:pt idx="200">
                  <c:v>-899.79202549085494</c:v>
                </c:pt>
                <c:pt idx="201">
                  <c:v>-391.15460035230427</c:v>
                </c:pt>
                <c:pt idx="202">
                  <c:v>-602.94009364481053</c:v>
                </c:pt>
                <c:pt idx="203">
                  <c:v>-351.90199275859879</c:v>
                </c:pt>
                <c:pt idx="204">
                  <c:v>-1044.8103562563131</c:v>
                </c:pt>
                <c:pt idx="205">
                  <c:v>-644.63070592711176</c:v>
                </c:pt>
                <c:pt idx="206">
                  <c:v>-316.49205380181888</c:v>
                </c:pt>
                <c:pt idx="207">
                  <c:v>-463.54079616304301</c:v>
                </c:pt>
                <c:pt idx="208">
                  <c:v>-592.66702378047887</c:v>
                </c:pt>
                <c:pt idx="209">
                  <c:v>-475.14441288973143</c:v>
                </c:pt>
                <c:pt idx="210">
                  <c:v>-885.09486978406153</c:v>
                </c:pt>
                <c:pt idx="211">
                  <c:v>-351.58357164284666</c:v>
                </c:pt>
                <c:pt idx="212">
                  <c:v>-1115.9331781194574</c:v>
                </c:pt>
                <c:pt idx="213">
                  <c:v>-1060.7038730652444</c:v>
                </c:pt>
                <c:pt idx="214">
                  <c:v>-538.51731471199173</c:v>
                </c:pt>
                <c:pt idx="215">
                  <c:v>-850.31867236711855</c:v>
                </c:pt>
                <c:pt idx="216">
                  <c:v>-888.78473538371554</c:v>
                </c:pt>
                <c:pt idx="217">
                  <c:v>-360.71738532430601</c:v>
                </c:pt>
                <c:pt idx="218">
                  <c:v>-1099.9567254891845</c:v>
                </c:pt>
                <c:pt idx="219">
                  <c:v>-982.6353365769246</c:v>
                </c:pt>
                <c:pt idx="220">
                  <c:v>-266.96024236273939</c:v>
                </c:pt>
                <c:pt idx="221">
                  <c:v>-712.96693255567789</c:v>
                </c:pt>
                <c:pt idx="222">
                  <c:v>-726.19048418654052</c:v>
                </c:pt>
                <c:pt idx="223">
                  <c:v>-434.68475677958395</c:v>
                </c:pt>
                <c:pt idx="224">
                  <c:v>-490.73158655513328</c:v>
                </c:pt>
                <c:pt idx="225">
                  <c:v>-431.67522956469367</c:v>
                </c:pt>
                <c:pt idx="226">
                  <c:v>-665.47290547729312</c:v>
                </c:pt>
                <c:pt idx="227">
                  <c:v>-390.30695108722932</c:v>
                </c:pt>
                <c:pt idx="228">
                  <c:v>-556.99956452686195</c:v>
                </c:pt>
                <c:pt idx="229">
                  <c:v>-711.32280821010602</c:v>
                </c:pt>
                <c:pt idx="230">
                  <c:v>-567.97487730844773</c:v>
                </c:pt>
                <c:pt idx="231">
                  <c:v>-519.38821049852947</c:v>
                </c:pt>
                <c:pt idx="232">
                  <c:v>-278.2216853875351</c:v>
                </c:pt>
                <c:pt idx="233">
                  <c:v>-369.38849388173537</c:v>
                </c:pt>
                <c:pt idx="234">
                  <c:v>-582.12134905631683</c:v>
                </c:pt>
                <c:pt idx="235">
                  <c:v>-525.05465549716098</c:v>
                </c:pt>
                <c:pt idx="236">
                  <c:v>-455.05734273252017</c:v>
                </c:pt>
                <c:pt idx="237">
                  <c:v>-433.29653200355773</c:v>
                </c:pt>
                <c:pt idx="238">
                  <c:v>-239.97496799151114</c:v>
                </c:pt>
                <c:pt idx="239">
                  <c:v>-502.38007276581078</c:v>
                </c:pt>
                <c:pt idx="240">
                  <c:v>-460.71757313387059</c:v>
                </c:pt>
                <c:pt idx="241">
                  <c:v>-817.58745895429547</c:v>
                </c:pt>
                <c:pt idx="242">
                  <c:v>-531.59775246422771</c:v>
                </c:pt>
                <c:pt idx="243">
                  <c:v>-411.21866864278974</c:v>
                </c:pt>
                <c:pt idx="244">
                  <c:v>-761.83718216041564</c:v>
                </c:pt>
                <c:pt idx="245">
                  <c:v>-671.84330193117887</c:v>
                </c:pt>
                <c:pt idx="246">
                  <c:v>-217.86078067054098</c:v>
                </c:pt>
                <c:pt idx="247">
                  <c:v>-585.41205312219336</c:v>
                </c:pt>
                <c:pt idx="248">
                  <c:v>-379.2299510744067</c:v>
                </c:pt>
                <c:pt idx="249">
                  <c:v>-752.89513329928025</c:v>
                </c:pt>
                <c:pt idx="250">
                  <c:v>-701.55658366546561</c:v>
                </c:pt>
                <c:pt idx="251">
                  <c:v>-490.31706736099181</c:v>
                </c:pt>
                <c:pt idx="252">
                  <c:v>-608.49426480849399</c:v>
                </c:pt>
                <c:pt idx="253">
                  <c:v>-563.70477508692034</c:v>
                </c:pt>
                <c:pt idx="254">
                  <c:v>-666.49939652277442</c:v>
                </c:pt>
                <c:pt idx="255">
                  <c:v>-598.20503306827868</c:v>
                </c:pt>
                <c:pt idx="256">
                  <c:v>-620.74860327239276</c:v>
                </c:pt>
                <c:pt idx="257">
                  <c:v>-413.64607349764253</c:v>
                </c:pt>
                <c:pt idx="258">
                  <c:v>-488.44563494296779</c:v>
                </c:pt>
                <c:pt idx="259">
                  <c:v>-292.10857115629966</c:v>
                </c:pt>
                <c:pt idx="260">
                  <c:v>-554.32238314368919</c:v>
                </c:pt>
                <c:pt idx="261">
                  <c:v>-382.22493945930239</c:v>
                </c:pt>
                <c:pt idx="262">
                  <c:v>-503.39470312108341</c:v>
                </c:pt>
                <c:pt idx="263">
                  <c:v>-674.40379616634721</c:v>
                </c:pt>
                <c:pt idx="264">
                  <c:v>-780.86293309042662</c:v>
                </c:pt>
                <c:pt idx="265">
                  <c:v>-506.96773806629727</c:v>
                </c:pt>
                <c:pt idx="266">
                  <c:v>-606.32117420540442</c:v>
                </c:pt>
                <c:pt idx="267">
                  <c:v>-855.38321153270044</c:v>
                </c:pt>
                <c:pt idx="268">
                  <c:v>-832.62144407195331</c:v>
                </c:pt>
                <c:pt idx="269">
                  <c:v>-631.60889409914876</c:v>
                </c:pt>
                <c:pt idx="270">
                  <c:v>-327.88723673713559</c:v>
                </c:pt>
                <c:pt idx="271">
                  <c:v>-515.45656863541456</c:v>
                </c:pt>
                <c:pt idx="272">
                  <c:v>-996.86177290087903</c:v>
                </c:pt>
                <c:pt idx="273">
                  <c:v>-289.13546096342441</c:v>
                </c:pt>
                <c:pt idx="274">
                  <c:v>-415.05462793041511</c:v>
                </c:pt>
                <c:pt idx="275">
                  <c:v>-460.85843004753474</c:v>
                </c:pt>
                <c:pt idx="276">
                  <c:v>-736.08672191777544</c:v>
                </c:pt>
                <c:pt idx="277">
                  <c:v>-824.38523137256504</c:v>
                </c:pt>
                <c:pt idx="278">
                  <c:v>-769.15926651414486</c:v>
                </c:pt>
                <c:pt idx="279">
                  <c:v>-381.18991736118534</c:v>
                </c:pt>
                <c:pt idx="280">
                  <c:v>-486.85096128921657</c:v>
                </c:pt>
                <c:pt idx="281">
                  <c:v>-461.27634020319147</c:v>
                </c:pt>
                <c:pt idx="282">
                  <c:v>-305.23961994939464</c:v>
                </c:pt>
                <c:pt idx="283">
                  <c:v>-508.29885058709073</c:v>
                </c:pt>
                <c:pt idx="284">
                  <c:v>-246.24545209029469</c:v>
                </c:pt>
                <c:pt idx="285">
                  <c:v>-205.82048747622912</c:v>
                </c:pt>
                <c:pt idx="286">
                  <c:v>-1070.4258966958414</c:v>
                </c:pt>
                <c:pt idx="287">
                  <c:v>-311.7313473670049</c:v>
                </c:pt>
                <c:pt idx="288">
                  <c:v>-474.73033093459412</c:v>
                </c:pt>
                <c:pt idx="289">
                  <c:v>-875.02794130017298</c:v>
                </c:pt>
                <c:pt idx="290">
                  <c:v>-567.8966455467787</c:v>
                </c:pt>
                <c:pt idx="291">
                  <c:v>-679.0032515858851</c:v>
                </c:pt>
                <c:pt idx="292">
                  <c:v>-508.4967762290442</c:v>
                </c:pt>
                <c:pt idx="293">
                  <c:v>-825.04489542361625</c:v>
                </c:pt>
                <c:pt idx="294">
                  <c:v>-181.24071145801608</c:v>
                </c:pt>
                <c:pt idx="295">
                  <c:v>-772.2936723984966</c:v>
                </c:pt>
                <c:pt idx="296">
                  <c:v>-527.87090485034184</c:v>
                </c:pt>
                <c:pt idx="297">
                  <c:v>-680.42803786863362</c:v>
                </c:pt>
                <c:pt idx="298">
                  <c:v>-180.81483145173763</c:v>
                </c:pt>
                <c:pt idx="299">
                  <c:v>-218.77924441142295</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BCA6-4C6D-ABD6-813C9B5DE54A}"/>
            </c:ext>
          </c:extLst>
        </c:ser>
        <c:dLbls>
          <c:showLegendKey val="0"/>
          <c:showVal val="0"/>
          <c:showCatName val="0"/>
          <c:showSerName val="0"/>
          <c:showPercent val="0"/>
          <c:showBubbleSize val="0"/>
        </c:dLbls>
        <c:axId val="-1087302320"/>
        <c:axId val="-1087301776"/>
      </c:scatterChart>
      <c:valAx>
        <c:axId val="-1087302320"/>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Maximum Capital Outlay (MCO)</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01776"/>
        <c:crossesAt val="-1200"/>
        <c:crossBetween val="midCat"/>
      </c:valAx>
      <c:valAx>
        <c:axId val="-1087301776"/>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s-BO" sz="800" b="1">
                    <a:solidFill>
                      <a:schemeClr val="tx1"/>
                    </a:solidFill>
                  </a:rPr>
                  <a:t>NPV</a:t>
                </a:r>
              </a:p>
            </c:rich>
          </c:tx>
          <c:layout/>
          <c:overlay val="0"/>
          <c:spPr>
            <a:noFill/>
            <a:ln>
              <a:noFill/>
            </a:ln>
            <a:effectLst/>
          </c:spPr>
          <c:txPr>
            <a:bodyPr rot="-54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02320"/>
        <c:crossesAt val="-1500"/>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853018372703412E-2"/>
          <c:y val="8.2962962962962961E-2"/>
          <c:w val="0.88315491813523306"/>
          <c:h val="0.75851851851851848"/>
        </c:manualLayout>
      </c:layout>
      <c:scatterChart>
        <c:scatterStyle val="lineMarker"/>
        <c:varyColors val="0"/>
        <c:ser>
          <c:idx val="0"/>
          <c:order val="0"/>
          <c:spPr>
            <a:ln w="28575" cap="rnd">
              <a:noFill/>
              <a:round/>
            </a:ln>
            <a:effectLst/>
          </c:spPr>
          <c:marker>
            <c:symbol val="circle"/>
            <c:size val="9"/>
            <c:spPr>
              <a:solidFill>
                <a:srgbClr val="0000FF">
                  <a:alpha val="1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1947631546056738"/>
                  <c:y val="-5.5047185768445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Fore_Trials!$N$10:$N$100000</c:f>
              <c:numCache>
                <c:formatCode>General</c:formatCode>
                <c:ptCount val="99991"/>
                <c:pt idx="0">
                  <c:v>-70.725116280525526</c:v>
                </c:pt>
                <c:pt idx="1">
                  <c:v>-467.58200653004451</c:v>
                </c:pt>
                <c:pt idx="2">
                  <c:v>335.31409286636301</c:v>
                </c:pt>
                <c:pt idx="3">
                  <c:v>178.92528862298354</c:v>
                </c:pt>
                <c:pt idx="4">
                  <c:v>-77.427668528402506</c:v>
                </c:pt>
                <c:pt idx="5">
                  <c:v>-622.93920775299978</c:v>
                </c:pt>
                <c:pt idx="6">
                  <c:v>-63.379003692079827</c:v>
                </c:pt>
                <c:pt idx="7">
                  <c:v>-388.26624705446034</c:v>
                </c:pt>
                <c:pt idx="8">
                  <c:v>771.78195568797059</c:v>
                </c:pt>
                <c:pt idx="9">
                  <c:v>280.90493257101593</c:v>
                </c:pt>
                <c:pt idx="10">
                  <c:v>-207.66072985217201</c:v>
                </c:pt>
                <c:pt idx="11">
                  <c:v>163.49143901098293</c:v>
                </c:pt>
                <c:pt idx="12">
                  <c:v>44.457218780355198</c:v>
                </c:pt>
                <c:pt idx="13">
                  <c:v>8.0788043083699534</c:v>
                </c:pt>
                <c:pt idx="14">
                  <c:v>337.76544527577596</c:v>
                </c:pt>
                <c:pt idx="15">
                  <c:v>-174.89214993672863</c:v>
                </c:pt>
                <c:pt idx="16">
                  <c:v>228.42253870399674</c:v>
                </c:pt>
                <c:pt idx="17">
                  <c:v>80.673461250617223</c:v>
                </c:pt>
                <c:pt idx="18">
                  <c:v>-463.45843829880567</c:v>
                </c:pt>
                <c:pt idx="19">
                  <c:v>145.26848065292893</c:v>
                </c:pt>
                <c:pt idx="20">
                  <c:v>65.280571898860245</c:v>
                </c:pt>
                <c:pt idx="21">
                  <c:v>-98.629392010219036</c:v>
                </c:pt>
                <c:pt idx="22">
                  <c:v>424.98012917238037</c:v>
                </c:pt>
                <c:pt idx="23">
                  <c:v>-327.66153422940585</c:v>
                </c:pt>
                <c:pt idx="24">
                  <c:v>447.04963741710083</c:v>
                </c:pt>
                <c:pt idx="25">
                  <c:v>187.84482390490444</c:v>
                </c:pt>
                <c:pt idx="26">
                  <c:v>922.15823948277443</c:v>
                </c:pt>
                <c:pt idx="27">
                  <c:v>-258.79214397865331</c:v>
                </c:pt>
                <c:pt idx="28">
                  <c:v>-114.51521268551028</c:v>
                </c:pt>
                <c:pt idx="29">
                  <c:v>147.45259948831315</c:v>
                </c:pt>
                <c:pt idx="30">
                  <c:v>-181.93657290432606</c:v>
                </c:pt>
                <c:pt idx="31">
                  <c:v>365.31609340058873</c:v>
                </c:pt>
                <c:pt idx="32">
                  <c:v>-182.19901807022791</c:v>
                </c:pt>
                <c:pt idx="33">
                  <c:v>-163.00244616709722</c:v>
                </c:pt>
                <c:pt idx="34">
                  <c:v>818.56402287483149</c:v>
                </c:pt>
                <c:pt idx="35">
                  <c:v>731.65378988654038</c:v>
                </c:pt>
                <c:pt idx="36">
                  <c:v>-38.474023268254527</c:v>
                </c:pt>
                <c:pt idx="37">
                  <c:v>1430.5234505218741</c:v>
                </c:pt>
                <c:pt idx="38">
                  <c:v>278.36599209537803</c:v>
                </c:pt>
                <c:pt idx="39">
                  <c:v>247.05090494819018</c:v>
                </c:pt>
                <c:pt idx="40">
                  <c:v>120.93464275923662</c:v>
                </c:pt>
                <c:pt idx="41">
                  <c:v>357.92515703599071</c:v>
                </c:pt>
                <c:pt idx="42">
                  <c:v>101.20048545222613</c:v>
                </c:pt>
                <c:pt idx="43">
                  <c:v>-101.8751272044544</c:v>
                </c:pt>
                <c:pt idx="44">
                  <c:v>-60.798292645337895</c:v>
                </c:pt>
                <c:pt idx="45">
                  <c:v>232.09262284216206</c:v>
                </c:pt>
                <c:pt idx="46">
                  <c:v>278.98548138951833</c:v>
                </c:pt>
                <c:pt idx="47">
                  <c:v>646.54582391034523</c:v>
                </c:pt>
                <c:pt idx="48">
                  <c:v>438.62428483884804</c:v>
                </c:pt>
                <c:pt idx="49">
                  <c:v>485.40723475050231</c:v>
                </c:pt>
                <c:pt idx="50">
                  <c:v>-355.55255222629137</c:v>
                </c:pt>
                <c:pt idx="51">
                  <c:v>140.89045389753457</c:v>
                </c:pt>
                <c:pt idx="52">
                  <c:v>309.16983876098232</c:v>
                </c:pt>
                <c:pt idx="53">
                  <c:v>829.66174087736397</c:v>
                </c:pt>
                <c:pt idx="54">
                  <c:v>-311.66559603921809</c:v>
                </c:pt>
                <c:pt idx="55">
                  <c:v>231.00928283750241</c:v>
                </c:pt>
                <c:pt idx="56">
                  <c:v>280.20104037683689</c:v>
                </c:pt>
                <c:pt idx="57">
                  <c:v>2398.7654437417532</c:v>
                </c:pt>
                <c:pt idx="58">
                  <c:v>248.16689252271675</c:v>
                </c:pt>
                <c:pt idx="59">
                  <c:v>-401.86773578447793</c:v>
                </c:pt>
                <c:pt idx="60">
                  <c:v>161.65235127487213</c:v>
                </c:pt>
                <c:pt idx="61">
                  <c:v>10.376549986822546</c:v>
                </c:pt>
                <c:pt idx="62">
                  <c:v>187.32060617815338</c:v>
                </c:pt>
                <c:pt idx="63">
                  <c:v>-179.2293897089223</c:v>
                </c:pt>
                <c:pt idx="64">
                  <c:v>-318.572768817331</c:v>
                </c:pt>
                <c:pt idx="65">
                  <c:v>846.14858903343429</c:v>
                </c:pt>
                <c:pt idx="66">
                  <c:v>22.438573848013391</c:v>
                </c:pt>
                <c:pt idx="67">
                  <c:v>538.36416623520734</c:v>
                </c:pt>
                <c:pt idx="68">
                  <c:v>-563.24166383752822</c:v>
                </c:pt>
                <c:pt idx="69">
                  <c:v>642.83681441687122</c:v>
                </c:pt>
                <c:pt idx="70">
                  <c:v>463.40934155747436</c:v>
                </c:pt>
                <c:pt idx="71">
                  <c:v>-46.559574152865743</c:v>
                </c:pt>
                <c:pt idx="72">
                  <c:v>56.545335447102708</c:v>
                </c:pt>
                <c:pt idx="73">
                  <c:v>-156.04450051393258</c:v>
                </c:pt>
                <c:pt idx="74">
                  <c:v>102.57286676408269</c:v>
                </c:pt>
                <c:pt idx="75">
                  <c:v>261.67941320323621</c:v>
                </c:pt>
                <c:pt idx="76">
                  <c:v>-464.93780625960113</c:v>
                </c:pt>
                <c:pt idx="77">
                  <c:v>-784.57227182953841</c:v>
                </c:pt>
                <c:pt idx="78">
                  <c:v>211.60873737936589</c:v>
                </c:pt>
                <c:pt idx="79">
                  <c:v>1107.2325436031213</c:v>
                </c:pt>
                <c:pt idx="80">
                  <c:v>182.8217724482798</c:v>
                </c:pt>
                <c:pt idx="81">
                  <c:v>166.48948943333224</c:v>
                </c:pt>
                <c:pt idx="82">
                  <c:v>-102.45982565398825</c:v>
                </c:pt>
                <c:pt idx="83">
                  <c:v>-168.25331391050852</c:v>
                </c:pt>
                <c:pt idx="84">
                  <c:v>158.29564948337551</c:v>
                </c:pt>
                <c:pt idx="85">
                  <c:v>-295.01638170544464</c:v>
                </c:pt>
                <c:pt idx="86">
                  <c:v>-788.24831457686696</c:v>
                </c:pt>
                <c:pt idx="87">
                  <c:v>-57.688063759148164</c:v>
                </c:pt>
                <c:pt idx="88">
                  <c:v>-155.26088318078459</c:v>
                </c:pt>
                <c:pt idx="89">
                  <c:v>-470.77471130158438</c:v>
                </c:pt>
                <c:pt idx="90">
                  <c:v>116.01834650760028</c:v>
                </c:pt>
                <c:pt idx="91">
                  <c:v>505.87934767507176</c:v>
                </c:pt>
                <c:pt idx="92">
                  <c:v>437.61963821776698</c:v>
                </c:pt>
                <c:pt idx="93">
                  <c:v>37.33840684553595</c:v>
                </c:pt>
                <c:pt idx="94">
                  <c:v>848.74824158182048</c:v>
                </c:pt>
                <c:pt idx="95">
                  <c:v>537.89708793766624</c:v>
                </c:pt>
                <c:pt idx="96">
                  <c:v>207.17756244468492</c:v>
                </c:pt>
                <c:pt idx="97">
                  <c:v>-161.99075737286444</c:v>
                </c:pt>
                <c:pt idx="98">
                  <c:v>452.95165711097872</c:v>
                </c:pt>
                <c:pt idx="99">
                  <c:v>-523.13988449297312</c:v>
                </c:pt>
                <c:pt idx="100">
                  <c:v>-242.86349717067978</c:v>
                </c:pt>
                <c:pt idx="101">
                  <c:v>901.07279340064804</c:v>
                </c:pt>
                <c:pt idx="102">
                  <c:v>1664.1965291595882</c:v>
                </c:pt>
                <c:pt idx="103">
                  <c:v>599.2748891934491</c:v>
                </c:pt>
                <c:pt idx="104">
                  <c:v>487.20948912773838</c:v>
                </c:pt>
                <c:pt idx="105">
                  <c:v>283.54547006495847</c:v>
                </c:pt>
                <c:pt idx="106">
                  <c:v>-86.157494071502398</c:v>
                </c:pt>
                <c:pt idx="107">
                  <c:v>1528.1035909648597</c:v>
                </c:pt>
                <c:pt idx="108">
                  <c:v>-228.62142713059734</c:v>
                </c:pt>
                <c:pt idx="109">
                  <c:v>-65.162403112620652</c:v>
                </c:pt>
                <c:pt idx="110">
                  <c:v>64.754636794954536</c:v>
                </c:pt>
                <c:pt idx="111">
                  <c:v>8.461301570212175</c:v>
                </c:pt>
                <c:pt idx="112">
                  <c:v>522.53218840991599</c:v>
                </c:pt>
                <c:pt idx="113">
                  <c:v>-170.98690271607776</c:v>
                </c:pt>
                <c:pt idx="114">
                  <c:v>674.78511008865951</c:v>
                </c:pt>
                <c:pt idx="115">
                  <c:v>-280.65895119543688</c:v>
                </c:pt>
                <c:pt idx="116">
                  <c:v>118.22879767798494</c:v>
                </c:pt>
                <c:pt idx="117">
                  <c:v>-15.206972131656411</c:v>
                </c:pt>
                <c:pt idx="118">
                  <c:v>674.35364391350822</c:v>
                </c:pt>
                <c:pt idx="119">
                  <c:v>57.095152540478132</c:v>
                </c:pt>
                <c:pt idx="120">
                  <c:v>-10.849524961997837</c:v>
                </c:pt>
                <c:pt idx="121">
                  <c:v>-403.63758153557762</c:v>
                </c:pt>
                <c:pt idx="122">
                  <c:v>434.14700712539531</c:v>
                </c:pt>
                <c:pt idx="123">
                  <c:v>-165.24753681621598</c:v>
                </c:pt>
                <c:pt idx="124">
                  <c:v>-190.96057437689592</c:v>
                </c:pt>
                <c:pt idx="125">
                  <c:v>-152.52605398382056</c:v>
                </c:pt>
                <c:pt idx="126">
                  <c:v>-93.921414540869989</c:v>
                </c:pt>
                <c:pt idx="127">
                  <c:v>386.00269867549991</c:v>
                </c:pt>
                <c:pt idx="128">
                  <c:v>-475.16479636152962</c:v>
                </c:pt>
                <c:pt idx="129">
                  <c:v>785.73669611967489</c:v>
                </c:pt>
                <c:pt idx="130">
                  <c:v>689.88005636222761</c:v>
                </c:pt>
                <c:pt idx="131">
                  <c:v>-110.540434077204</c:v>
                </c:pt>
                <c:pt idx="132">
                  <c:v>718.91616005033507</c:v>
                </c:pt>
                <c:pt idx="133">
                  <c:v>-638.07575773863471</c:v>
                </c:pt>
                <c:pt idx="134">
                  <c:v>370.14968109445851</c:v>
                </c:pt>
                <c:pt idx="135">
                  <c:v>595.99664162885972</c:v>
                </c:pt>
                <c:pt idx="136">
                  <c:v>266.46240160833105</c:v>
                </c:pt>
                <c:pt idx="137">
                  <c:v>-813.23054035086147</c:v>
                </c:pt>
                <c:pt idx="138">
                  <c:v>-151.08538015199667</c:v>
                </c:pt>
                <c:pt idx="139">
                  <c:v>736.029413707804</c:v>
                </c:pt>
                <c:pt idx="140">
                  <c:v>-386.32880054029727</c:v>
                </c:pt>
                <c:pt idx="141">
                  <c:v>-13.619866058209015</c:v>
                </c:pt>
                <c:pt idx="142">
                  <c:v>-199.14966725436523</c:v>
                </c:pt>
                <c:pt idx="143">
                  <c:v>45.702170386852799</c:v>
                </c:pt>
                <c:pt idx="144">
                  <c:v>-87.019535125565852</c:v>
                </c:pt>
                <c:pt idx="145">
                  <c:v>367.14623085159076</c:v>
                </c:pt>
                <c:pt idx="146">
                  <c:v>347.92378514446432</c:v>
                </c:pt>
                <c:pt idx="147">
                  <c:v>834.93354523592495</c:v>
                </c:pt>
                <c:pt idx="148">
                  <c:v>1222.4151987861046</c:v>
                </c:pt>
                <c:pt idx="149">
                  <c:v>224.27228138366456</c:v>
                </c:pt>
                <c:pt idx="150">
                  <c:v>235.95539631614338</c:v>
                </c:pt>
                <c:pt idx="151">
                  <c:v>-246.95166010419885</c:v>
                </c:pt>
                <c:pt idx="152">
                  <c:v>-284.73176022121157</c:v>
                </c:pt>
                <c:pt idx="153">
                  <c:v>864.37602245318976</c:v>
                </c:pt>
                <c:pt idx="154">
                  <c:v>139.55104642179708</c:v>
                </c:pt>
                <c:pt idx="155">
                  <c:v>-295.06620296784644</c:v>
                </c:pt>
                <c:pt idx="156">
                  <c:v>302.2757308423565</c:v>
                </c:pt>
                <c:pt idx="157">
                  <c:v>574.20147017441195</c:v>
                </c:pt>
                <c:pt idx="158">
                  <c:v>52.286260535771206</c:v>
                </c:pt>
                <c:pt idx="159">
                  <c:v>55.865529876452136</c:v>
                </c:pt>
                <c:pt idx="160">
                  <c:v>-118.17580657224298</c:v>
                </c:pt>
                <c:pt idx="161">
                  <c:v>-471.5433374244148</c:v>
                </c:pt>
                <c:pt idx="162">
                  <c:v>566.26906803497457</c:v>
                </c:pt>
                <c:pt idx="163">
                  <c:v>-129.67885110297235</c:v>
                </c:pt>
                <c:pt idx="164">
                  <c:v>104.36148808575226</c:v>
                </c:pt>
                <c:pt idx="165">
                  <c:v>-233.03630051105893</c:v>
                </c:pt>
                <c:pt idx="166">
                  <c:v>189.92570511728135</c:v>
                </c:pt>
                <c:pt idx="167">
                  <c:v>336.41083339254169</c:v>
                </c:pt>
                <c:pt idx="168">
                  <c:v>74.020037678787517</c:v>
                </c:pt>
                <c:pt idx="169">
                  <c:v>411.51546188595296</c:v>
                </c:pt>
                <c:pt idx="170">
                  <c:v>454.86827323206029</c:v>
                </c:pt>
                <c:pt idx="171">
                  <c:v>-226.14089516281629</c:v>
                </c:pt>
                <c:pt idx="172">
                  <c:v>533.6671086894255</c:v>
                </c:pt>
                <c:pt idx="173">
                  <c:v>101.74726154623318</c:v>
                </c:pt>
                <c:pt idx="174">
                  <c:v>-289.9479381699847</c:v>
                </c:pt>
                <c:pt idx="175">
                  <c:v>-197.37987282456481</c:v>
                </c:pt>
                <c:pt idx="176">
                  <c:v>-742.38789261493241</c:v>
                </c:pt>
                <c:pt idx="177">
                  <c:v>119.54692427567748</c:v>
                </c:pt>
                <c:pt idx="178">
                  <c:v>192.13187354610773</c:v>
                </c:pt>
                <c:pt idx="179">
                  <c:v>371.42425566096756</c:v>
                </c:pt>
                <c:pt idx="180">
                  <c:v>276.77886734671125</c:v>
                </c:pt>
                <c:pt idx="181">
                  <c:v>536.4115158049193</c:v>
                </c:pt>
                <c:pt idx="182">
                  <c:v>-271.21809937579286</c:v>
                </c:pt>
                <c:pt idx="183">
                  <c:v>13.520426094687707</c:v>
                </c:pt>
                <c:pt idx="184">
                  <c:v>-69.796821191453176</c:v>
                </c:pt>
                <c:pt idx="185">
                  <c:v>445.64292677272334</c:v>
                </c:pt>
                <c:pt idx="186">
                  <c:v>304.92479350926493</c:v>
                </c:pt>
                <c:pt idx="187">
                  <c:v>171.14484423941306</c:v>
                </c:pt>
                <c:pt idx="188">
                  <c:v>-268.0987531985578</c:v>
                </c:pt>
                <c:pt idx="189">
                  <c:v>-61.189926517471406</c:v>
                </c:pt>
                <c:pt idx="190">
                  <c:v>330.88221824230038</c:v>
                </c:pt>
                <c:pt idx="191">
                  <c:v>-423.26879371219599</c:v>
                </c:pt>
                <c:pt idx="192">
                  <c:v>-271.27708874238101</c:v>
                </c:pt>
                <c:pt idx="193">
                  <c:v>-96.831351379280989</c:v>
                </c:pt>
                <c:pt idx="194">
                  <c:v>288.86553651701257</c:v>
                </c:pt>
                <c:pt idx="195">
                  <c:v>-550.92970643909621</c:v>
                </c:pt>
                <c:pt idx="196">
                  <c:v>-21.243345251709695</c:v>
                </c:pt>
                <c:pt idx="197">
                  <c:v>36.791841137320603</c:v>
                </c:pt>
                <c:pt idx="198">
                  <c:v>127.53800030265232</c:v>
                </c:pt>
                <c:pt idx="199">
                  <c:v>-19.035730103499091</c:v>
                </c:pt>
                <c:pt idx="200">
                  <c:v>-89.680779253447497</c:v>
                </c:pt>
                <c:pt idx="201">
                  <c:v>832.58164534950504</c:v>
                </c:pt>
                <c:pt idx="202">
                  <c:v>436.67252911660643</c:v>
                </c:pt>
                <c:pt idx="203">
                  <c:v>-96.172868117733586</c:v>
                </c:pt>
                <c:pt idx="204">
                  <c:v>-340.01224469308426</c:v>
                </c:pt>
                <c:pt idx="205">
                  <c:v>508.40088672772612</c:v>
                </c:pt>
                <c:pt idx="206">
                  <c:v>-218.16120222203546</c:v>
                </c:pt>
                <c:pt idx="207">
                  <c:v>11.807426196251296</c:v>
                </c:pt>
                <c:pt idx="208">
                  <c:v>-170.7146523495332</c:v>
                </c:pt>
                <c:pt idx="209">
                  <c:v>341.89050393781747</c:v>
                </c:pt>
                <c:pt idx="210">
                  <c:v>-313.72682638330537</c:v>
                </c:pt>
                <c:pt idx="211">
                  <c:v>1092.442486860471</c:v>
                </c:pt>
                <c:pt idx="212">
                  <c:v>-580.79257816337997</c:v>
                </c:pt>
                <c:pt idx="213">
                  <c:v>-259.35055961529122</c:v>
                </c:pt>
                <c:pt idx="214">
                  <c:v>251.04662483466143</c:v>
                </c:pt>
                <c:pt idx="215">
                  <c:v>-48.521250940719206</c:v>
                </c:pt>
                <c:pt idx="216">
                  <c:v>-507.7414314120652</c:v>
                </c:pt>
                <c:pt idx="217">
                  <c:v>713.30890287849604</c:v>
                </c:pt>
                <c:pt idx="218">
                  <c:v>-503.35701358077171</c:v>
                </c:pt>
                <c:pt idx="219">
                  <c:v>-453.83735253703708</c:v>
                </c:pt>
                <c:pt idx="220">
                  <c:v>100.47315765009679</c:v>
                </c:pt>
                <c:pt idx="221">
                  <c:v>-340.06584325018258</c:v>
                </c:pt>
                <c:pt idx="222">
                  <c:v>346.4285620307644</c:v>
                </c:pt>
                <c:pt idx="223">
                  <c:v>-13.189527563617947</c:v>
                </c:pt>
                <c:pt idx="224">
                  <c:v>724.50770677974754</c:v>
                </c:pt>
                <c:pt idx="225">
                  <c:v>19.712877398810818</c:v>
                </c:pt>
                <c:pt idx="226">
                  <c:v>98.929705313204394</c:v>
                </c:pt>
                <c:pt idx="227">
                  <c:v>480.0047746254362</c:v>
                </c:pt>
                <c:pt idx="228">
                  <c:v>16.830196288795587</c:v>
                </c:pt>
                <c:pt idx="229">
                  <c:v>11.480596089189145</c:v>
                </c:pt>
                <c:pt idx="230">
                  <c:v>-206.03594848997702</c:v>
                </c:pt>
                <c:pt idx="231">
                  <c:v>-299.38228460438205</c:v>
                </c:pt>
                <c:pt idx="232">
                  <c:v>215.49084594642497</c:v>
                </c:pt>
                <c:pt idx="233">
                  <c:v>218.06748871887396</c:v>
                </c:pt>
                <c:pt idx="234">
                  <c:v>266.11307789484255</c:v>
                </c:pt>
                <c:pt idx="235">
                  <c:v>-35.588120541659684</c:v>
                </c:pt>
                <c:pt idx="236">
                  <c:v>394.01060332904143</c:v>
                </c:pt>
                <c:pt idx="237">
                  <c:v>271.62230137140295</c:v>
                </c:pt>
                <c:pt idx="238">
                  <c:v>401.45055146769482</c:v>
                </c:pt>
                <c:pt idx="239">
                  <c:v>203.53995955226674</c:v>
                </c:pt>
                <c:pt idx="240">
                  <c:v>-222.08901885708548</c:v>
                </c:pt>
                <c:pt idx="241">
                  <c:v>-141.04671939122764</c:v>
                </c:pt>
                <c:pt idx="242">
                  <c:v>332.05915047927857</c:v>
                </c:pt>
                <c:pt idx="243">
                  <c:v>-106.19331474228058</c:v>
                </c:pt>
                <c:pt idx="244">
                  <c:v>-327.41417529475399</c:v>
                </c:pt>
                <c:pt idx="245">
                  <c:v>206.48361672431705</c:v>
                </c:pt>
                <c:pt idx="246">
                  <c:v>563.17955754815716</c:v>
                </c:pt>
                <c:pt idx="247">
                  <c:v>579.98483742965448</c:v>
                </c:pt>
                <c:pt idx="248">
                  <c:v>17.612981836071341</c:v>
                </c:pt>
                <c:pt idx="249">
                  <c:v>-21.623308145789579</c:v>
                </c:pt>
                <c:pt idx="250">
                  <c:v>-555.4155707413114</c:v>
                </c:pt>
                <c:pt idx="251">
                  <c:v>124.4706806048449</c:v>
                </c:pt>
                <c:pt idx="252">
                  <c:v>235.55066457504299</c:v>
                </c:pt>
                <c:pt idx="253">
                  <c:v>116.96192624687816</c:v>
                </c:pt>
                <c:pt idx="254">
                  <c:v>-42.776873464859833</c:v>
                </c:pt>
                <c:pt idx="255">
                  <c:v>-319.36784728756044</c:v>
                </c:pt>
                <c:pt idx="256">
                  <c:v>124.97346712638158</c:v>
                </c:pt>
                <c:pt idx="257">
                  <c:v>518.54570218928313</c:v>
                </c:pt>
                <c:pt idx="258">
                  <c:v>-308.05930966329692</c:v>
                </c:pt>
                <c:pt idx="259">
                  <c:v>360.96755269392969</c:v>
                </c:pt>
                <c:pt idx="260">
                  <c:v>3.0553517973366606</c:v>
                </c:pt>
                <c:pt idx="261">
                  <c:v>-36.433793108718532</c:v>
                </c:pt>
                <c:pt idx="262">
                  <c:v>-302.52855402851276</c:v>
                </c:pt>
                <c:pt idx="263">
                  <c:v>749.5473232863468</c:v>
                </c:pt>
                <c:pt idx="264">
                  <c:v>-222.64377858582591</c:v>
                </c:pt>
                <c:pt idx="265">
                  <c:v>22.79206969735074</c:v>
                </c:pt>
                <c:pt idx="266">
                  <c:v>-65.747025944327021</c:v>
                </c:pt>
                <c:pt idx="267">
                  <c:v>-77.86117850826092</c:v>
                </c:pt>
                <c:pt idx="268">
                  <c:v>-100.57830087273815</c:v>
                </c:pt>
                <c:pt idx="269">
                  <c:v>-229.27273549402423</c:v>
                </c:pt>
                <c:pt idx="270">
                  <c:v>87.869911875249741</c:v>
                </c:pt>
                <c:pt idx="271">
                  <c:v>364.3845350347973</c:v>
                </c:pt>
                <c:pt idx="272">
                  <c:v>-10.527457120614176</c:v>
                </c:pt>
                <c:pt idx="273">
                  <c:v>799.51210774212268</c:v>
                </c:pt>
                <c:pt idx="274">
                  <c:v>359.63205408603949</c:v>
                </c:pt>
                <c:pt idx="275">
                  <c:v>507.2037198710658</c:v>
                </c:pt>
                <c:pt idx="276">
                  <c:v>-232.76908582099651</c:v>
                </c:pt>
                <c:pt idx="277">
                  <c:v>-546.30115013346051</c:v>
                </c:pt>
                <c:pt idx="278">
                  <c:v>224.94355102149973</c:v>
                </c:pt>
                <c:pt idx="279">
                  <c:v>96.282194134442534</c:v>
                </c:pt>
                <c:pt idx="280">
                  <c:v>-68.195557480846944</c:v>
                </c:pt>
                <c:pt idx="281">
                  <c:v>54.5793553350628</c:v>
                </c:pt>
                <c:pt idx="282">
                  <c:v>55.505594435753416</c:v>
                </c:pt>
                <c:pt idx="283">
                  <c:v>-106.75035450337573</c:v>
                </c:pt>
                <c:pt idx="284">
                  <c:v>141.30710110483119</c:v>
                </c:pt>
                <c:pt idx="285">
                  <c:v>1771.3164591413979</c:v>
                </c:pt>
                <c:pt idx="286">
                  <c:v>-390.08454836699826</c:v>
                </c:pt>
                <c:pt idx="287">
                  <c:v>612.03701737266567</c:v>
                </c:pt>
                <c:pt idx="288">
                  <c:v>1010.1328761489009</c:v>
                </c:pt>
                <c:pt idx="289">
                  <c:v>-279.57967028229353</c:v>
                </c:pt>
                <c:pt idx="290">
                  <c:v>-325.83707995829081</c:v>
                </c:pt>
                <c:pt idx="291">
                  <c:v>-615.89058680968537</c:v>
                </c:pt>
                <c:pt idx="292">
                  <c:v>-124.90663893616247</c:v>
                </c:pt>
                <c:pt idx="293">
                  <c:v>-123.69145999027918</c:v>
                </c:pt>
                <c:pt idx="294">
                  <c:v>101.79722390801579</c:v>
                </c:pt>
                <c:pt idx="295">
                  <c:v>328.44161114976481</c:v>
                </c:pt>
                <c:pt idx="296">
                  <c:v>381.02031361232787</c:v>
                </c:pt>
                <c:pt idx="297">
                  <c:v>536.70621641387038</c:v>
                </c:pt>
                <c:pt idx="298">
                  <c:v>249.92203598663204</c:v>
                </c:pt>
                <c:pt idx="299">
                  <c:v>1126.7280942693976</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3C52-4E2D-8079-94BC85DCC6A1}"/>
            </c:ext>
          </c:extLst>
        </c:ser>
        <c:dLbls>
          <c:showLegendKey val="0"/>
          <c:showVal val="0"/>
          <c:showCatName val="0"/>
          <c:showSerName val="0"/>
          <c:showPercent val="0"/>
          <c:showBubbleSize val="0"/>
        </c:dLbls>
        <c:axId val="-1087300688"/>
        <c:axId val="-1087324080"/>
      </c:scatterChart>
      <c:valAx>
        <c:axId val="-1087300688"/>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Terminal Cash Surplus (TCS)</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24080"/>
        <c:crossesAt val="-1200"/>
        <c:crossBetween val="midCat"/>
      </c:valAx>
      <c:valAx>
        <c:axId val="-1087324080"/>
        <c:scaling>
          <c:orientation val="minMax"/>
        </c:scaling>
        <c:delete val="1"/>
        <c:axPos val="l"/>
        <c:numFmt formatCode="General" sourceLinked="1"/>
        <c:majorTickMark val="cross"/>
        <c:minorTickMark val="none"/>
        <c:tickLblPos val="nextTo"/>
        <c:crossAx val="-1087300688"/>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2438507686539184"/>
          <c:h val="0.75851851851851848"/>
        </c:manualLayout>
      </c:layout>
      <c:scatterChart>
        <c:scatterStyle val="lineMarker"/>
        <c:varyColors val="0"/>
        <c:ser>
          <c:idx val="0"/>
          <c:order val="0"/>
          <c:spPr>
            <a:ln w="28575" cap="rnd">
              <a:noFill/>
              <a:round/>
            </a:ln>
            <a:effectLst/>
          </c:spPr>
          <c:marker>
            <c:symbol val="circle"/>
            <c:size val="9"/>
            <c:spPr>
              <a:solidFill>
                <a:srgbClr val="0000FF">
                  <a:alpha val="1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6327521559805027"/>
                  <c:y val="-3.555555555555555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Fore_Trials!$O$10:$O$100000</c:f>
              <c:numCache>
                <c:formatCode>General</c:formatCode>
                <c:ptCount val="99991"/>
                <c:pt idx="0">
                  <c:v>9.881022344794882E-2</c:v>
                </c:pt>
                <c:pt idx="1">
                  <c:v>0.48540991665314276</c:v>
                </c:pt>
                <c:pt idx="2">
                  <c:v>0.36053615544311007</c:v>
                </c:pt>
                <c:pt idx="3">
                  <c:v>0.48698714454700509</c:v>
                </c:pt>
                <c:pt idx="4">
                  <c:v>0.16068486657593978</c:v>
                </c:pt>
                <c:pt idx="5">
                  <c:v>0.57873677345280961</c:v>
                </c:pt>
                <c:pt idx="6">
                  <c:v>0.10063721830239443</c:v>
                </c:pt>
                <c:pt idx="7">
                  <c:v>0.53146481082174601</c:v>
                </c:pt>
                <c:pt idx="8">
                  <c:v>0.9037048165149224</c:v>
                </c:pt>
                <c:pt idx="9">
                  <c:v>1.3969631968153156</c:v>
                </c:pt>
                <c:pt idx="10">
                  <c:v>0.24389719370090365</c:v>
                </c:pt>
                <c:pt idx="11">
                  <c:v>0.56171400743214117</c:v>
                </c:pt>
                <c:pt idx="12">
                  <c:v>8.0953268497203051E-2</c:v>
                </c:pt>
                <c:pt idx="13">
                  <c:v>2.1061109832521546E-2</c:v>
                </c:pt>
                <c:pt idx="14">
                  <c:v>0.6166011493874719</c:v>
                </c:pt>
                <c:pt idx="15">
                  <c:v>0.36219083434216287</c:v>
                </c:pt>
                <c:pt idx="16">
                  <c:v>0.63036658780313637</c:v>
                </c:pt>
                <c:pt idx="17">
                  <c:v>0.25690208486935434</c:v>
                </c:pt>
                <c:pt idx="18">
                  <c:v>0.4979151220917683</c:v>
                </c:pt>
                <c:pt idx="19">
                  <c:v>0.19955307259191427</c:v>
                </c:pt>
                <c:pt idx="20">
                  <c:v>0.17859134730105519</c:v>
                </c:pt>
                <c:pt idx="21">
                  <c:v>0.26960399132381774</c:v>
                </c:pt>
                <c:pt idx="22">
                  <c:v>1.7446402178142086</c:v>
                </c:pt>
                <c:pt idx="23">
                  <c:v>0.47327416444084142</c:v>
                </c:pt>
                <c:pt idx="24">
                  <c:v>0.58683927714124573</c:v>
                </c:pt>
                <c:pt idx="25">
                  <c:v>0.25988779159506287</c:v>
                </c:pt>
                <c:pt idx="26">
                  <c:v>2.5534309579552561</c:v>
                </c:pt>
                <c:pt idx="27">
                  <c:v>0.28579065388346542</c:v>
                </c:pt>
                <c:pt idx="28">
                  <c:v>9.9111398542901449E-2</c:v>
                </c:pt>
                <c:pt idx="29">
                  <c:v>0.44351812690621706</c:v>
                </c:pt>
                <c:pt idx="30">
                  <c:v>0.47659426912652836</c:v>
                </c:pt>
                <c:pt idx="31">
                  <c:v>0.88554594758461869</c:v>
                </c:pt>
                <c:pt idx="32">
                  <c:v>0.63976304498812553</c:v>
                </c:pt>
                <c:pt idx="33">
                  <c:v>0.42426252007275161</c:v>
                </c:pt>
                <c:pt idx="34">
                  <c:v>1.3738631404745136</c:v>
                </c:pt>
                <c:pt idx="35">
                  <c:v>1.3705022680994019</c:v>
                </c:pt>
                <c:pt idx="36">
                  <c:v>9.9298771686220241E-2</c:v>
                </c:pt>
                <c:pt idx="37">
                  <c:v>2.1809078888320368</c:v>
                </c:pt>
                <c:pt idx="38">
                  <c:v>0.40762894421930312</c:v>
                </c:pt>
                <c:pt idx="39">
                  <c:v>0.52875814311060843</c:v>
                </c:pt>
                <c:pt idx="40">
                  <c:v>0.19514299010471758</c:v>
                </c:pt>
                <c:pt idx="41">
                  <c:v>0.45277929652181415</c:v>
                </c:pt>
                <c:pt idx="42">
                  <c:v>0.16731911102646518</c:v>
                </c:pt>
                <c:pt idx="43">
                  <c:v>0.30270880414188234</c:v>
                </c:pt>
                <c:pt idx="44">
                  <c:v>9.2572946199098213E-2</c:v>
                </c:pt>
                <c:pt idx="45">
                  <c:v>1.0125860871008254</c:v>
                </c:pt>
                <c:pt idx="46">
                  <c:v>0.72118702226935683</c:v>
                </c:pt>
                <c:pt idx="47">
                  <c:v>3.0776626778483696</c:v>
                </c:pt>
                <c:pt idx="48">
                  <c:v>1.1183152936316356</c:v>
                </c:pt>
                <c:pt idx="49">
                  <c:v>0.67854852756118134</c:v>
                </c:pt>
                <c:pt idx="50">
                  <c:v>0.65813728581036279</c:v>
                </c:pt>
                <c:pt idx="51">
                  <c:v>0.23644868739522962</c:v>
                </c:pt>
                <c:pt idx="52">
                  <c:v>1.0551377095400272</c:v>
                </c:pt>
                <c:pt idx="53">
                  <c:v>2.2099871759868854</c:v>
                </c:pt>
                <c:pt idx="54">
                  <c:v>0.63739904877804066</c:v>
                </c:pt>
                <c:pt idx="55">
                  <c:v>0.68279553914040303</c:v>
                </c:pt>
                <c:pt idx="56">
                  <c:v>0.51543691191726426</c:v>
                </c:pt>
                <c:pt idx="57">
                  <c:v>6.7890659901831665</c:v>
                </c:pt>
                <c:pt idx="58">
                  <c:v>0.56298695686553613</c:v>
                </c:pt>
                <c:pt idx="59">
                  <c:v>0.442998148185965</c:v>
                </c:pt>
                <c:pt idx="60">
                  <c:v>0.44849630140325969</c:v>
                </c:pt>
                <c:pt idx="61">
                  <c:v>2.4808661718521086E-2</c:v>
                </c:pt>
                <c:pt idx="62">
                  <c:v>0.46125333448972</c:v>
                </c:pt>
                <c:pt idx="63">
                  <c:v>0.32154365126706053</c:v>
                </c:pt>
                <c:pt idx="64">
                  <c:v>0.29724651924383549</c:v>
                </c:pt>
                <c:pt idx="65">
                  <c:v>2.4857163039898507</c:v>
                </c:pt>
                <c:pt idx="66">
                  <c:v>8.8715865259167331E-2</c:v>
                </c:pt>
                <c:pt idx="67">
                  <c:v>1.0709167189942617</c:v>
                </c:pt>
                <c:pt idx="68">
                  <c:v>0.53883876713755263</c:v>
                </c:pt>
                <c:pt idx="69">
                  <c:v>2.3246001070938975</c:v>
                </c:pt>
                <c:pt idx="70">
                  <c:v>0.98428117564897688</c:v>
                </c:pt>
                <c:pt idx="71">
                  <c:v>9.4857581364607771E-2</c:v>
                </c:pt>
                <c:pt idx="72">
                  <c:v>0.13582731360759376</c:v>
                </c:pt>
                <c:pt idx="73">
                  <c:v>0.16131551023995497</c:v>
                </c:pt>
                <c:pt idx="74">
                  <c:v>0.12410330123280762</c:v>
                </c:pt>
                <c:pt idx="75">
                  <c:v>0.28561155056963949</c:v>
                </c:pt>
                <c:pt idx="76">
                  <c:v>0.52794540761503939</c:v>
                </c:pt>
                <c:pt idx="77">
                  <c:v>0.62625399655970959</c:v>
                </c:pt>
                <c:pt idx="78">
                  <c:v>0.84636648996354724</c:v>
                </c:pt>
                <c:pt idx="79">
                  <c:v>3.0779564125231182</c:v>
                </c:pt>
                <c:pt idx="80">
                  <c:v>0.46906917117391916</c:v>
                </c:pt>
                <c:pt idx="81">
                  <c:v>0.27450823014771236</c:v>
                </c:pt>
                <c:pt idx="82">
                  <c:v>0.23614517905453272</c:v>
                </c:pt>
                <c:pt idx="83">
                  <c:v>0.49647007163326179</c:v>
                </c:pt>
                <c:pt idx="84">
                  <c:v>0.48430374588176855</c:v>
                </c:pt>
                <c:pt idx="85">
                  <c:v>0.56768858825893054</c:v>
                </c:pt>
                <c:pt idx="86">
                  <c:v>0.59796206484897152</c:v>
                </c:pt>
                <c:pt idx="87">
                  <c:v>0.21113313618697746</c:v>
                </c:pt>
                <c:pt idx="88">
                  <c:v>0.14967293124476863</c:v>
                </c:pt>
                <c:pt idx="89">
                  <c:v>0.43135988589105456</c:v>
                </c:pt>
                <c:pt idx="90">
                  <c:v>0.44293612617022582</c:v>
                </c:pt>
                <c:pt idx="91">
                  <c:v>0.92913203501345787</c:v>
                </c:pt>
                <c:pt idx="92">
                  <c:v>0.73919246517256743</c:v>
                </c:pt>
                <c:pt idx="93">
                  <c:v>0.1011895413896461</c:v>
                </c:pt>
                <c:pt idx="94">
                  <c:v>0.89016252110688177</c:v>
                </c:pt>
                <c:pt idx="95">
                  <c:v>1.160844167850364</c:v>
                </c:pt>
                <c:pt idx="96">
                  <c:v>0.31970453864385961</c:v>
                </c:pt>
                <c:pt idx="97">
                  <c:v>0.3472557674655708</c:v>
                </c:pt>
                <c:pt idx="98">
                  <c:v>1.0190138800551094</c:v>
                </c:pt>
                <c:pt idx="99">
                  <c:v>0.57943885813682616</c:v>
                </c:pt>
                <c:pt idx="100">
                  <c:v>0.19613998809069297</c:v>
                </c:pt>
                <c:pt idx="101">
                  <c:v>2.6285275506522545</c:v>
                </c:pt>
                <c:pt idx="102">
                  <c:v>4.7230904842647057</c:v>
                </c:pt>
                <c:pt idx="103">
                  <c:v>1.6507910926097704</c:v>
                </c:pt>
                <c:pt idx="104">
                  <c:v>0.88041389622032851</c:v>
                </c:pt>
                <c:pt idx="105">
                  <c:v>0.75568819007782817</c:v>
                </c:pt>
                <c:pt idx="106">
                  <c:v>0.11683794445064827</c:v>
                </c:pt>
                <c:pt idx="107">
                  <c:v>3.570401330523806</c:v>
                </c:pt>
                <c:pt idx="108">
                  <c:v>0.4087672409288004</c:v>
                </c:pt>
                <c:pt idx="109">
                  <c:v>8.6352003827183985E-2</c:v>
                </c:pt>
                <c:pt idx="110">
                  <c:v>0.28254404392561577</c:v>
                </c:pt>
                <c:pt idx="111">
                  <c:v>7.060952906497193E-3</c:v>
                </c:pt>
                <c:pt idx="112">
                  <c:v>0.70075471747836759</c:v>
                </c:pt>
                <c:pt idx="113">
                  <c:v>0.27109772676241695</c:v>
                </c:pt>
                <c:pt idx="114">
                  <c:v>1.4837939485888141</c:v>
                </c:pt>
                <c:pt idx="115">
                  <c:v>0.2835331693248877</c:v>
                </c:pt>
                <c:pt idx="116">
                  <c:v>0.25154991404023652</c:v>
                </c:pt>
                <c:pt idx="117">
                  <c:v>2.8347320927660211E-2</c:v>
                </c:pt>
                <c:pt idx="118">
                  <c:v>2.037451384133468</c:v>
                </c:pt>
                <c:pt idx="119">
                  <c:v>0.17647634137929522</c:v>
                </c:pt>
                <c:pt idx="120">
                  <c:v>1.8529665941918218E-2</c:v>
                </c:pt>
                <c:pt idx="121">
                  <c:v>0.49073020733778328</c:v>
                </c:pt>
                <c:pt idx="122">
                  <c:v>0.89983345666176473</c:v>
                </c:pt>
                <c:pt idx="123">
                  <c:v>0.56832684390572685</c:v>
                </c:pt>
                <c:pt idx="124">
                  <c:v>0.2774516710761975</c:v>
                </c:pt>
                <c:pt idx="125">
                  <c:v>0.13658414700518831</c:v>
                </c:pt>
                <c:pt idx="126">
                  <c:v>0.17518517743727527</c:v>
                </c:pt>
                <c:pt idx="127">
                  <c:v>0.90065790116278022</c:v>
                </c:pt>
                <c:pt idx="128">
                  <c:v>0.67033463381597025</c:v>
                </c:pt>
                <c:pt idx="129">
                  <c:v>1.4047497053716396</c:v>
                </c:pt>
                <c:pt idx="130">
                  <c:v>0.95205987311183427</c:v>
                </c:pt>
                <c:pt idx="131">
                  <c:v>0.26094427086306815</c:v>
                </c:pt>
                <c:pt idx="132">
                  <c:v>1.4298495364195722</c:v>
                </c:pt>
                <c:pt idx="133">
                  <c:v>0.83283181789837579</c:v>
                </c:pt>
                <c:pt idx="134">
                  <c:v>0.85620871618865602</c:v>
                </c:pt>
                <c:pt idx="135">
                  <c:v>2.1514957848884717</c:v>
                </c:pt>
                <c:pt idx="136">
                  <c:v>0.62635589410971371</c:v>
                </c:pt>
                <c:pt idx="137">
                  <c:v>0.86927906645224295</c:v>
                </c:pt>
                <c:pt idx="138">
                  <c:v>0.26168765658258186</c:v>
                </c:pt>
                <c:pt idx="139">
                  <c:v>1.8030834418241739</c:v>
                </c:pt>
                <c:pt idx="140">
                  <c:v>0.56243597111203325</c:v>
                </c:pt>
                <c:pt idx="141">
                  <c:v>2.9413495340640798E-2</c:v>
                </c:pt>
                <c:pt idx="142">
                  <c:v>0.28253488056914516</c:v>
                </c:pt>
                <c:pt idx="143">
                  <c:v>0.12546762272120326</c:v>
                </c:pt>
                <c:pt idx="144">
                  <c:v>0.18925535091378079</c:v>
                </c:pt>
                <c:pt idx="145">
                  <c:v>0.83268813648067652</c:v>
                </c:pt>
                <c:pt idx="146">
                  <c:v>0.69938764596010494</c:v>
                </c:pt>
                <c:pt idx="147">
                  <c:v>1.938251780520426</c:v>
                </c:pt>
                <c:pt idx="148">
                  <c:v>2.4954735527135972</c:v>
                </c:pt>
                <c:pt idx="149">
                  <c:v>0.33304478132195431</c:v>
                </c:pt>
                <c:pt idx="150">
                  <c:v>0.51689164673009913</c:v>
                </c:pt>
                <c:pt idx="151">
                  <c:v>0.5024002129431695</c:v>
                </c:pt>
                <c:pt idx="152">
                  <c:v>0.59892774804040849</c:v>
                </c:pt>
                <c:pt idx="153">
                  <c:v>1.2382406393527829</c:v>
                </c:pt>
                <c:pt idx="154">
                  <c:v>0.345773207247416</c:v>
                </c:pt>
                <c:pt idx="155">
                  <c:v>0.38007178291440336</c:v>
                </c:pt>
                <c:pt idx="156">
                  <c:v>0.3764916532014711</c:v>
                </c:pt>
                <c:pt idx="157">
                  <c:v>1.3177868262882229</c:v>
                </c:pt>
                <c:pt idx="158">
                  <c:v>6.8135535464710378E-2</c:v>
                </c:pt>
                <c:pt idx="159">
                  <c:v>0.11620542753305881</c:v>
                </c:pt>
                <c:pt idx="160">
                  <c:v>0.26044990534122642</c:v>
                </c:pt>
                <c:pt idx="161">
                  <c:v>0.56999917632599084</c:v>
                </c:pt>
                <c:pt idx="162">
                  <c:v>0.93721084391883436</c:v>
                </c:pt>
                <c:pt idx="163">
                  <c:v>0.26886558695284141</c:v>
                </c:pt>
                <c:pt idx="164">
                  <c:v>0.2392572787971293</c:v>
                </c:pt>
                <c:pt idx="165">
                  <c:v>0.41655681279374079</c:v>
                </c:pt>
                <c:pt idx="166">
                  <c:v>0.41375958295080295</c:v>
                </c:pt>
                <c:pt idx="167">
                  <c:v>1.6470499804678134</c:v>
                </c:pt>
                <c:pt idx="168">
                  <c:v>0.19685862088761602</c:v>
                </c:pt>
                <c:pt idx="169">
                  <c:v>1.7940833060851007</c:v>
                </c:pt>
                <c:pt idx="170">
                  <c:v>0.58120853532287264</c:v>
                </c:pt>
                <c:pt idx="171">
                  <c:v>0.25036125623729588</c:v>
                </c:pt>
                <c:pt idx="172">
                  <c:v>1.7658167261269186</c:v>
                </c:pt>
                <c:pt idx="173">
                  <c:v>0.16292824346339327</c:v>
                </c:pt>
                <c:pt idx="174">
                  <c:v>0.61969409122996633</c:v>
                </c:pt>
                <c:pt idx="175">
                  <c:v>0.33312707423201088</c:v>
                </c:pt>
                <c:pt idx="176">
                  <c:v>0.52346019340161665</c:v>
                </c:pt>
                <c:pt idx="177">
                  <c:v>0.16804512068398073</c:v>
                </c:pt>
                <c:pt idx="178">
                  <c:v>0.5661764159525946</c:v>
                </c:pt>
                <c:pt idx="179">
                  <c:v>0.72598778180627743</c:v>
                </c:pt>
                <c:pt idx="180">
                  <c:v>0.61737000626638061</c:v>
                </c:pt>
                <c:pt idx="181">
                  <c:v>1.0259233036862494</c:v>
                </c:pt>
                <c:pt idx="182">
                  <c:v>0.27721377758993515</c:v>
                </c:pt>
                <c:pt idx="183">
                  <c:v>5.0555347883072532E-2</c:v>
                </c:pt>
                <c:pt idx="184">
                  <c:v>5.6610187006317703E-2</c:v>
                </c:pt>
                <c:pt idx="185">
                  <c:v>0.98967932000435077</c:v>
                </c:pt>
                <c:pt idx="186">
                  <c:v>0.47654261865967795</c:v>
                </c:pt>
                <c:pt idx="187">
                  <c:v>0.27983282141922061</c:v>
                </c:pt>
                <c:pt idx="188">
                  <c:v>0.21320957098857934</c:v>
                </c:pt>
                <c:pt idx="189">
                  <c:v>9.446948230453861E-2</c:v>
                </c:pt>
                <c:pt idx="190">
                  <c:v>1.3429209302502083</c:v>
                </c:pt>
                <c:pt idx="191">
                  <c:v>0.45797216281793884</c:v>
                </c:pt>
                <c:pt idx="192">
                  <c:v>0.52349726214434766</c:v>
                </c:pt>
                <c:pt idx="193">
                  <c:v>0.18031167252431624</c:v>
                </c:pt>
                <c:pt idx="194">
                  <c:v>1.3096186457558732</c:v>
                </c:pt>
                <c:pt idx="195">
                  <c:v>0.66302143330012731</c:v>
                </c:pt>
                <c:pt idx="196">
                  <c:v>3.3949493772232553E-2</c:v>
                </c:pt>
                <c:pt idx="197">
                  <c:v>0.15678259873578759</c:v>
                </c:pt>
                <c:pt idx="198">
                  <c:v>0.29307221897835156</c:v>
                </c:pt>
                <c:pt idx="199">
                  <c:v>5.1127271565761342E-2</c:v>
                </c:pt>
                <c:pt idx="200">
                  <c:v>9.9668341919928446E-2</c:v>
                </c:pt>
                <c:pt idx="201">
                  <c:v>2.1285232094921476</c:v>
                </c:pt>
                <c:pt idx="202">
                  <c:v>0.72423866602881504</c:v>
                </c:pt>
                <c:pt idx="203">
                  <c:v>0.27329446862128798</c:v>
                </c:pt>
                <c:pt idx="204">
                  <c:v>0.32542962716352747</c:v>
                </c:pt>
                <c:pt idx="205">
                  <c:v>0.78866998120503884</c:v>
                </c:pt>
                <c:pt idx="206">
                  <c:v>0.68931020416279931</c:v>
                </c:pt>
                <c:pt idx="207">
                  <c:v>2.5472248168849895E-2</c:v>
                </c:pt>
                <c:pt idx="208">
                  <c:v>0.28804479665594673</c:v>
                </c:pt>
                <c:pt idx="209">
                  <c:v>0.71955071902984014</c:v>
                </c:pt>
                <c:pt idx="210">
                  <c:v>0.35445559238169122</c:v>
                </c:pt>
                <c:pt idx="211">
                  <c:v>3.1072057256708794</c:v>
                </c:pt>
                <c:pt idx="212">
                  <c:v>0.52045461999984366</c:v>
                </c:pt>
                <c:pt idx="213">
                  <c:v>0.24450797833500365</c:v>
                </c:pt>
                <c:pt idx="214">
                  <c:v>0.46618115699571416</c:v>
                </c:pt>
                <c:pt idx="215">
                  <c:v>5.7062431436023471E-2</c:v>
                </c:pt>
                <c:pt idx="216">
                  <c:v>0.57127604829178091</c:v>
                </c:pt>
                <c:pt idx="217">
                  <c:v>1.9774730353991385</c:v>
                </c:pt>
                <c:pt idx="218">
                  <c:v>0.45761528787136002</c:v>
                </c:pt>
                <c:pt idx="219">
                  <c:v>0.46185734996871741</c:v>
                </c:pt>
                <c:pt idx="220">
                  <c:v>0.37636000312576956</c:v>
                </c:pt>
                <c:pt idx="221">
                  <c:v>0.47697281279398712</c:v>
                </c:pt>
                <c:pt idx="222">
                  <c:v>0.47704916213385057</c:v>
                </c:pt>
                <c:pt idx="223">
                  <c:v>3.0342742315912344E-2</c:v>
                </c:pt>
                <c:pt idx="224">
                  <c:v>1.476382867191594</c:v>
                </c:pt>
                <c:pt idx="225">
                  <c:v>4.5665991580497944E-2</c:v>
                </c:pt>
                <c:pt idx="226">
                  <c:v>0.14866075613138546</c:v>
                </c:pt>
                <c:pt idx="227">
                  <c:v>1.2298135436439113</c:v>
                </c:pt>
                <c:pt idx="228">
                  <c:v>3.021581588325269E-2</c:v>
                </c:pt>
                <c:pt idx="229">
                  <c:v>1.613978345229453E-2</c:v>
                </c:pt>
                <c:pt idx="230">
                  <c:v>0.36275539063691004</c:v>
                </c:pt>
                <c:pt idx="231">
                  <c:v>0.57641332350810004</c:v>
                </c:pt>
                <c:pt idx="232">
                  <c:v>0.77452929539359117</c:v>
                </c:pt>
                <c:pt idx="233">
                  <c:v>0.59034726942169224</c:v>
                </c:pt>
                <c:pt idx="234">
                  <c:v>0.45714364938898278</c:v>
                </c:pt>
                <c:pt idx="235">
                  <c:v>6.7779840001536973E-2</c:v>
                </c:pt>
                <c:pt idx="236">
                  <c:v>0.86584824884506562</c:v>
                </c:pt>
                <c:pt idx="237">
                  <c:v>0.62687393345943676</c:v>
                </c:pt>
                <c:pt idx="238">
                  <c:v>1.6728851130918609</c:v>
                </c:pt>
                <c:pt idx="239">
                  <c:v>0.40515133976492101</c:v>
                </c:pt>
                <c:pt idx="240">
                  <c:v>0.48205024467897412</c:v>
                </c:pt>
                <c:pt idx="241">
                  <c:v>0.17251575699513316</c:v>
                </c:pt>
                <c:pt idx="242">
                  <c:v>0.62464363127950495</c:v>
                </c:pt>
                <c:pt idx="243">
                  <c:v>0.25824050034685253</c:v>
                </c:pt>
                <c:pt idx="244">
                  <c:v>0.42976922492319664</c:v>
                </c:pt>
                <c:pt idx="245">
                  <c:v>0.30733895259622379</c:v>
                </c:pt>
                <c:pt idx="246">
                  <c:v>2.5850433281969325</c:v>
                </c:pt>
                <c:pt idx="247">
                  <c:v>0.99072923821162584</c:v>
                </c:pt>
                <c:pt idx="248">
                  <c:v>4.6444068529322445E-2</c:v>
                </c:pt>
                <c:pt idx="249">
                  <c:v>2.8720212403331058E-2</c:v>
                </c:pt>
                <c:pt idx="250">
                  <c:v>0.7916903406983905</c:v>
                </c:pt>
                <c:pt idx="251">
                  <c:v>0.25385753197370226</c:v>
                </c:pt>
                <c:pt idx="252">
                  <c:v>0.38710416547504478</c:v>
                </c:pt>
                <c:pt idx="253">
                  <c:v>0.20748791107693429</c:v>
                </c:pt>
                <c:pt idx="254">
                  <c:v>6.4181413648734101E-2</c:v>
                </c:pt>
                <c:pt idx="255">
                  <c:v>0.53387689777445924</c:v>
                </c:pt>
                <c:pt idx="256">
                  <c:v>0.20132702106385822</c:v>
                </c:pt>
                <c:pt idx="257">
                  <c:v>1.2535975448881869</c:v>
                </c:pt>
                <c:pt idx="258">
                  <c:v>0.63069313680992711</c:v>
                </c:pt>
                <c:pt idx="259">
                  <c:v>1.2357307807335287</c:v>
                </c:pt>
                <c:pt idx="260">
                  <c:v>5.5118679855737755E-3</c:v>
                </c:pt>
                <c:pt idx="261">
                  <c:v>9.5320292705803E-2</c:v>
                </c:pt>
                <c:pt idx="262">
                  <c:v>0.60097683220108189</c:v>
                </c:pt>
                <c:pt idx="263">
                  <c:v>1.1114221591680733</c:v>
                </c:pt>
                <c:pt idx="264">
                  <c:v>0.28512530067814473</c:v>
                </c:pt>
                <c:pt idx="265">
                  <c:v>4.4957633367924826E-2</c:v>
                </c:pt>
                <c:pt idx="266">
                  <c:v>0.10843597212399808</c:v>
                </c:pt>
                <c:pt idx="267">
                  <c:v>9.1024908436941387E-2</c:v>
                </c:pt>
                <c:pt idx="268">
                  <c:v>0.12079715408344251</c:v>
                </c:pt>
                <c:pt idx="269">
                  <c:v>0.36299795274579116</c:v>
                </c:pt>
                <c:pt idx="270">
                  <c:v>0.26798820457197087</c:v>
                </c:pt>
                <c:pt idx="271">
                  <c:v>0.70691607636205833</c:v>
                </c:pt>
                <c:pt idx="272">
                  <c:v>1.0560598677567059E-2</c:v>
                </c:pt>
                <c:pt idx="273">
                  <c:v>2.7651817770054183</c:v>
                </c:pt>
                <c:pt idx="274">
                  <c:v>0.86646920642535918</c:v>
                </c:pt>
                <c:pt idx="275">
                  <c:v>1.100562964246419</c:v>
                </c:pt>
                <c:pt idx="276">
                  <c:v>0.31622508447720371</c:v>
                </c:pt>
                <c:pt idx="277">
                  <c:v>0.66267702203239764</c:v>
                </c:pt>
                <c:pt idx="278">
                  <c:v>0.29245380094158041</c:v>
                </c:pt>
                <c:pt idx="279">
                  <c:v>0.25258326558310606</c:v>
                </c:pt>
                <c:pt idx="280">
                  <c:v>0.14007481324522841</c:v>
                </c:pt>
                <c:pt idx="281">
                  <c:v>0.11832246872020508</c:v>
                </c:pt>
                <c:pt idx="282">
                  <c:v>0.18184269278331441</c:v>
                </c:pt>
                <c:pt idx="283">
                  <c:v>0.21001494372863111</c:v>
                </c:pt>
                <c:pt idx="284">
                  <c:v>0.5738465417546712</c:v>
                </c:pt>
                <c:pt idx="285">
                  <c:v>8.6061231360457882</c:v>
                </c:pt>
                <c:pt idx="286">
                  <c:v>0.36441994683714168</c:v>
                </c:pt>
                <c:pt idx="287">
                  <c:v>1.9633476791543438</c:v>
                </c:pt>
                <c:pt idx="288">
                  <c:v>2.1278035346093609</c:v>
                </c:pt>
                <c:pt idx="289">
                  <c:v>0.31950942031276852</c:v>
                </c:pt>
                <c:pt idx="290">
                  <c:v>0.57376123369168763</c:v>
                </c:pt>
                <c:pt idx="291">
                  <c:v>0.90705101245274844</c:v>
                </c:pt>
                <c:pt idx="292">
                  <c:v>0.2456389986627964</c:v>
                </c:pt>
                <c:pt idx="293">
                  <c:v>0.14992088391355995</c:v>
                </c:pt>
                <c:pt idx="294">
                  <c:v>0.56166863994901528</c:v>
                </c:pt>
                <c:pt idx="295">
                  <c:v>0.42528072272006379</c:v>
                </c:pt>
                <c:pt idx="296">
                  <c:v>0.72180586221237564</c:v>
                </c:pt>
                <c:pt idx="297">
                  <c:v>0.78877733800482985</c:v>
                </c:pt>
                <c:pt idx="298">
                  <c:v>1.3821987609093904</c:v>
                </c:pt>
                <c:pt idx="299">
                  <c:v>5.1500684962168588</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B30E-4094-84F0-060BBB7B23AA}"/>
            </c:ext>
          </c:extLst>
        </c:ser>
        <c:dLbls>
          <c:showLegendKey val="0"/>
          <c:showVal val="0"/>
          <c:showCatName val="0"/>
          <c:showSerName val="0"/>
          <c:showPercent val="0"/>
          <c:showBubbleSize val="0"/>
        </c:dLbls>
        <c:axId val="-1087331696"/>
        <c:axId val="-1087317008"/>
      </c:scatterChart>
      <c:valAx>
        <c:axId val="-1087331696"/>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Profit to Investment Ratio (PIR)</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17008"/>
        <c:crossesAt val="-1200"/>
        <c:crossBetween val="midCat"/>
      </c:valAx>
      <c:valAx>
        <c:axId val="-1087317008"/>
        <c:scaling>
          <c:orientation val="minMax"/>
        </c:scaling>
        <c:delete val="1"/>
        <c:axPos val="l"/>
        <c:numFmt formatCode="General" sourceLinked="1"/>
        <c:majorTickMark val="cross"/>
        <c:minorTickMark val="none"/>
        <c:tickLblPos val="nextTo"/>
        <c:crossAx val="-1087331696"/>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714285714285712E-2"/>
          <c:y val="8.2962962962962961E-2"/>
          <c:w val="0.92438507686539184"/>
          <c:h val="0.75851851851851848"/>
        </c:manualLayout>
      </c:layout>
      <c:scatterChart>
        <c:scatterStyle val="lineMarker"/>
        <c:varyColors val="0"/>
        <c:ser>
          <c:idx val="0"/>
          <c:order val="0"/>
          <c:spPr>
            <a:ln w="28575" cap="rnd">
              <a:noFill/>
              <a:round/>
            </a:ln>
            <a:effectLst/>
          </c:spPr>
          <c:marker>
            <c:symbol val="circle"/>
            <c:size val="9"/>
            <c:spPr>
              <a:solidFill>
                <a:srgbClr val="00B050">
                  <a:alpha val="2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3120984876890387"/>
                  <c:y val="-0.2968776902887139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Fore_Trials!$P$10:$P$100000</c:f>
              <c:numCache>
                <c:formatCode>General</c:formatCode>
                <c:ptCount val="99991"/>
                <c:pt idx="0">
                  <c:v>5.776442784875444</c:v>
                </c:pt>
                <c:pt idx="1">
                  <c:v>7.072817010523071</c:v>
                </c:pt>
                <c:pt idx="2">
                  <c:v>7.297037511496173</c:v>
                </c:pt>
                <c:pt idx="3">
                  <c:v>6.3339981560032967</c:v>
                </c:pt>
                <c:pt idx="4">
                  <c:v>7.2625068669670974</c:v>
                </c:pt>
                <c:pt idx="5">
                  <c:v>5.5800564692350232</c:v>
                </c:pt>
                <c:pt idx="6">
                  <c:v>7.9236717133150023</c:v>
                </c:pt>
                <c:pt idx="7">
                  <c:v>7.3957099171273066</c:v>
                </c:pt>
                <c:pt idx="8">
                  <c:v>4.8290248176220594</c:v>
                </c:pt>
                <c:pt idx="9">
                  <c:v>5.8495076117547136</c:v>
                </c:pt>
                <c:pt idx="10">
                  <c:v>6.7238038401233675</c:v>
                </c:pt>
                <c:pt idx="11">
                  <c:v>5.3111002639941578</c:v>
                </c:pt>
                <c:pt idx="12">
                  <c:v>6.9833276549334808</c:v>
                </c:pt>
                <c:pt idx="13">
                  <c:v>6.7690643117402995</c:v>
                </c:pt>
                <c:pt idx="14">
                  <c:v>6.9967424037681933</c:v>
                </c:pt>
                <c:pt idx="15">
                  <c:v>6.3697023604761478</c:v>
                </c:pt>
                <c:pt idx="16">
                  <c:v>6.7333948643010935</c:v>
                </c:pt>
                <c:pt idx="17">
                  <c:v>6.5314433135900059</c:v>
                </c:pt>
                <c:pt idx="18">
                  <c:v>5.4501223034345081</c:v>
                </c:pt>
                <c:pt idx="19">
                  <c:v>6.4374375946636651</c:v>
                </c:pt>
                <c:pt idx="20">
                  <c:v>7.0672572001167966</c:v>
                </c:pt>
                <c:pt idx="21">
                  <c:v>6.3114145265747554</c:v>
                </c:pt>
                <c:pt idx="22">
                  <c:v>6.6842179656303307</c:v>
                </c:pt>
                <c:pt idx="23">
                  <c:v>6.1504979263944008</c:v>
                </c:pt>
                <c:pt idx="24">
                  <c:v>6.6716562906849184</c:v>
                </c:pt>
                <c:pt idx="25">
                  <c:v>6.6929898135401844</c:v>
                </c:pt>
                <c:pt idx="26">
                  <c:v>9.018220160881917</c:v>
                </c:pt>
                <c:pt idx="27">
                  <c:v>6.1767418963842449</c:v>
                </c:pt>
                <c:pt idx="28">
                  <c:v>7.2995976375247853</c:v>
                </c:pt>
                <c:pt idx="29">
                  <c:v>7.6202866151820396</c:v>
                </c:pt>
                <c:pt idx="30">
                  <c:v>5.8671399714707713</c:v>
                </c:pt>
                <c:pt idx="31">
                  <c:v>8.4400336641896878</c:v>
                </c:pt>
                <c:pt idx="32">
                  <c:v>6.6699502914279032</c:v>
                </c:pt>
                <c:pt idx="33">
                  <c:v>6.286405829338416</c:v>
                </c:pt>
                <c:pt idx="34">
                  <c:v>5.8071767172530597</c:v>
                </c:pt>
                <c:pt idx="35">
                  <c:v>5.1972714991305669</c:v>
                </c:pt>
                <c:pt idx="36">
                  <c:v>7.0009466485049829</c:v>
                </c:pt>
                <c:pt idx="37">
                  <c:v>7.8878446829628306</c:v>
                </c:pt>
                <c:pt idx="38">
                  <c:v>6.2697531911111559</c:v>
                </c:pt>
                <c:pt idx="39">
                  <c:v>5.0546773706036836</c:v>
                </c:pt>
                <c:pt idx="40">
                  <c:v>5.9811659136840989</c:v>
                </c:pt>
                <c:pt idx="41">
                  <c:v>7.0860124096408894</c:v>
                </c:pt>
                <c:pt idx="42">
                  <c:v>6.2750060581314333</c:v>
                </c:pt>
                <c:pt idx="43">
                  <c:v>7.1861466731175279</c:v>
                </c:pt>
                <c:pt idx="44">
                  <c:v>7.1029203564740788</c:v>
                </c:pt>
                <c:pt idx="45">
                  <c:v>9.3744650931754379</c:v>
                </c:pt>
                <c:pt idx="46">
                  <c:v>7.8202401248821767</c:v>
                </c:pt>
                <c:pt idx="47">
                  <c:v>7.0301081942362771</c:v>
                </c:pt>
                <c:pt idx="48">
                  <c:v>8.4947200755713546</c:v>
                </c:pt>
                <c:pt idx="49">
                  <c:v>7.6342969919429171</c:v>
                </c:pt>
                <c:pt idx="50">
                  <c:v>6.7607451753610937</c:v>
                </c:pt>
                <c:pt idx="51">
                  <c:v>6.5795638689096068</c:v>
                </c:pt>
                <c:pt idx="52">
                  <c:v>7.273107235108534</c:v>
                </c:pt>
                <c:pt idx="53">
                  <c:v>5.7890144882757371</c:v>
                </c:pt>
                <c:pt idx="54">
                  <c:v>6.7026583913446824</c:v>
                </c:pt>
                <c:pt idx="55">
                  <c:v>6.9042663648169889</c:v>
                </c:pt>
                <c:pt idx="56">
                  <c:v>6.5327464398787658</c:v>
                </c:pt>
                <c:pt idx="57">
                  <c:v>9.91108609561077</c:v>
                </c:pt>
                <c:pt idx="58">
                  <c:v>7.1382807224349145</c:v>
                </c:pt>
                <c:pt idx="59">
                  <c:v>6.9857428419585226</c:v>
                </c:pt>
                <c:pt idx="60">
                  <c:v>6.7587025127796378</c:v>
                </c:pt>
                <c:pt idx="61">
                  <c:v>5.3487952153731344</c:v>
                </c:pt>
                <c:pt idx="62">
                  <c:v>5.6842204635709201</c:v>
                </c:pt>
                <c:pt idx="63">
                  <c:v>6.7987077057746497</c:v>
                </c:pt>
                <c:pt idx="64">
                  <c:v>6.9138304577709642</c:v>
                </c:pt>
                <c:pt idx="65">
                  <c:v>8.7964975223398021</c:v>
                </c:pt>
                <c:pt idx="66">
                  <c:v>7.094886922596813</c:v>
                </c:pt>
                <c:pt idx="67">
                  <c:v>7.2237248067551798</c:v>
                </c:pt>
                <c:pt idx="68">
                  <c:v>8.0983645984872297</c:v>
                </c:pt>
                <c:pt idx="69">
                  <c:v>6.6533755770960479</c:v>
                </c:pt>
                <c:pt idx="70">
                  <c:v>8.506960427820653</c:v>
                </c:pt>
                <c:pt idx="71">
                  <c:v>6.3192241912302087</c:v>
                </c:pt>
                <c:pt idx="72">
                  <c:v>5.7496853359915425</c:v>
                </c:pt>
                <c:pt idx="73">
                  <c:v>7.0316115327923194</c:v>
                </c:pt>
                <c:pt idx="74">
                  <c:v>7.1020311667499714</c:v>
                </c:pt>
                <c:pt idx="75">
                  <c:v>5.9640762174429041</c:v>
                </c:pt>
                <c:pt idx="76">
                  <c:v>6.7554599640590638</c:v>
                </c:pt>
                <c:pt idx="77">
                  <c:v>6.4895588486765314</c:v>
                </c:pt>
                <c:pt idx="78">
                  <c:v>6.9918365129071676</c:v>
                </c:pt>
                <c:pt idx="79">
                  <c:v>6.6722114722041086</c:v>
                </c:pt>
                <c:pt idx="80">
                  <c:v>8.301436029017772</c:v>
                </c:pt>
                <c:pt idx="81">
                  <c:v>7.8037857121439815</c:v>
                </c:pt>
                <c:pt idx="82">
                  <c:v>6.077731331558379</c:v>
                </c:pt>
                <c:pt idx="83">
                  <c:v>4.9057722267612025</c:v>
                </c:pt>
                <c:pt idx="84">
                  <c:v>6.530753501898344</c:v>
                </c:pt>
                <c:pt idx="85">
                  <c:v>6.8120786305325121</c:v>
                </c:pt>
                <c:pt idx="86">
                  <c:v>7.1115433986653267</c:v>
                </c:pt>
                <c:pt idx="87">
                  <c:v>6.5344525315518371</c:v>
                </c:pt>
                <c:pt idx="88">
                  <c:v>7.0324489525491609</c:v>
                </c:pt>
                <c:pt idx="89">
                  <c:v>5.807727693892204</c:v>
                </c:pt>
                <c:pt idx="90">
                  <c:v>7.5905071674475089</c:v>
                </c:pt>
                <c:pt idx="91">
                  <c:v>7.7696989581638194</c:v>
                </c:pt>
                <c:pt idx="92">
                  <c:v>6.1466298718981482</c:v>
                </c:pt>
                <c:pt idx="93">
                  <c:v>7.3232327659182568</c:v>
                </c:pt>
                <c:pt idx="94">
                  <c:v>7.6510041623283191</c:v>
                </c:pt>
                <c:pt idx="95">
                  <c:v>7.1603337292966254</c:v>
                </c:pt>
                <c:pt idx="96">
                  <c:v>5.5733313782613871</c:v>
                </c:pt>
                <c:pt idx="97">
                  <c:v>6.8249029260299752</c:v>
                </c:pt>
                <c:pt idx="98">
                  <c:v>7.1261508710326655</c:v>
                </c:pt>
                <c:pt idx="99">
                  <c:v>6.8689914904619727</c:v>
                </c:pt>
                <c:pt idx="100">
                  <c:v>7.3855878318948101</c:v>
                </c:pt>
                <c:pt idx="101">
                  <c:v>7.1858717358482469</c:v>
                </c:pt>
                <c:pt idx="102">
                  <c:v>9.0124964600683803</c:v>
                </c:pt>
                <c:pt idx="103">
                  <c:v>8.3695830072176793</c:v>
                </c:pt>
                <c:pt idx="104">
                  <c:v>5.7384660235188987</c:v>
                </c:pt>
                <c:pt idx="105">
                  <c:v>7.9272724063334854</c:v>
                </c:pt>
                <c:pt idx="106">
                  <c:v>6.5409774143876325</c:v>
                </c:pt>
                <c:pt idx="107">
                  <c:v>7.6688481985212977</c:v>
                </c:pt>
                <c:pt idx="108">
                  <c:v>7.2730306862871599</c:v>
                </c:pt>
                <c:pt idx="109">
                  <c:v>6.7554794568412362</c:v>
                </c:pt>
                <c:pt idx="110">
                  <c:v>7.7030656585992769</c:v>
                </c:pt>
                <c:pt idx="111">
                  <c:v>7.5140689505981726</c:v>
                </c:pt>
                <c:pt idx="112">
                  <c:v>7.7318311021049499</c:v>
                </c:pt>
                <c:pt idx="113">
                  <c:v>7.5435910405681508</c:v>
                </c:pt>
                <c:pt idx="114">
                  <c:v>8.311295525509049</c:v>
                </c:pt>
                <c:pt idx="115">
                  <c:v>6.4644049812076583</c:v>
                </c:pt>
                <c:pt idx="116">
                  <c:v>7.1476652935228095</c:v>
                </c:pt>
                <c:pt idx="117">
                  <c:v>7.2462182387736496</c:v>
                </c:pt>
                <c:pt idx="118">
                  <c:v>7.5117893023610467</c:v>
                </c:pt>
                <c:pt idx="119">
                  <c:v>6.4079420478412032</c:v>
                </c:pt>
                <c:pt idx="120">
                  <c:v>6.5411990209000566</c:v>
                </c:pt>
                <c:pt idx="121">
                  <c:v>7.782492084969503</c:v>
                </c:pt>
                <c:pt idx="122">
                  <c:v>8.5882717031613858</c:v>
                </c:pt>
                <c:pt idx="123">
                  <c:v>6.9848538122484207</c:v>
                </c:pt>
                <c:pt idx="124">
                  <c:v>5.7224587840877099</c:v>
                </c:pt>
                <c:pt idx="125">
                  <c:v>6.8800579562892166</c:v>
                </c:pt>
                <c:pt idx="126">
                  <c:v>6.9669729914314633</c:v>
                </c:pt>
                <c:pt idx="127">
                  <c:v>8.7040052631566223</c:v>
                </c:pt>
                <c:pt idx="128">
                  <c:v>9.2392190112163846</c:v>
                </c:pt>
                <c:pt idx="129">
                  <c:v>7.0239876209646672</c:v>
                </c:pt>
                <c:pt idx="130">
                  <c:v>6.2206637437768126</c:v>
                </c:pt>
                <c:pt idx="131">
                  <c:v>7.6122324803323096</c:v>
                </c:pt>
                <c:pt idx="132">
                  <c:v>7.6257397779137186</c:v>
                </c:pt>
                <c:pt idx="133">
                  <c:v>7.2783497700593012</c:v>
                </c:pt>
                <c:pt idx="134">
                  <c:v>8.5578911993209914</c:v>
                </c:pt>
                <c:pt idx="135">
                  <c:v>7.6010475909380046</c:v>
                </c:pt>
                <c:pt idx="136">
                  <c:v>7.7358070874504836</c:v>
                </c:pt>
                <c:pt idx="137">
                  <c:v>7.9624543923544548</c:v>
                </c:pt>
                <c:pt idx="138">
                  <c:v>6.6829422357957551</c:v>
                </c:pt>
                <c:pt idx="139">
                  <c:v>7.8788427965558041</c:v>
                </c:pt>
                <c:pt idx="140">
                  <c:v>8.2692604558064282</c:v>
                </c:pt>
                <c:pt idx="141">
                  <c:v>6.3131061199414251</c:v>
                </c:pt>
                <c:pt idx="142">
                  <c:v>6.5652724256422239</c:v>
                </c:pt>
                <c:pt idx="143">
                  <c:v>7.0219368957872437</c:v>
                </c:pt>
                <c:pt idx="144">
                  <c:v>6.6161035132137922</c:v>
                </c:pt>
                <c:pt idx="145">
                  <c:v>7.307603968590894</c:v>
                </c:pt>
                <c:pt idx="146">
                  <c:v>8.1323755058858698</c:v>
                </c:pt>
                <c:pt idx="147">
                  <c:v>7.9298917347709468</c:v>
                </c:pt>
                <c:pt idx="148">
                  <c:v>5.7324255009992644</c:v>
                </c:pt>
                <c:pt idx="149">
                  <c:v>7.0980800007759077</c:v>
                </c:pt>
                <c:pt idx="150">
                  <c:v>7.9249862795818835</c:v>
                </c:pt>
                <c:pt idx="151">
                  <c:v>6.2614487592547325</c:v>
                </c:pt>
                <c:pt idx="152">
                  <c:v>8.007009087213822</c:v>
                </c:pt>
                <c:pt idx="153">
                  <c:v>7.1875012476788234</c:v>
                </c:pt>
                <c:pt idx="154">
                  <c:v>7.0832473835837373</c:v>
                </c:pt>
                <c:pt idx="155">
                  <c:v>6.1484095967844929</c:v>
                </c:pt>
                <c:pt idx="156">
                  <c:v>7.0766447540835005</c:v>
                </c:pt>
                <c:pt idx="157">
                  <c:v>6.5847338193922305</c:v>
                </c:pt>
                <c:pt idx="158">
                  <c:v>7.7143134042117909</c:v>
                </c:pt>
                <c:pt idx="159">
                  <c:v>5.4715317429300754</c:v>
                </c:pt>
                <c:pt idx="160">
                  <c:v>9.507997624599291</c:v>
                </c:pt>
                <c:pt idx="161">
                  <c:v>7.5995698152802946</c:v>
                </c:pt>
                <c:pt idx="162">
                  <c:v>4.5433175018437586</c:v>
                </c:pt>
                <c:pt idx="163">
                  <c:v>7.0975804101391553</c:v>
                </c:pt>
                <c:pt idx="164">
                  <c:v>6.368071062919479</c:v>
                </c:pt>
                <c:pt idx="165">
                  <c:v>6.5795950461889836</c:v>
                </c:pt>
                <c:pt idx="166">
                  <c:v>6.8877704617163227</c:v>
                </c:pt>
                <c:pt idx="167">
                  <c:v>6.2443488655270416</c:v>
                </c:pt>
                <c:pt idx="168">
                  <c:v>8.5922381178028271</c:v>
                </c:pt>
                <c:pt idx="169">
                  <c:v>7.3621876529684007</c:v>
                </c:pt>
                <c:pt idx="170">
                  <c:v>4.4260837161410631</c:v>
                </c:pt>
                <c:pt idx="171">
                  <c:v>6.8820435832917068</c:v>
                </c:pt>
                <c:pt idx="172">
                  <c:v>5.9737797936426453</c:v>
                </c:pt>
                <c:pt idx="173">
                  <c:v>7.1408532082674254</c:v>
                </c:pt>
                <c:pt idx="174">
                  <c:v>5.6149515428809229</c:v>
                </c:pt>
                <c:pt idx="175">
                  <c:v>7.0971557572556465</c:v>
                </c:pt>
                <c:pt idx="176">
                  <c:v>4.7106403351325721</c:v>
                </c:pt>
                <c:pt idx="177">
                  <c:v>5.4420534907463294</c:v>
                </c:pt>
                <c:pt idx="178">
                  <c:v>7.461621422438391</c:v>
                </c:pt>
                <c:pt idx="179">
                  <c:v>7.0557147442777381</c:v>
                </c:pt>
                <c:pt idx="180">
                  <c:v>5.1211977226394731</c:v>
                </c:pt>
                <c:pt idx="181">
                  <c:v>6.7560385070714055</c:v>
                </c:pt>
                <c:pt idx="182">
                  <c:v>5.6665124844322436</c:v>
                </c:pt>
                <c:pt idx="183">
                  <c:v>6.4295427001990486</c:v>
                </c:pt>
                <c:pt idx="184">
                  <c:v>7.83766451765882</c:v>
                </c:pt>
                <c:pt idx="185">
                  <c:v>8.2223221550540195</c:v>
                </c:pt>
                <c:pt idx="186">
                  <c:v>6.7706616187711424</c:v>
                </c:pt>
                <c:pt idx="187">
                  <c:v>8.2605245279868047</c:v>
                </c:pt>
                <c:pt idx="188">
                  <c:v>6.3192047611903561</c:v>
                </c:pt>
                <c:pt idx="189">
                  <c:v>4.8617195816835288</c:v>
                </c:pt>
                <c:pt idx="190">
                  <c:v>7.6888887457461923</c:v>
                </c:pt>
                <c:pt idx="191">
                  <c:v>6.3661780173747564</c:v>
                </c:pt>
                <c:pt idx="192">
                  <c:v>8.4702041510315151</c:v>
                </c:pt>
                <c:pt idx="193">
                  <c:v>7.1601339963101598</c:v>
                </c:pt>
                <c:pt idx="194">
                  <c:v>6.9958013895181343</c:v>
                </c:pt>
                <c:pt idx="195">
                  <c:v>8.4974146600924154</c:v>
                </c:pt>
                <c:pt idx="196">
                  <c:v>7.3482053320991554</c:v>
                </c:pt>
                <c:pt idx="197">
                  <c:v>8.1940330572595403</c:v>
                </c:pt>
                <c:pt idx="198">
                  <c:v>8.14227432787707</c:v>
                </c:pt>
                <c:pt idx="199">
                  <c:v>5.5794911535589575</c:v>
                </c:pt>
                <c:pt idx="200">
                  <c:v>4.6057620383778426</c:v>
                </c:pt>
                <c:pt idx="201">
                  <c:v>5.7087590497390339</c:v>
                </c:pt>
                <c:pt idx="202">
                  <c:v>6.4676166030602191</c:v>
                </c:pt>
                <c:pt idx="203">
                  <c:v>7.458880137817272</c:v>
                </c:pt>
                <c:pt idx="204">
                  <c:v>6.78942649930688</c:v>
                </c:pt>
                <c:pt idx="205">
                  <c:v>5.6172071207736458</c:v>
                </c:pt>
                <c:pt idx="206">
                  <c:v>4.8478859420162292</c:v>
                </c:pt>
                <c:pt idx="207">
                  <c:v>7.4132535524714758</c:v>
                </c:pt>
                <c:pt idx="208">
                  <c:v>5.1203200875347443</c:v>
                </c:pt>
                <c:pt idx="209">
                  <c:v>7.6731717603655376</c:v>
                </c:pt>
                <c:pt idx="210">
                  <c:v>5.8405009321973225</c:v>
                </c:pt>
                <c:pt idx="211">
                  <c:v>7.4700654947816343</c:v>
                </c:pt>
                <c:pt idx="212">
                  <c:v>6.8003706424187138</c:v>
                </c:pt>
                <c:pt idx="213">
                  <c:v>8.407228087953154</c:v>
                </c:pt>
                <c:pt idx="214">
                  <c:v>5.795402878833146</c:v>
                </c:pt>
                <c:pt idx="215">
                  <c:v>6.6653470381194957</c:v>
                </c:pt>
                <c:pt idx="216">
                  <c:v>6.2072376899004897</c:v>
                </c:pt>
                <c:pt idx="217">
                  <c:v>7.2996803685043652</c:v>
                </c:pt>
                <c:pt idx="218">
                  <c:v>6.108283237586301</c:v>
                </c:pt>
                <c:pt idx="219">
                  <c:v>7.1540750206124395</c:v>
                </c:pt>
                <c:pt idx="220">
                  <c:v>8.4028900435782603</c:v>
                </c:pt>
                <c:pt idx="221">
                  <c:v>7.2421293678649876</c:v>
                </c:pt>
                <c:pt idx="222">
                  <c:v>8.0875471906018337</c:v>
                </c:pt>
                <c:pt idx="223">
                  <c:v>7.3968386233593408</c:v>
                </c:pt>
                <c:pt idx="224">
                  <c:v>7.2106279000864166</c:v>
                </c:pt>
                <c:pt idx="225">
                  <c:v>6.0466535543537754</c:v>
                </c:pt>
                <c:pt idx="226">
                  <c:v>7.6669218209965342</c:v>
                </c:pt>
                <c:pt idx="227">
                  <c:v>7.4230933847031553</c:v>
                </c:pt>
                <c:pt idx="228">
                  <c:v>7.126289795109777</c:v>
                </c:pt>
                <c:pt idx="229">
                  <c:v>7.4005298618618793</c:v>
                </c:pt>
                <c:pt idx="230">
                  <c:v>6.7246303627627118</c:v>
                </c:pt>
                <c:pt idx="231">
                  <c:v>6.5954273730976993</c:v>
                </c:pt>
                <c:pt idx="232">
                  <c:v>5.5832430575242853</c:v>
                </c:pt>
                <c:pt idx="233">
                  <c:v>9.0321604422879354</c:v>
                </c:pt>
                <c:pt idx="234">
                  <c:v>7.7883065511101259</c:v>
                </c:pt>
                <c:pt idx="235">
                  <c:v>7.6236034222779265</c:v>
                </c:pt>
                <c:pt idx="236">
                  <c:v>6.7958396077467054</c:v>
                </c:pt>
                <c:pt idx="237">
                  <c:v>8.0781222628632641</c:v>
                </c:pt>
                <c:pt idx="238">
                  <c:v>8.3348339379162208</c:v>
                </c:pt>
                <c:pt idx="239">
                  <c:v>6.7161277608088223</c:v>
                </c:pt>
                <c:pt idx="240">
                  <c:v>7.5263999288578187</c:v>
                </c:pt>
                <c:pt idx="241">
                  <c:v>6.5392855399795264</c:v>
                </c:pt>
                <c:pt idx="242">
                  <c:v>5.4540786888809372</c:v>
                </c:pt>
                <c:pt idx="243">
                  <c:v>8.5967024866816573</c:v>
                </c:pt>
                <c:pt idx="244">
                  <c:v>6.9812973203334927</c:v>
                </c:pt>
                <c:pt idx="245">
                  <c:v>7.2384755785069244</c:v>
                </c:pt>
                <c:pt idx="246">
                  <c:v>7.8806164173439006</c:v>
                </c:pt>
                <c:pt idx="247">
                  <c:v>6.980175435589425</c:v>
                </c:pt>
                <c:pt idx="248">
                  <c:v>7.2448921006355027</c:v>
                </c:pt>
                <c:pt idx="249">
                  <c:v>6.4394577697845294</c:v>
                </c:pt>
                <c:pt idx="250">
                  <c:v>5.3332560436426784</c:v>
                </c:pt>
                <c:pt idx="251">
                  <c:v>7.3472513806116266</c:v>
                </c:pt>
                <c:pt idx="252">
                  <c:v>6.3037090998415817</c:v>
                </c:pt>
                <c:pt idx="253">
                  <c:v>8.553372296611073</c:v>
                </c:pt>
                <c:pt idx="254">
                  <c:v>7.8093965734705177</c:v>
                </c:pt>
                <c:pt idx="255">
                  <c:v>8.194103281539304</c:v>
                </c:pt>
                <c:pt idx="256">
                  <c:v>5.7003136094506779</c:v>
                </c:pt>
                <c:pt idx="257">
                  <c:v>8.6118216345669296</c:v>
                </c:pt>
                <c:pt idx="258">
                  <c:v>7.0755788233672448</c:v>
                </c:pt>
                <c:pt idx="259">
                  <c:v>8.7249928192064061</c:v>
                </c:pt>
                <c:pt idx="260">
                  <c:v>6.9509069559599288</c:v>
                </c:pt>
                <c:pt idx="261">
                  <c:v>8.1415855421667995</c:v>
                </c:pt>
                <c:pt idx="262">
                  <c:v>7.5702998393737149</c:v>
                </c:pt>
                <c:pt idx="263">
                  <c:v>5.9048405585933708</c:v>
                </c:pt>
                <c:pt idx="264">
                  <c:v>6.9569642378140113</c:v>
                </c:pt>
                <c:pt idx="265">
                  <c:v>6.7374472964625554</c:v>
                </c:pt>
                <c:pt idx="266">
                  <c:v>7.9981893958536059</c:v>
                </c:pt>
                <c:pt idx="267">
                  <c:v>8.2021201567113735</c:v>
                </c:pt>
                <c:pt idx="268">
                  <c:v>6.3910358226595445</c:v>
                </c:pt>
                <c:pt idx="269">
                  <c:v>7.2294063901279451</c:v>
                </c:pt>
                <c:pt idx="270">
                  <c:v>7.929830507845125</c:v>
                </c:pt>
                <c:pt idx="271">
                  <c:v>9.6096771189925505</c:v>
                </c:pt>
                <c:pt idx="272">
                  <c:v>6.8487683413924518</c:v>
                </c:pt>
                <c:pt idx="273">
                  <c:v>7.4750599325262801</c:v>
                </c:pt>
                <c:pt idx="274">
                  <c:v>7.1045111262595046</c:v>
                </c:pt>
                <c:pt idx="275">
                  <c:v>7.8580756732523112</c:v>
                </c:pt>
                <c:pt idx="276">
                  <c:v>4.5934255025326838</c:v>
                </c:pt>
                <c:pt idx="277">
                  <c:v>6.1062102709936132</c:v>
                </c:pt>
                <c:pt idx="278">
                  <c:v>6.9145264019384687</c:v>
                </c:pt>
                <c:pt idx="279">
                  <c:v>7.0850931219674989</c:v>
                </c:pt>
                <c:pt idx="280">
                  <c:v>6.4142949124531619</c:v>
                </c:pt>
                <c:pt idx="281">
                  <c:v>8.1122807919776534</c:v>
                </c:pt>
                <c:pt idx="282">
                  <c:v>8.4210099871859061</c:v>
                </c:pt>
                <c:pt idx="283">
                  <c:v>5.8805243427661864</c:v>
                </c:pt>
                <c:pt idx="284">
                  <c:v>7.916225697789141</c:v>
                </c:pt>
                <c:pt idx="285">
                  <c:v>8.6971490323911738</c:v>
                </c:pt>
                <c:pt idx="286">
                  <c:v>7.3523510359500408</c:v>
                </c:pt>
                <c:pt idx="287">
                  <c:v>7.742749521396302</c:v>
                </c:pt>
                <c:pt idx="288">
                  <c:v>7.2682521105885867</c:v>
                </c:pt>
                <c:pt idx="289">
                  <c:v>5.7806040621475745</c:v>
                </c:pt>
                <c:pt idx="290">
                  <c:v>4.8969243923614005</c:v>
                </c:pt>
                <c:pt idx="291">
                  <c:v>6.321638328394025</c:v>
                </c:pt>
                <c:pt idx="292">
                  <c:v>7.2119735788867629</c:v>
                </c:pt>
                <c:pt idx="293">
                  <c:v>7.5383617602864446</c:v>
                </c:pt>
                <c:pt idx="294">
                  <c:v>8.0244074120279461</c:v>
                </c:pt>
                <c:pt idx="295">
                  <c:v>8.1905925008891831</c:v>
                </c:pt>
                <c:pt idx="296">
                  <c:v>6.6920156591674127</c:v>
                </c:pt>
                <c:pt idx="297">
                  <c:v>7.2154014752262272</c:v>
                </c:pt>
                <c:pt idx="298">
                  <c:v>7.7976760917879089</c:v>
                </c:pt>
                <c:pt idx="299">
                  <c:v>9.6958990739994082</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D0FA-4133-845F-6D6C1D05504D}"/>
            </c:ext>
          </c:extLst>
        </c:ser>
        <c:dLbls>
          <c:showLegendKey val="0"/>
          <c:showVal val="0"/>
          <c:showCatName val="0"/>
          <c:showSerName val="0"/>
          <c:showPercent val="0"/>
          <c:showBubbleSize val="0"/>
        </c:dLbls>
        <c:axId val="-1087312112"/>
        <c:axId val="-1087300144"/>
      </c:scatterChart>
      <c:valAx>
        <c:axId val="-1087312112"/>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Gas Price</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00144"/>
        <c:crossesAt val="-1200"/>
        <c:crossBetween val="midCat"/>
      </c:valAx>
      <c:valAx>
        <c:axId val="-1087300144"/>
        <c:scaling>
          <c:orientation val="minMax"/>
        </c:scaling>
        <c:delete val="1"/>
        <c:axPos val="l"/>
        <c:numFmt formatCode="General" sourceLinked="1"/>
        <c:majorTickMark val="cross"/>
        <c:minorTickMark val="none"/>
        <c:tickLblPos val="nextTo"/>
        <c:crossAx val="-1087312112"/>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90063742032246E-2"/>
          <c:y val="8.2962962962962961E-2"/>
          <c:w val="0.92019872515935508"/>
          <c:h val="0.75851851851851848"/>
        </c:manualLayout>
      </c:layout>
      <c:scatterChart>
        <c:scatterStyle val="lineMarker"/>
        <c:varyColors val="0"/>
        <c:ser>
          <c:idx val="0"/>
          <c:order val="0"/>
          <c:spPr>
            <a:ln w="28575" cap="rnd">
              <a:noFill/>
              <a:round/>
            </a:ln>
            <a:effectLst/>
          </c:spPr>
          <c:marker>
            <c:symbol val="circle"/>
            <c:size val="9"/>
            <c:spPr>
              <a:solidFill>
                <a:srgbClr val="92D050">
                  <a:alpha val="30000"/>
                </a:srgbClr>
              </a:solidFill>
              <a:ln w="9525">
                <a:noFill/>
              </a:ln>
              <a:effectLst/>
            </c:spPr>
          </c:marker>
          <c:trendline>
            <c:spPr>
              <a:ln w="38100" cap="rnd">
                <a:solidFill>
                  <a:srgbClr val="0000FF"/>
                </a:solidFill>
                <a:prstDash val="sysDot"/>
              </a:ln>
              <a:effectLst/>
            </c:spPr>
            <c:trendlineType val="linear"/>
            <c:dispRSqr val="1"/>
            <c:dispEq val="0"/>
            <c:trendlineLbl>
              <c:layout>
                <c:manualLayout>
                  <c:x val="-0.54225690538682669"/>
                  <c:y val="-0.3575143773694954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trendlineLbl>
          </c:trendline>
          <c:xVal>
            <c:numRef>
              <c:f>Fore_Trials!$Q$10:$Q$100000</c:f>
              <c:numCache>
                <c:formatCode>General</c:formatCode>
                <c:ptCount val="99991"/>
                <c:pt idx="0">
                  <c:v>70.156410813796953</c:v>
                </c:pt>
                <c:pt idx="1">
                  <c:v>72.068933176726787</c:v>
                </c:pt>
                <c:pt idx="2">
                  <c:v>72.530880150687224</c:v>
                </c:pt>
                <c:pt idx="3">
                  <c:v>73.151225985177618</c:v>
                </c:pt>
                <c:pt idx="4">
                  <c:v>76.417309695393257</c:v>
                </c:pt>
                <c:pt idx="5">
                  <c:v>75.903209361755003</c:v>
                </c:pt>
                <c:pt idx="6">
                  <c:v>70.067863984727879</c:v>
                </c:pt>
                <c:pt idx="7">
                  <c:v>71.672457462688783</c:v>
                </c:pt>
                <c:pt idx="8">
                  <c:v>70.981012405266625</c:v>
                </c:pt>
                <c:pt idx="9">
                  <c:v>71.173707161456562</c:v>
                </c:pt>
                <c:pt idx="10">
                  <c:v>73.876247554835615</c:v>
                </c:pt>
                <c:pt idx="11">
                  <c:v>74.055709576271525</c:v>
                </c:pt>
                <c:pt idx="12">
                  <c:v>74.668264808760838</c:v>
                </c:pt>
                <c:pt idx="13">
                  <c:v>74.348204078624761</c:v>
                </c:pt>
                <c:pt idx="14">
                  <c:v>69.428793873115964</c:v>
                </c:pt>
                <c:pt idx="15">
                  <c:v>75.118989334868189</c:v>
                </c:pt>
                <c:pt idx="16">
                  <c:v>75.353325925631978</c:v>
                </c:pt>
                <c:pt idx="17">
                  <c:v>74.586857177109124</c:v>
                </c:pt>
                <c:pt idx="18">
                  <c:v>72.416988405313319</c:v>
                </c:pt>
                <c:pt idx="19">
                  <c:v>71.860310300888742</c:v>
                </c:pt>
                <c:pt idx="20">
                  <c:v>74.227234346875505</c:v>
                </c:pt>
                <c:pt idx="21">
                  <c:v>69.79297401805357</c:v>
                </c:pt>
                <c:pt idx="22">
                  <c:v>74.069828319266648</c:v>
                </c:pt>
                <c:pt idx="23">
                  <c:v>74.457547488066865</c:v>
                </c:pt>
                <c:pt idx="24">
                  <c:v>69.809159982321972</c:v>
                </c:pt>
                <c:pt idx="25">
                  <c:v>68.686982629261109</c:v>
                </c:pt>
                <c:pt idx="26">
                  <c:v>75.627791792321631</c:v>
                </c:pt>
                <c:pt idx="27">
                  <c:v>71.512658693690724</c:v>
                </c:pt>
                <c:pt idx="28">
                  <c:v>73.283315388546029</c:v>
                </c:pt>
                <c:pt idx="29">
                  <c:v>72.654524622775327</c:v>
                </c:pt>
                <c:pt idx="30">
                  <c:v>68.770735039637671</c:v>
                </c:pt>
                <c:pt idx="31">
                  <c:v>76.08271194416578</c:v>
                </c:pt>
                <c:pt idx="32">
                  <c:v>74.661013690817853</c:v>
                </c:pt>
                <c:pt idx="33">
                  <c:v>72.586433670745663</c:v>
                </c:pt>
                <c:pt idx="34">
                  <c:v>70.922867803563179</c:v>
                </c:pt>
                <c:pt idx="35">
                  <c:v>77.610256296822371</c:v>
                </c:pt>
                <c:pt idx="36">
                  <c:v>71.682961748930737</c:v>
                </c:pt>
                <c:pt idx="37">
                  <c:v>71.0266580264298</c:v>
                </c:pt>
                <c:pt idx="38">
                  <c:v>72.769079803840455</c:v>
                </c:pt>
                <c:pt idx="39">
                  <c:v>74.622035796626406</c:v>
                </c:pt>
                <c:pt idx="40">
                  <c:v>75.676734862913548</c:v>
                </c:pt>
                <c:pt idx="41">
                  <c:v>74.564840321699307</c:v>
                </c:pt>
                <c:pt idx="42">
                  <c:v>74.822841759253606</c:v>
                </c:pt>
                <c:pt idx="43">
                  <c:v>70.434631730726139</c:v>
                </c:pt>
                <c:pt idx="44">
                  <c:v>69.742386896021756</c:v>
                </c:pt>
                <c:pt idx="45">
                  <c:v>73.510032757289139</c:v>
                </c:pt>
                <c:pt idx="46">
                  <c:v>73.40336209458566</c:v>
                </c:pt>
                <c:pt idx="47">
                  <c:v>73.311209509411043</c:v>
                </c:pt>
                <c:pt idx="48">
                  <c:v>73.914310409537066</c:v>
                </c:pt>
                <c:pt idx="49">
                  <c:v>75.447592816724253</c:v>
                </c:pt>
                <c:pt idx="50">
                  <c:v>73.274309379235106</c:v>
                </c:pt>
                <c:pt idx="51">
                  <c:v>74.220753888431858</c:v>
                </c:pt>
                <c:pt idx="52">
                  <c:v>75.493409317066948</c:v>
                </c:pt>
                <c:pt idx="53">
                  <c:v>71.106955446996736</c:v>
                </c:pt>
                <c:pt idx="54">
                  <c:v>72.618282017481775</c:v>
                </c:pt>
                <c:pt idx="55">
                  <c:v>74.432175727077393</c:v>
                </c:pt>
                <c:pt idx="56">
                  <c:v>73.770039864279951</c:v>
                </c:pt>
                <c:pt idx="57">
                  <c:v>75.645865874684077</c:v>
                </c:pt>
                <c:pt idx="58">
                  <c:v>72.482935368889258</c:v>
                </c:pt>
                <c:pt idx="59">
                  <c:v>73.073413782488757</c:v>
                </c:pt>
                <c:pt idx="60">
                  <c:v>75.524211466433201</c:v>
                </c:pt>
                <c:pt idx="61">
                  <c:v>74.18335558967722</c:v>
                </c:pt>
                <c:pt idx="62">
                  <c:v>72.072487014326612</c:v>
                </c:pt>
                <c:pt idx="63">
                  <c:v>73.532576178747561</c:v>
                </c:pt>
                <c:pt idx="64">
                  <c:v>72.4633699642566</c:v>
                </c:pt>
                <c:pt idx="65">
                  <c:v>72.006455674451914</c:v>
                </c:pt>
                <c:pt idx="66">
                  <c:v>76.648168427898071</c:v>
                </c:pt>
                <c:pt idx="67">
                  <c:v>71.318031306290052</c:v>
                </c:pt>
                <c:pt idx="68">
                  <c:v>72.060507865338238</c:v>
                </c:pt>
                <c:pt idx="69">
                  <c:v>71.511285061592972</c:v>
                </c:pt>
                <c:pt idx="70">
                  <c:v>70.503260013707305</c:v>
                </c:pt>
                <c:pt idx="71">
                  <c:v>73.879305784336594</c:v>
                </c:pt>
                <c:pt idx="72">
                  <c:v>71.629473632219515</c:v>
                </c:pt>
                <c:pt idx="73">
                  <c:v>76.599743326359572</c:v>
                </c:pt>
                <c:pt idx="74">
                  <c:v>75.672868828590524</c:v>
                </c:pt>
                <c:pt idx="75">
                  <c:v>70.187542470993819</c:v>
                </c:pt>
                <c:pt idx="76">
                  <c:v>71.488503939521479</c:v>
                </c:pt>
                <c:pt idx="77">
                  <c:v>74.063602475072059</c:v>
                </c:pt>
                <c:pt idx="78">
                  <c:v>74.666417950070894</c:v>
                </c:pt>
                <c:pt idx="79">
                  <c:v>73.385332397255638</c:v>
                </c:pt>
                <c:pt idx="80">
                  <c:v>77.780290869955607</c:v>
                </c:pt>
                <c:pt idx="81">
                  <c:v>71.939347119959578</c:v>
                </c:pt>
                <c:pt idx="82">
                  <c:v>73.78456477346964</c:v>
                </c:pt>
                <c:pt idx="83">
                  <c:v>74.124611880796976</c:v>
                </c:pt>
                <c:pt idx="84">
                  <c:v>74.759490233407732</c:v>
                </c:pt>
                <c:pt idx="85">
                  <c:v>72.334698607111932</c:v>
                </c:pt>
                <c:pt idx="86">
                  <c:v>70.970030624112113</c:v>
                </c:pt>
                <c:pt idx="87">
                  <c:v>74.272818954891108</c:v>
                </c:pt>
                <c:pt idx="88">
                  <c:v>72.781074952901804</c:v>
                </c:pt>
                <c:pt idx="89">
                  <c:v>74.409084325728742</c:v>
                </c:pt>
                <c:pt idx="90">
                  <c:v>71.773927000847692</c:v>
                </c:pt>
                <c:pt idx="91">
                  <c:v>77.041547871221582</c:v>
                </c:pt>
                <c:pt idx="92">
                  <c:v>72.765790703230977</c:v>
                </c:pt>
                <c:pt idx="93">
                  <c:v>75.141758255150492</c:v>
                </c:pt>
                <c:pt idx="94">
                  <c:v>70.91237695981583</c:v>
                </c:pt>
                <c:pt idx="95">
                  <c:v>70.546357492075401</c:v>
                </c:pt>
                <c:pt idx="96">
                  <c:v>68.795723594320151</c:v>
                </c:pt>
                <c:pt idx="97">
                  <c:v>75.749818290724946</c:v>
                </c:pt>
                <c:pt idx="98">
                  <c:v>76.949361935285268</c:v>
                </c:pt>
                <c:pt idx="99">
                  <c:v>73.371192706115608</c:v>
                </c:pt>
                <c:pt idx="100">
                  <c:v>74.140066104498572</c:v>
                </c:pt>
                <c:pt idx="101">
                  <c:v>73.644236942098502</c:v>
                </c:pt>
                <c:pt idx="102">
                  <c:v>75.666311895292438</c:v>
                </c:pt>
                <c:pt idx="103">
                  <c:v>73.066439025213768</c:v>
                </c:pt>
                <c:pt idx="104">
                  <c:v>72.246078780432356</c:v>
                </c:pt>
                <c:pt idx="105">
                  <c:v>74.518779472602176</c:v>
                </c:pt>
                <c:pt idx="106">
                  <c:v>72.565373389897417</c:v>
                </c:pt>
                <c:pt idx="107">
                  <c:v>75.831058126487875</c:v>
                </c:pt>
                <c:pt idx="108">
                  <c:v>70.925763684251223</c:v>
                </c:pt>
                <c:pt idx="109">
                  <c:v>75.027617917485756</c:v>
                </c:pt>
                <c:pt idx="110">
                  <c:v>77.130706612798249</c:v>
                </c:pt>
                <c:pt idx="111">
                  <c:v>73.126075055918122</c:v>
                </c:pt>
                <c:pt idx="112">
                  <c:v>75.381176878058227</c:v>
                </c:pt>
                <c:pt idx="113">
                  <c:v>75.122134090634802</c:v>
                </c:pt>
                <c:pt idx="114">
                  <c:v>71.400583975245979</c:v>
                </c:pt>
                <c:pt idx="115">
                  <c:v>68.506310645088817</c:v>
                </c:pt>
                <c:pt idx="116">
                  <c:v>72.227281166294432</c:v>
                </c:pt>
                <c:pt idx="117">
                  <c:v>73.109771573643926</c:v>
                </c:pt>
                <c:pt idx="118">
                  <c:v>72.172182977725058</c:v>
                </c:pt>
                <c:pt idx="119">
                  <c:v>70.810420594618435</c:v>
                </c:pt>
                <c:pt idx="120">
                  <c:v>69.60600566655674</c:v>
                </c:pt>
                <c:pt idx="121">
                  <c:v>71.134533029110074</c:v>
                </c:pt>
                <c:pt idx="122">
                  <c:v>73.312201286122104</c:v>
                </c:pt>
                <c:pt idx="123">
                  <c:v>72.340254275673601</c:v>
                </c:pt>
                <c:pt idx="124">
                  <c:v>76.306848712760853</c:v>
                </c:pt>
                <c:pt idx="125">
                  <c:v>72.382566064212313</c:v>
                </c:pt>
                <c:pt idx="126">
                  <c:v>73.502471980290721</c:v>
                </c:pt>
                <c:pt idx="127">
                  <c:v>73.533163090187998</c:v>
                </c:pt>
                <c:pt idx="128">
                  <c:v>77.711730225005908</c:v>
                </c:pt>
                <c:pt idx="129">
                  <c:v>75.220110852625197</c:v>
                </c:pt>
                <c:pt idx="130">
                  <c:v>72.074353926190867</c:v>
                </c:pt>
                <c:pt idx="131">
                  <c:v>71.098094751093853</c:v>
                </c:pt>
                <c:pt idx="132">
                  <c:v>68.993921453107035</c:v>
                </c:pt>
                <c:pt idx="133">
                  <c:v>71.118976074685179</c:v>
                </c:pt>
                <c:pt idx="134">
                  <c:v>72.254514896335436</c:v>
                </c:pt>
                <c:pt idx="135">
                  <c:v>69.711629226932146</c:v>
                </c:pt>
                <c:pt idx="136">
                  <c:v>69.866342424774388</c:v>
                </c:pt>
                <c:pt idx="137">
                  <c:v>73.030389809216203</c:v>
                </c:pt>
                <c:pt idx="138">
                  <c:v>72.96665171893514</c:v>
                </c:pt>
                <c:pt idx="139">
                  <c:v>75.965857954451678</c:v>
                </c:pt>
                <c:pt idx="140">
                  <c:v>73.958508424707631</c:v>
                </c:pt>
                <c:pt idx="141">
                  <c:v>73.245077731855162</c:v>
                </c:pt>
                <c:pt idx="142">
                  <c:v>71.825581407135445</c:v>
                </c:pt>
                <c:pt idx="143">
                  <c:v>71.363774755886496</c:v>
                </c:pt>
                <c:pt idx="144">
                  <c:v>73.337349566141896</c:v>
                </c:pt>
                <c:pt idx="145">
                  <c:v>74.545390218928191</c:v>
                </c:pt>
                <c:pt idx="146">
                  <c:v>72.841012268049241</c:v>
                </c:pt>
                <c:pt idx="147">
                  <c:v>69.340757464121239</c:v>
                </c:pt>
                <c:pt idx="148">
                  <c:v>75.290554024318567</c:v>
                </c:pt>
                <c:pt idx="149">
                  <c:v>70.650250875896205</c:v>
                </c:pt>
                <c:pt idx="150">
                  <c:v>73.67716701073094</c:v>
                </c:pt>
                <c:pt idx="151">
                  <c:v>72.426123466317989</c:v>
                </c:pt>
                <c:pt idx="152">
                  <c:v>72.873990703761933</c:v>
                </c:pt>
                <c:pt idx="153">
                  <c:v>74.875952070161617</c:v>
                </c:pt>
                <c:pt idx="154">
                  <c:v>70.828159197647992</c:v>
                </c:pt>
                <c:pt idx="155">
                  <c:v>74.816363262629523</c:v>
                </c:pt>
                <c:pt idx="156">
                  <c:v>71.304862387305533</c:v>
                </c:pt>
                <c:pt idx="157">
                  <c:v>71.174277184620351</c:v>
                </c:pt>
                <c:pt idx="158">
                  <c:v>69.995862667881454</c:v>
                </c:pt>
                <c:pt idx="159">
                  <c:v>70.40659976581432</c:v>
                </c:pt>
                <c:pt idx="160">
                  <c:v>76.577718447134203</c:v>
                </c:pt>
                <c:pt idx="161">
                  <c:v>74.084302064190425</c:v>
                </c:pt>
                <c:pt idx="162">
                  <c:v>74.195774768210569</c:v>
                </c:pt>
                <c:pt idx="163">
                  <c:v>71.261990832712129</c:v>
                </c:pt>
                <c:pt idx="164">
                  <c:v>74.363216822251644</c:v>
                </c:pt>
                <c:pt idx="165">
                  <c:v>73.922703778394109</c:v>
                </c:pt>
                <c:pt idx="166">
                  <c:v>68.77366505132575</c:v>
                </c:pt>
                <c:pt idx="167">
                  <c:v>73.880226865433272</c:v>
                </c:pt>
                <c:pt idx="168">
                  <c:v>72.973042597653858</c:v>
                </c:pt>
                <c:pt idx="169">
                  <c:v>72.547556652582088</c:v>
                </c:pt>
                <c:pt idx="170">
                  <c:v>72.005400445973464</c:v>
                </c:pt>
                <c:pt idx="171">
                  <c:v>71.335435565556736</c:v>
                </c:pt>
                <c:pt idx="172">
                  <c:v>73.795643882279478</c:v>
                </c:pt>
                <c:pt idx="173">
                  <c:v>67.753195562080847</c:v>
                </c:pt>
                <c:pt idx="174">
                  <c:v>72.910511001909228</c:v>
                </c:pt>
                <c:pt idx="175">
                  <c:v>71.019269360353917</c:v>
                </c:pt>
                <c:pt idx="176">
                  <c:v>69.005518778816025</c:v>
                </c:pt>
                <c:pt idx="177">
                  <c:v>73.262190177295125</c:v>
                </c:pt>
                <c:pt idx="178">
                  <c:v>70.261739337204489</c:v>
                </c:pt>
                <c:pt idx="179">
                  <c:v>71.691585699743513</c:v>
                </c:pt>
                <c:pt idx="180">
                  <c:v>75.689622536095129</c:v>
                </c:pt>
                <c:pt idx="181">
                  <c:v>74.305493648618338</c:v>
                </c:pt>
                <c:pt idx="182">
                  <c:v>73.410979407730835</c:v>
                </c:pt>
                <c:pt idx="183">
                  <c:v>70.329546949974997</c:v>
                </c:pt>
                <c:pt idx="184">
                  <c:v>72.950625946269554</c:v>
                </c:pt>
                <c:pt idx="185">
                  <c:v>76.223559300135705</c:v>
                </c:pt>
                <c:pt idx="186">
                  <c:v>72.976096990684425</c:v>
                </c:pt>
                <c:pt idx="187">
                  <c:v>71.705423993894485</c:v>
                </c:pt>
                <c:pt idx="188">
                  <c:v>76.001824531522615</c:v>
                </c:pt>
                <c:pt idx="189">
                  <c:v>73.00150673274068</c:v>
                </c:pt>
                <c:pt idx="190">
                  <c:v>75.541384201278007</c:v>
                </c:pt>
                <c:pt idx="191">
                  <c:v>73.579677563974158</c:v>
                </c:pt>
                <c:pt idx="192">
                  <c:v>75.692311958747467</c:v>
                </c:pt>
                <c:pt idx="193">
                  <c:v>74.493761225186901</c:v>
                </c:pt>
                <c:pt idx="194">
                  <c:v>67.589682792589471</c:v>
                </c:pt>
                <c:pt idx="195">
                  <c:v>75.125268048391774</c:v>
                </c:pt>
                <c:pt idx="196">
                  <c:v>68.900025013140748</c:v>
                </c:pt>
                <c:pt idx="197">
                  <c:v>71.732829029322929</c:v>
                </c:pt>
                <c:pt idx="198">
                  <c:v>74.053700792803852</c:v>
                </c:pt>
                <c:pt idx="199">
                  <c:v>71.37577912586309</c:v>
                </c:pt>
                <c:pt idx="200">
                  <c:v>75.094265636770103</c:v>
                </c:pt>
                <c:pt idx="201">
                  <c:v>72.887689076879909</c:v>
                </c:pt>
                <c:pt idx="202">
                  <c:v>71.400264715037025</c:v>
                </c:pt>
                <c:pt idx="203">
                  <c:v>74.87322311083733</c:v>
                </c:pt>
                <c:pt idx="204">
                  <c:v>73.929673888785956</c:v>
                </c:pt>
                <c:pt idx="205">
                  <c:v>71.529305774948554</c:v>
                </c:pt>
                <c:pt idx="206">
                  <c:v>73.60092424583047</c:v>
                </c:pt>
                <c:pt idx="207">
                  <c:v>74.38212789149523</c:v>
                </c:pt>
                <c:pt idx="208">
                  <c:v>72.01433233231468</c:v>
                </c:pt>
                <c:pt idx="209">
                  <c:v>74.742224574024419</c:v>
                </c:pt>
                <c:pt idx="210">
                  <c:v>74.185473706929955</c:v>
                </c:pt>
                <c:pt idx="211">
                  <c:v>73.221876754464148</c:v>
                </c:pt>
                <c:pt idx="212">
                  <c:v>73.794391512648872</c:v>
                </c:pt>
                <c:pt idx="213">
                  <c:v>71.14904786766526</c:v>
                </c:pt>
                <c:pt idx="214">
                  <c:v>75.734289069789526</c:v>
                </c:pt>
                <c:pt idx="215">
                  <c:v>73.568474553599003</c:v>
                </c:pt>
                <c:pt idx="216">
                  <c:v>70.326649770849158</c:v>
                </c:pt>
                <c:pt idx="217">
                  <c:v>75.212869613150559</c:v>
                </c:pt>
                <c:pt idx="218">
                  <c:v>74.049649611299628</c:v>
                </c:pt>
                <c:pt idx="219">
                  <c:v>71.159711132601373</c:v>
                </c:pt>
                <c:pt idx="220">
                  <c:v>72.366682621683552</c:v>
                </c:pt>
                <c:pt idx="221">
                  <c:v>74.551518624576076</c:v>
                </c:pt>
                <c:pt idx="222">
                  <c:v>74.968876637162964</c:v>
                </c:pt>
                <c:pt idx="223">
                  <c:v>72.509828502179417</c:v>
                </c:pt>
                <c:pt idx="224">
                  <c:v>71.690296064037952</c:v>
                </c:pt>
                <c:pt idx="225">
                  <c:v>69.848936605968206</c:v>
                </c:pt>
                <c:pt idx="226">
                  <c:v>71.607704766257541</c:v>
                </c:pt>
                <c:pt idx="227">
                  <c:v>74.065729999369722</c:v>
                </c:pt>
                <c:pt idx="228">
                  <c:v>75.185288062406144</c:v>
                </c:pt>
                <c:pt idx="229">
                  <c:v>70.001275629987248</c:v>
                </c:pt>
                <c:pt idx="230">
                  <c:v>76.033182879238751</c:v>
                </c:pt>
                <c:pt idx="231">
                  <c:v>71.797912584381351</c:v>
                </c:pt>
                <c:pt idx="232">
                  <c:v>69.438417051417517</c:v>
                </c:pt>
                <c:pt idx="233">
                  <c:v>74.628949071729906</c:v>
                </c:pt>
                <c:pt idx="234">
                  <c:v>76.460153536003432</c:v>
                </c:pt>
                <c:pt idx="235">
                  <c:v>74.768834208472796</c:v>
                </c:pt>
                <c:pt idx="236">
                  <c:v>77.243896810176253</c:v>
                </c:pt>
                <c:pt idx="237">
                  <c:v>72.03082067556312</c:v>
                </c:pt>
                <c:pt idx="238">
                  <c:v>72.571650764181157</c:v>
                </c:pt>
                <c:pt idx="239">
                  <c:v>72.275184091263526</c:v>
                </c:pt>
                <c:pt idx="240">
                  <c:v>75.101371418635878</c:v>
                </c:pt>
                <c:pt idx="241">
                  <c:v>72.016345255668753</c:v>
                </c:pt>
                <c:pt idx="242">
                  <c:v>75.456118933006366</c:v>
                </c:pt>
                <c:pt idx="243">
                  <c:v>74.013647544780994</c:v>
                </c:pt>
                <c:pt idx="244">
                  <c:v>74.017648987231951</c:v>
                </c:pt>
                <c:pt idx="245">
                  <c:v>71.088438117086412</c:v>
                </c:pt>
                <c:pt idx="246">
                  <c:v>73.715685444823308</c:v>
                </c:pt>
                <c:pt idx="247">
                  <c:v>72.700405292518582</c:v>
                </c:pt>
                <c:pt idx="248">
                  <c:v>71.746689328462878</c:v>
                </c:pt>
                <c:pt idx="249">
                  <c:v>71.838514860411365</c:v>
                </c:pt>
                <c:pt idx="250">
                  <c:v>72.326278462315386</c:v>
                </c:pt>
                <c:pt idx="251">
                  <c:v>73.653580729778525</c:v>
                </c:pt>
                <c:pt idx="252">
                  <c:v>71.69918633876047</c:v>
                </c:pt>
                <c:pt idx="253">
                  <c:v>73.384786997116237</c:v>
                </c:pt>
                <c:pt idx="254">
                  <c:v>72.734627636266353</c:v>
                </c:pt>
                <c:pt idx="255">
                  <c:v>77.682365291971379</c:v>
                </c:pt>
                <c:pt idx="256">
                  <c:v>69.478622057613492</c:v>
                </c:pt>
                <c:pt idx="257">
                  <c:v>71.322630977091208</c:v>
                </c:pt>
                <c:pt idx="258">
                  <c:v>70.95084282672768</c:v>
                </c:pt>
                <c:pt idx="259">
                  <c:v>71.331468530879548</c:v>
                </c:pt>
                <c:pt idx="260">
                  <c:v>74.861748468805558</c:v>
                </c:pt>
                <c:pt idx="261">
                  <c:v>73.884903294383633</c:v>
                </c:pt>
                <c:pt idx="262">
                  <c:v>70.510589508059738</c:v>
                </c:pt>
                <c:pt idx="263">
                  <c:v>72.790334882192639</c:v>
                </c:pt>
                <c:pt idx="264">
                  <c:v>70.692374686005337</c:v>
                </c:pt>
                <c:pt idx="265">
                  <c:v>70.634582002497993</c:v>
                </c:pt>
                <c:pt idx="266">
                  <c:v>72.325156450000193</c:v>
                </c:pt>
                <c:pt idx="267">
                  <c:v>73.642475879668439</c:v>
                </c:pt>
                <c:pt idx="268">
                  <c:v>71.432574850835323</c:v>
                </c:pt>
                <c:pt idx="269">
                  <c:v>72.324876977042393</c:v>
                </c:pt>
                <c:pt idx="270">
                  <c:v>74.3672336762653</c:v>
                </c:pt>
                <c:pt idx="271">
                  <c:v>73.804165385443355</c:v>
                </c:pt>
                <c:pt idx="272">
                  <c:v>74.962455816295545</c:v>
                </c:pt>
                <c:pt idx="273">
                  <c:v>74.796867292776454</c:v>
                </c:pt>
                <c:pt idx="274">
                  <c:v>73.069646105044697</c:v>
                </c:pt>
                <c:pt idx="275">
                  <c:v>69.840872650317195</c:v>
                </c:pt>
                <c:pt idx="276">
                  <c:v>72.570750437403078</c:v>
                </c:pt>
                <c:pt idx="277">
                  <c:v>73.473688947508592</c:v>
                </c:pt>
                <c:pt idx="278">
                  <c:v>74.44731515583598</c:v>
                </c:pt>
                <c:pt idx="279">
                  <c:v>76.149012473314571</c:v>
                </c:pt>
                <c:pt idx="280">
                  <c:v>73.698636159294452</c:v>
                </c:pt>
                <c:pt idx="281">
                  <c:v>72.576291070786354</c:v>
                </c:pt>
                <c:pt idx="282">
                  <c:v>71.655308714682079</c:v>
                </c:pt>
                <c:pt idx="283">
                  <c:v>75.103115708250641</c:v>
                </c:pt>
                <c:pt idx="284">
                  <c:v>75.48493735033486</c:v>
                </c:pt>
                <c:pt idx="285">
                  <c:v>74.510539388214852</c:v>
                </c:pt>
                <c:pt idx="286">
                  <c:v>74.773376115856109</c:v>
                </c:pt>
                <c:pt idx="287">
                  <c:v>71.751020401161298</c:v>
                </c:pt>
                <c:pt idx="288">
                  <c:v>70.546651085388461</c:v>
                </c:pt>
                <c:pt idx="289">
                  <c:v>74.669502365410509</c:v>
                </c:pt>
                <c:pt idx="290">
                  <c:v>70.044888688122072</c:v>
                </c:pt>
                <c:pt idx="291">
                  <c:v>74.803623568626932</c:v>
                </c:pt>
                <c:pt idx="292">
                  <c:v>71.527048309667222</c:v>
                </c:pt>
                <c:pt idx="293">
                  <c:v>73.467296028940837</c:v>
                </c:pt>
                <c:pt idx="294">
                  <c:v>72.02956603110546</c:v>
                </c:pt>
                <c:pt idx="295">
                  <c:v>71.869161122653026</c:v>
                </c:pt>
                <c:pt idx="296">
                  <c:v>71.22382732964499</c:v>
                </c:pt>
                <c:pt idx="297">
                  <c:v>73.242468475231931</c:v>
                </c:pt>
                <c:pt idx="298">
                  <c:v>72.269764564285225</c:v>
                </c:pt>
                <c:pt idx="299">
                  <c:v>74.200515154269326</c:v>
                </c:pt>
              </c:numCache>
            </c:numRef>
          </c:xVal>
          <c:yVal>
            <c:numRef>
              <c:f>Fore_Trials!$K$10:$K$100000</c:f>
              <c:numCache>
                <c:formatCode>General</c:formatCode>
                <c:ptCount val="99991"/>
                <c:pt idx="0">
                  <c:v>-393.36324498815486</c:v>
                </c:pt>
                <c:pt idx="1">
                  <c:v>-615.13485025999648</c:v>
                </c:pt>
                <c:pt idx="2">
                  <c:v>-421.86656402624135</c:v>
                </c:pt>
                <c:pt idx="3">
                  <c:v>-126.36263106810023</c:v>
                </c:pt>
                <c:pt idx="4">
                  <c:v>-274.29626208558727</c:v>
                </c:pt>
                <c:pt idx="5">
                  <c:v>-712.35718104814293</c:v>
                </c:pt>
                <c:pt idx="6">
                  <c:v>-344.50873481898407</c:v>
                </c:pt>
                <c:pt idx="7">
                  <c:v>-448.66862407941727</c:v>
                </c:pt>
                <c:pt idx="8">
                  <c:v>-288.32301788684805</c:v>
                </c:pt>
                <c:pt idx="9">
                  <c:v>-4.2309115628455629</c:v>
                </c:pt>
                <c:pt idx="10">
                  <c:v>-497.99858212370117</c:v>
                </c:pt>
                <c:pt idx="11">
                  <c:v>-93.107264232305241</c:v>
                </c:pt>
                <c:pt idx="12">
                  <c:v>-271.45414195827613</c:v>
                </c:pt>
                <c:pt idx="13">
                  <c:v>-194.25191259464719</c:v>
                </c:pt>
                <c:pt idx="14">
                  <c:v>-175.16908432661697</c:v>
                </c:pt>
                <c:pt idx="15">
                  <c:v>-305.64427083835028</c:v>
                </c:pt>
                <c:pt idx="16">
                  <c:v>-108.5557154005424</c:v>
                </c:pt>
                <c:pt idx="17">
                  <c:v>-140.55454839638611</c:v>
                </c:pt>
                <c:pt idx="18">
                  <c:v>-582.65142842135879</c:v>
                </c:pt>
                <c:pt idx="19">
                  <c:v>-333.50036899799909</c:v>
                </c:pt>
                <c:pt idx="20">
                  <c:v>-167.80503569254171</c:v>
                </c:pt>
                <c:pt idx="21">
                  <c:v>-223.78201804426882</c:v>
                </c:pt>
                <c:pt idx="22">
                  <c:v>-33.081248766388384</c:v>
                </c:pt>
                <c:pt idx="23">
                  <c:v>-413.63335601324354</c:v>
                </c:pt>
                <c:pt idx="24">
                  <c:v>-279.31711265786817</c:v>
                </c:pt>
                <c:pt idx="25">
                  <c:v>-342.17809687715737</c:v>
                </c:pt>
                <c:pt idx="26">
                  <c:v>-19.928150813958212</c:v>
                </c:pt>
                <c:pt idx="27">
                  <c:v>-523.92005984320531</c:v>
                </c:pt>
                <c:pt idx="28">
                  <c:v>-618.56182025281066</c:v>
                </c:pt>
                <c:pt idx="29">
                  <c:v>-140.92394318678481</c:v>
                </c:pt>
                <c:pt idx="30">
                  <c:v>-261.10589039282968</c:v>
                </c:pt>
                <c:pt idx="31">
                  <c:v>-156.01164286079594</c:v>
                </c:pt>
                <c:pt idx="32">
                  <c:v>-212.52923010928387</c:v>
                </c:pt>
                <c:pt idx="33">
                  <c:v>-256.42729853298147</c:v>
                </c:pt>
                <c:pt idx="34">
                  <c:v>-125.42026219443969</c:v>
                </c:pt>
                <c:pt idx="35">
                  <c:v>-112.47162301455234</c:v>
                </c:pt>
                <c:pt idx="36">
                  <c:v>-213.65536610581006</c:v>
                </c:pt>
                <c:pt idx="37">
                  <c:v>-85.628358023784713</c:v>
                </c:pt>
                <c:pt idx="38">
                  <c:v>-305.38259523918691</c:v>
                </c:pt>
                <c:pt idx="39">
                  <c:v>-164.86648320250706</c:v>
                </c:pt>
                <c:pt idx="40">
                  <c:v>-282.27182893277842</c:v>
                </c:pt>
                <c:pt idx="41">
                  <c:v>-327.4942412080876</c:v>
                </c:pt>
                <c:pt idx="42">
                  <c:v>-290.40306157963869</c:v>
                </c:pt>
                <c:pt idx="43">
                  <c:v>-209.43131130428515</c:v>
                </c:pt>
                <c:pt idx="44">
                  <c:v>-354.60070436309616</c:v>
                </c:pt>
                <c:pt idx="45">
                  <c:v>-45.500204088382546</c:v>
                </c:pt>
                <c:pt idx="46">
                  <c:v>-139.10589219180244</c:v>
                </c:pt>
                <c:pt idx="47">
                  <c:v>26.091153935711603</c:v>
                </c:pt>
                <c:pt idx="48">
                  <c:v>-40.306557917249393</c:v>
                </c:pt>
                <c:pt idx="49">
                  <c:v>-275.78888149196843</c:v>
                </c:pt>
                <c:pt idx="50">
                  <c:v>-370.34226801701482</c:v>
                </c:pt>
                <c:pt idx="51">
                  <c:v>-286.23187339256606</c:v>
                </c:pt>
                <c:pt idx="52">
                  <c:v>-53.730859763545141</c:v>
                </c:pt>
                <c:pt idx="53">
                  <c:v>-48.055057670879833</c:v>
                </c:pt>
                <c:pt idx="54">
                  <c:v>-352.41033609733665</c:v>
                </c:pt>
                <c:pt idx="55">
                  <c:v>-138.60727664054161</c:v>
                </c:pt>
                <c:pt idx="56">
                  <c:v>-218.16944695735856</c:v>
                </c:pt>
                <c:pt idx="57">
                  <c:v>366.89664066337218</c:v>
                </c:pt>
                <c:pt idx="58">
                  <c:v>-149.95291554267411</c:v>
                </c:pt>
                <c:pt idx="59">
                  <c:v>-595.74217794996605</c:v>
                </c:pt>
                <c:pt idx="60">
                  <c:v>-146.55482694624089</c:v>
                </c:pt>
                <c:pt idx="61">
                  <c:v>-214.14114396688313</c:v>
                </c:pt>
                <c:pt idx="62">
                  <c:v>-169.3014755396357</c:v>
                </c:pt>
                <c:pt idx="63">
                  <c:v>-344.76672368707011</c:v>
                </c:pt>
                <c:pt idx="64">
                  <c:v>-614.97839267338259</c:v>
                </c:pt>
                <c:pt idx="65">
                  <c:v>-24.285485304504277</c:v>
                </c:pt>
                <c:pt idx="66">
                  <c:v>-123.12062540963512</c:v>
                </c:pt>
                <c:pt idx="67">
                  <c:v>-67.801488246747965</c:v>
                </c:pt>
                <c:pt idx="68">
                  <c:v>-639.95283659893732</c:v>
                </c:pt>
                <c:pt idx="69">
                  <c:v>0.49847908586866652</c:v>
                </c:pt>
                <c:pt idx="70">
                  <c:v>-77.899032054925385</c:v>
                </c:pt>
                <c:pt idx="71">
                  <c:v>-262.21736833103694</c:v>
                </c:pt>
                <c:pt idx="72">
                  <c:v>-201.9541861133311</c:v>
                </c:pt>
                <c:pt idx="73">
                  <c:v>-525.95098580191802</c:v>
                </c:pt>
                <c:pt idx="74">
                  <c:v>-399.80159056180491</c:v>
                </c:pt>
                <c:pt idx="75">
                  <c:v>-405.13834253996322</c:v>
                </c:pt>
                <c:pt idx="76">
                  <c:v>-587.19607434572742</c:v>
                </c:pt>
                <c:pt idx="77">
                  <c:v>-798.07041158545417</c:v>
                </c:pt>
                <c:pt idx="78">
                  <c:v>-55.127657194808748</c:v>
                </c:pt>
                <c:pt idx="79">
                  <c:v>98.224990255870296</c:v>
                </c:pt>
                <c:pt idx="80">
                  <c:v>-168.42404204499229</c:v>
                </c:pt>
                <c:pt idx="81">
                  <c:v>-271.14673565079374</c:v>
                </c:pt>
                <c:pt idx="82">
                  <c:v>-261.42439703417006</c:v>
                </c:pt>
                <c:pt idx="83">
                  <c:v>-234.59264784338194</c:v>
                </c:pt>
                <c:pt idx="84">
                  <c:v>-130.45390155804782</c:v>
                </c:pt>
                <c:pt idx="85">
                  <c:v>-362.79526890113323</c:v>
                </c:pt>
                <c:pt idx="86">
                  <c:v>-831.23866542412406</c:v>
                </c:pt>
                <c:pt idx="87">
                  <c:v>-162.71642721413082</c:v>
                </c:pt>
                <c:pt idx="88">
                  <c:v>-561.48797009426607</c:v>
                </c:pt>
                <c:pt idx="89">
                  <c:v>-666.88895855395174</c:v>
                </c:pt>
                <c:pt idx="90">
                  <c:v>-103.82274182942416</c:v>
                </c:pt>
                <c:pt idx="91">
                  <c:v>-182.91251092180184</c:v>
                </c:pt>
                <c:pt idx="92">
                  <c:v>-233.6199912700892</c:v>
                </c:pt>
                <c:pt idx="93">
                  <c:v>-181.47292626150283</c:v>
                </c:pt>
                <c:pt idx="94">
                  <c:v>-348.2411710458436</c:v>
                </c:pt>
                <c:pt idx="95">
                  <c:v>-66.198076841778388</c:v>
                </c:pt>
                <c:pt idx="96">
                  <c:v>-281.95504820988879</c:v>
                </c:pt>
                <c:pt idx="97">
                  <c:v>-275.00270703393198</c:v>
                </c:pt>
                <c:pt idx="98">
                  <c:v>-86.349540343678584</c:v>
                </c:pt>
                <c:pt idx="99">
                  <c:v>-598.08051711091321</c:v>
                </c:pt>
                <c:pt idx="100">
                  <c:v>-681.439836132609</c:v>
                </c:pt>
                <c:pt idx="101">
                  <c:v>139.13035155231134</c:v>
                </c:pt>
                <c:pt idx="102">
                  <c:v>169.12903654723752</c:v>
                </c:pt>
                <c:pt idx="103">
                  <c:v>4.6013492138823153</c:v>
                </c:pt>
                <c:pt idx="104">
                  <c:v>-146.404548535461</c:v>
                </c:pt>
                <c:pt idx="105">
                  <c:v>-140.68575005723562</c:v>
                </c:pt>
                <c:pt idx="106">
                  <c:v>-398.79698901913525</c:v>
                </c:pt>
                <c:pt idx="107">
                  <c:v>76.914018273155733</c:v>
                </c:pt>
                <c:pt idx="108">
                  <c:v>-354.4619862296837</c:v>
                </c:pt>
                <c:pt idx="109">
                  <c:v>-408.19147594612116</c:v>
                </c:pt>
                <c:pt idx="110">
                  <c:v>-104.38535450779494</c:v>
                </c:pt>
                <c:pt idx="111">
                  <c:v>-613.41275085805444</c:v>
                </c:pt>
                <c:pt idx="112">
                  <c:v>-235.95201140584075</c:v>
                </c:pt>
                <c:pt idx="113">
                  <c:v>-374.7387887281169</c:v>
                </c:pt>
                <c:pt idx="114">
                  <c:v>-42.605323737707167</c:v>
                </c:pt>
                <c:pt idx="115">
                  <c:v>-581.20242608552644</c:v>
                </c:pt>
                <c:pt idx="116">
                  <c:v>-199.79198671932673</c:v>
                </c:pt>
                <c:pt idx="117">
                  <c:v>-281.50504363975864</c:v>
                </c:pt>
                <c:pt idx="118">
                  <c:v>-55.18867423221964</c:v>
                </c:pt>
                <c:pt idx="119">
                  <c:v>-149.60953307197911</c:v>
                </c:pt>
                <c:pt idx="120">
                  <c:v>-305.37756346984588</c:v>
                </c:pt>
                <c:pt idx="121">
                  <c:v>-502.61821157545285</c:v>
                </c:pt>
                <c:pt idx="122">
                  <c:v>-94.742842040349885</c:v>
                </c:pt>
                <c:pt idx="123">
                  <c:v>-204.09092982053107</c:v>
                </c:pt>
                <c:pt idx="124">
                  <c:v>-400.05054304612668</c:v>
                </c:pt>
                <c:pt idx="125">
                  <c:v>-607.87931252532576</c:v>
                </c:pt>
                <c:pt idx="126">
                  <c:v>-307.85932868764814</c:v>
                </c:pt>
                <c:pt idx="127">
                  <c:v>-111.28780961758351</c:v>
                </c:pt>
                <c:pt idx="128">
                  <c:v>-517.68779037980698</c:v>
                </c:pt>
                <c:pt idx="129">
                  <c:v>-134.29972795700263</c:v>
                </c:pt>
                <c:pt idx="130">
                  <c:v>-258.11469908828093</c:v>
                </c:pt>
                <c:pt idx="131">
                  <c:v>-240.84119731185092</c:v>
                </c:pt>
                <c:pt idx="132">
                  <c:v>-30.044723157147871</c:v>
                </c:pt>
                <c:pt idx="133">
                  <c:v>-601.93472223066806</c:v>
                </c:pt>
                <c:pt idx="134">
                  <c:v>-141.96276966827759</c:v>
                </c:pt>
                <c:pt idx="135">
                  <c:v>44.306368451517017</c:v>
                </c:pt>
                <c:pt idx="136">
                  <c:v>-144.84576095420923</c:v>
                </c:pt>
                <c:pt idx="137">
                  <c:v>-665.02093443081776</c:v>
                </c:pt>
                <c:pt idx="138">
                  <c:v>-341.57315082308048</c:v>
                </c:pt>
                <c:pt idx="139">
                  <c:v>-86.990466806061164</c:v>
                </c:pt>
                <c:pt idx="140">
                  <c:v>-441.95635575808808</c:v>
                </c:pt>
                <c:pt idx="141">
                  <c:v>-243.65199821363072</c:v>
                </c:pt>
                <c:pt idx="142">
                  <c:v>-414.39841555543876</c:v>
                </c:pt>
                <c:pt idx="143">
                  <c:v>-174.39033370445696</c:v>
                </c:pt>
                <c:pt idx="144">
                  <c:v>-265.95320179208113</c:v>
                </c:pt>
                <c:pt idx="145">
                  <c:v>-123.74743658687919</c:v>
                </c:pt>
                <c:pt idx="146">
                  <c:v>-169.67037776593358</c:v>
                </c:pt>
                <c:pt idx="147">
                  <c:v>-79.381401948156736</c:v>
                </c:pt>
                <c:pt idx="148">
                  <c:v>-32.340437082677852</c:v>
                </c:pt>
                <c:pt idx="149">
                  <c:v>-290.54569265556859</c:v>
                </c:pt>
                <c:pt idx="150">
                  <c:v>-151.89177034675924</c:v>
                </c:pt>
                <c:pt idx="151">
                  <c:v>-333.57216833220468</c:v>
                </c:pt>
                <c:pt idx="152">
                  <c:v>-319.18733065309067</c:v>
                </c:pt>
                <c:pt idx="153">
                  <c:v>-191.14659947464375</c:v>
                </c:pt>
                <c:pt idx="154">
                  <c:v>-163.68469621602668</c:v>
                </c:pt>
                <c:pt idx="155">
                  <c:v>-494.64968412300249</c:v>
                </c:pt>
                <c:pt idx="156">
                  <c:v>-346.60491071455408</c:v>
                </c:pt>
                <c:pt idx="157">
                  <c:v>-114.18200350454987</c:v>
                </c:pt>
                <c:pt idx="158">
                  <c:v>-384.01360394371278</c:v>
                </c:pt>
                <c:pt idx="159">
                  <c:v>-230.83820945775386</c:v>
                </c:pt>
                <c:pt idx="160">
                  <c:v>-272.8072697757205</c:v>
                </c:pt>
                <c:pt idx="161">
                  <c:v>-546.44219975126134</c:v>
                </c:pt>
                <c:pt idx="162">
                  <c:v>-168.46873133185949</c:v>
                </c:pt>
                <c:pt idx="163">
                  <c:v>-286.87618770270933</c:v>
                </c:pt>
                <c:pt idx="164">
                  <c:v>-196.1542104922396</c:v>
                </c:pt>
                <c:pt idx="165">
                  <c:v>-368.98682697206681</c:v>
                </c:pt>
                <c:pt idx="166">
                  <c:v>-182.99805822551193</c:v>
                </c:pt>
                <c:pt idx="167">
                  <c:v>-22.457648580254009</c:v>
                </c:pt>
                <c:pt idx="168">
                  <c:v>-165.06556689702245</c:v>
                </c:pt>
                <c:pt idx="169">
                  <c:v>-50.869635992650338</c:v>
                </c:pt>
                <c:pt idx="170">
                  <c:v>-287.95516078129975</c:v>
                </c:pt>
                <c:pt idx="171">
                  <c:v>-505.01007823816451</c:v>
                </c:pt>
                <c:pt idx="172">
                  <c:v>-66.746935810353534</c:v>
                </c:pt>
                <c:pt idx="173">
                  <c:v>-297.06127603569973</c:v>
                </c:pt>
                <c:pt idx="174">
                  <c:v>-343.76950143800036</c:v>
                </c:pt>
                <c:pt idx="175">
                  <c:v>-356.44534005393177</c:v>
                </c:pt>
                <c:pt idx="176">
                  <c:v>-892.99118004108698</c:v>
                </c:pt>
                <c:pt idx="177">
                  <c:v>-336.79331583623048</c:v>
                </c:pt>
                <c:pt idx="178">
                  <c:v>-115.54657307033924</c:v>
                </c:pt>
                <c:pt idx="179">
                  <c:v>-146.16070072884276</c:v>
                </c:pt>
                <c:pt idx="180">
                  <c:v>-133.66150269129506</c:v>
                </c:pt>
                <c:pt idx="181">
                  <c:v>-166.48780680615786</c:v>
                </c:pt>
                <c:pt idx="182">
                  <c:v>-563.47883715289004</c:v>
                </c:pt>
                <c:pt idx="183">
                  <c:v>-135.26245962532494</c:v>
                </c:pt>
                <c:pt idx="184">
                  <c:v>-647.31698068605215</c:v>
                </c:pt>
                <c:pt idx="185">
                  <c:v>-161.12504515551032</c:v>
                </c:pt>
                <c:pt idx="186">
                  <c:v>-253.27776533265609</c:v>
                </c:pt>
                <c:pt idx="187">
                  <c:v>-272.5901740142736</c:v>
                </c:pt>
                <c:pt idx="188">
                  <c:v>-690.95418840947139</c:v>
                </c:pt>
                <c:pt idx="189">
                  <c:v>-348.3636564917573</c:v>
                </c:pt>
                <c:pt idx="190">
                  <c:v>-34.479742488772445</c:v>
                </c:pt>
                <c:pt idx="191">
                  <c:v>-583.51269233031837</c:v>
                </c:pt>
                <c:pt idx="192">
                  <c:v>-317.08196045416003</c:v>
                </c:pt>
                <c:pt idx="193">
                  <c:v>-305.53625968587397</c:v>
                </c:pt>
                <c:pt idx="194">
                  <c:v>-42.898002259910008</c:v>
                </c:pt>
                <c:pt idx="195">
                  <c:v>-537.43944553018287</c:v>
                </c:pt>
                <c:pt idx="196">
                  <c:v>-328.63044819869066</c:v>
                </c:pt>
                <c:pt idx="197">
                  <c:v>-109.83661050552141</c:v>
                </c:pt>
                <c:pt idx="198">
                  <c:v>-178.38655309422444</c:v>
                </c:pt>
                <c:pt idx="199">
                  <c:v>-198.9705033809347</c:v>
                </c:pt>
                <c:pt idx="200">
                  <c:v>-483.56740927601709</c:v>
                </c:pt>
                <c:pt idx="201">
                  <c:v>-16.115955795137751</c:v>
                </c:pt>
                <c:pt idx="202">
                  <c:v>-200.66185871027022</c:v>
                </c:pt>
                <c:pt idx="203">
                  <c:v>-208.23600522192623</c:v>
                </c:pt>
                <c:pt idx="204">
                  <c:v>-605.88891200966214</c:v>
                </c:pt>
                <c:pt idx="205">
                  <c:v>-203.83773432907768</c:v>
                </c:pt>
                <c:pt idx="206">
                  <c:v>-241.96216518525131</c:v>
                </c:pt>
                <c:pt idx="207">
                  <c:v>-234.5249511440104</c:v>
                </c:pt>
                <c:pt idx="208">
                  <c:v>-350.5286812560305</c:v>
                </c:pt>
                <c:pt idx="209">
                  <c:v>-171.51674145796466</c:v>
                </c:pt>
                <c:pt idx="210">
                  <c:v>-535.52684921793639</c:v>
                </c:pt>
                <c:pt idx="211">
                  <c:v>25.456801012739078</c:v>
                </c:pt>
                <c:pt idx="212">
                  <c:v>-705.59953364465446</c:v>
                </c:pt>
                <c:pt idx="213">
                  <c:v>-611.4703637425531</c:v>
                </c:pt>
                <c:pt idx="214">
                  <c:v>-198.42909504395413</c:v>
                </c:pt>
                <c:pt idx="215">
                  <c:v>-448.04186667194313</c:v>
                </c:pt>
                <c:pt idx="216">
                  <c:v>-620.18262425863816</c:v>
                </c:pt>
                <c:pt idx="217">
                  <c:v>14.76663433272455</c:v>
                </c:pt>
                <c:pt idx="218">
                  <c:v>-665.96431737896796</c:v>
                </c:pt>
                <c:pt idx="219">
                  <c:v>-610.35453048470811</c:v>
                </c:pt>
                <c:pt idx="220">
                  <c:v>-107.97895921263731</c:v>
                </c:pt>
                <c:pt idx="221">
                  <c:v>-465.07879804855082</c:v>
                </c:pt>
                <c:pt idx="222">
                  <c:v>-322.65899769502619</c:v>
                </c:pt>
                <c:pt idx="223">
                  <c:v>-227.95374163630322</c:v>
                </c:pt>
                <c:pt idx="224">
                  <c:v>-70.11484045299153</c:v>
                </c:pt>
                <c:pt idx="225">
                  <c:v>-215.89310722810794</c:v>
                </c:pt>
                <c:pt idx="226">
                  <c:v>-322.27535962966016</c:v>
                </c:pt>
                <c:pt idx="227">
                  <c:v>-96.360739855055414</c:v>
                </c:pt>
                <c:pt idx="228">
                  <c:v>-288.19655143736009</c:v>
                </c:pt>
                <c:pt idx="229">
                  <c:v>-365.67697876088505</c:v>
                </c:pt>
                <c:pt idx="230">
                  <c:v>-364.96422944533373</c:v>
                </c:pt>
                <c:pt idx="231">
                  <c:v>-373.15700036826894</c:v>
                </c:pt>
                <c:pt idx="232">
                  <c:v>-67.946561495007757</c:v>
                </c:pt>
                <c:pt idx="233">
                  <c:v>-158.10458035773129</c:v>
                </c:pt>
                <c:pt idx="234">
                  <c:v>-218.05113816890818</c:v>
                </c:pt>
                <c:pt idx="235">
                  <c:v>-282.63667049193577</c:v>
                </c:pt>
                <c:pt idx="236">
                  <c:v>-158.60256848874764</c:v>
                </c:pt>
                <c:pt idx="237">
                  <c:v>-137.32549179664539</c:v>
                </c:pt>
                <c:pt idx="238">
                  <c:v>-24.045968068058897</c:v>
                </c:pt>
                <c:pt idx="239">
                  <c:v>-202.91806108468893</c:v>
                </c:pt>
                <c:pt idx="240">
                  <c:v>-279.27253954099638</c:v>
                </c:pt>
                <c:pt idx="241">
                  <c:v>-450.81818596339747</c:v>
                </c:pt>
                <c:pt idx="242">
                  <c:v>-209.5048421063774</c:v>
                </c:pt>
                <c:pt idx="243">
                  <c:v>-233.80256908440532</c:v>
                </c:pt>
                <c:pt idx="244">
                  <c:v>-467.22384301744438</c:v>
                </c:pt>
                <c:pt idx="245">
                  <c:v>-287.92271793983235</c:v>
                </c:pt>
                <c:pt idx="246">
                  <c:v>15.750262307427931</c:v>
                </c:pt>
                <c:pt idx="247">
                  <c:v>-117.73036566221755</c:v>
                </c:pt>
                <c:pt idx="248">
                  <c:v>-194.03612468130552</c:v>
                </c:pt>
                <c:pt idx="249">
                  <c:v>-392.91172283799932</c:v>
                </c:pt>
                <c:pt idx="250">
                  <c:v>-522.10785810058394</c:v>
                </c:pt>
                <c:pt idx="251">
                  <c:v>-225.80362268488634</c:v>
                </c:pt>
                <c:pt idx="252">
                  <c:v>-270.14826400398533</c:v>
                </c:pt>
                <c:pt idx="253">
                  <c:v>-266.0289971695147</c:v>
                </c:pt>
                <c:pt idx="254">
                  <c:v>-354.89663719158716</c:v>
                </c:pt>
                <c:pt idx="255">
                  <c:v>-400.83106657985383</c:v>
                </c:pt>
                <c:pt idx="256">
                  <c:v>-296.06282787496968</c:v>
                </c:pt>
                <c:pt idx="257">
                  <c:v>-66.162818863790818</c:v>
                </c:pt>
                <c:pt idx="258">
                  <c:v>-341.41403615429249</c:v>
                </c:pt>
                <c:pt idx="259">
                  <c:v>-49.898630371656317</c:v>
                </c:pt>
                <c:pt idx="260">
                  <c:v>-285.95805043946774</c:v>
                </c:pt>
                <c:pt idx="261">
                  <c:v>-208.13139970809286</c:v>
                </c:pt>
                <c:pt idx="262">
                  <c:v>-321.66982707630564</c:v>
                </c:pt>
                <c:pt idx="263">
                  <c:v>-136.10755871634962</c:v>
                </c:pt>
                <c:pt idx="264">
                  <c:v>-473.29843783307979</c:v>
                </c:pt>
                <c:pt idx="265">
                  <c:v>-256.84362691606026</c:v>
                </c:pt>
                <c:pt idx="266">
                  <c:v>-331.67368269921678</c:v>
                </c:pt>
                <c:pt idx="267">
                  <c:v>-462.529122070639</c:v>
                </c:pt>
                <c:pt idx="268">
                  <c:v>-454.65952158604028</c:v>
                </c:pt>
                <c:pt idx="269">
                  <c:v>-391.66836186856472</c:v>
                </c:pt>
                <c:pt idx="270">
                  <c:v>-140.99424078311148</c:v>
                </c:pt>
                <c:pt idx="271">
                  <c:v>-162.50390452341296</c:v>
                </c:pt>
                <c:pt idx="272">
                  <c:v>-520.55764896707979</c:v>
                </c:pt>
                <c:pt idx="273">
                  <c:v>75.818448806678816</c:v>
                </c:pt>
                <c:pt idx="274">
                  <c:v>-124.41498731837818</c:v>
                </c:pt>
                <c:pt idx="275">
                  <c:v>-78.703574911114828</c:v>
                </c:pt>
                <c:pt idx="276">
                  <c:v>-446.58043129591783</c:v>
                </c:pt>
                <c:pt idx="277">
                  <c:v>-599.3183990630871</c:v>
                </c:pt>
                <c:pt idx="278">
                  <c:v>-345.84442115389118</c:v>
                </c:pt>
                <c:pt idx="279">
                  <c:v>-177.12439631525146</c:v>
                </c:pt>
                <c:pt idx="280">
                  <c:v>-268.11535229987976</c:v>
                </c:pt>
                <c:pt idx="281">
                  <c:v>-217.52829929804543</c:v>
                </c:pt>
                <c:pt idx="282">
                  <c:v>-139.90173953676168</c:v>
                </c:pt>
                <c:pt idx="283">
                  <c:v>-293.62762496709098</c:v>
                </c:pt>
                <c:pt idx="284">
                  <c:v>-78.516670074571294</c:v>
                </c:pt>
                <c:pt idx="285">
                  <c:v>320.21340390269188</c:v>
                </c:pt>
                <c:pt idx="286">
                  <c:v>-638.47710352815739</c:v>
                </c:pt>
                <c:pt idx="287">
                  <c:v>32.325606549808441</c:v>
                </c:pt>
                <c:pt idx="288">
                  <c:v>-18.651778412172803</c:v>
                </c:pt>
                <c:pt idx="289">
                  <c:v>-522.2086634839452</c:v>
                </c:pt>
                <c:pt idx="290">
                  <c:v>-349.32998673501913</c:v>
                </c:pt>
                <c:pt idx="291">
                  <c:v>-456.56180149753675</c:v>
                </c:pt>
                <c:pt idx="292">
                  <c:v>-288.21109390012771</c:v>
                </c:pt>
                <c:pt idx="293">
                  <c:v>-452.26265371309142</c:v>
                </c:pt>
                <c:pt idx="294">
                  <c:v>-57.921141228833257</c:v>
                </c:pt>
                <c:pt idx="295">
                  <c:v>-304.18334889025732</c:v>
                </c:pt>
                <c:pt idx="296">
                  <c:v>-209.18314293155368</c:v>
                </c:pt>
                <c:pt idx="297">
                  <c:v>-215.02076114704403</c:v>
                </c:pt>
                <c:pt idx="298">
                  <c:v>-3.9553919801585096</c:v>
                </c:pt>
                <c:pt idx="299">
                  <c:v>151.43694610990636</c:v>
                </c:pt>
              </c:numCache>
            </c:numRef>
          </c:yVal>
          <c:smooth val="0"/>
          <c:extLst xmlns:c16r2="http://schemas.microsoft.com/office/drawing/2015/06/chart">
            <c:ext xmlns:c16="http://schemas.microsoft.com/office/drawing/2014/chart" uri="{C3380CC4-5D6E-409C-BE32-E72D297353CC}">
              <c16:uniqueId val="{00000000-94FD-4942-8FAD-38C54B5FB2AD}"/>
            </c:ext>
          </c:extLst>
        </c:ser>
        <c:dLbls>
          <c:showLegendKey val="0"/>
          <c:showVal val="0"/>
          <c:showCatName val="0"/>
          <c:showSerName val="0"/>
          <c:showPercent val="0"/>
          <c:showBubbleSize val="0"/>
        </c:dLbls>
        <c:axId val="-1087320272"/>
        <c:axId val="-1087304496"/>
      </c:scatterChart>
      <c:valAx>
        <c:axId val="-1087320272"/>
        <c:scaling>
          <c:orientation val="minMax"/>
        </c:scaling>
        <c:delete val="0"/>
        <c:axPos val="b"/>
        <c:title>
          <c:tx>
            <c:rich>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r>
                  <a:rPr lang="en-US"/>
                  <a:t>Oil Price</a:t>
                </a:r>
              </a:p>
            </c:rich>
          </c:tx>
          <c:layout/>
          <c:overlay val="0"/>
          <c:spPr>
            <a:noFill/>
            <a:ln>
              <a:noFill/>
            </a:ln>
            <a:effectLst/>
          </c:spPr>
          <c:txPr>
            <a:bodyPr rot="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title>
        <c:numFmt formatCode="General"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BO"/>
          </a:p>
        </c:txPr>
        <c:crossAx val="-1087304496"/>
        <c:crossesAt val="-1200"/>
        <c:crossBetween val="midCat"/>
      </c:valAx>
      <c:valAx>
        <c:axId val="-1087304496"/>
        <c:scaling>
          <c:orientation val="minMax"/>
        </c:scaling>
        <c:delete val="1"/>
        <c:axPos val="l"/>
        <c:numFmt formatCode="General" sourceLinked="1"/>
        <c:majorTickMark val="cross"/>
        <c:minorTickMark val="none"/>
        <c:tickLblPos val="nextTo"/>
        <c:crossAx val="-1087320272"/>
        <c:crosses val="autoZero"/>
        <c:crossBetween val="midCat"/>
      </c:valAx>
      <c:spPr>
        <a:noFill/>
        <a:ln>
          <a:solidFill>
            <a:schemeClr val="bg1">
              <a:lumMod val="75000"/>
            </a:schemeClr>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8.png"/><Relationship Id="rId2" Type="http://schemas.openxmlformats.org/officeDocument/2006/relationships/image" Target="../media/image8.png"/><Relationship Id="rId16" Type="http://schemas.openxmlformats.org/officeDocument/2006/relationships/image" Target="../media/image22.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7.xml.rels><?xml version="1.0" encoding="UTF-8" standalone="yes"?>
<Relationships xmlns="http://schemas.openxmlformats.org/package/2006/relationships"><Relationship Id="rId1" Type="http://schemas.openxmlformats.org/officeDocument/2006/relationships/image" Target="../media/image23.png"/></Relationships>
</file>

<file path=xl/drawings/_rels/drawing8.xml.rels><?xml version="1.0" encoding="UTF-8" standalone="yes"?>
<Relationships xmlns="http://schemas.openxmlformats.org/package/2006/relationships"><Relationship Id="rId1" Type="http://schemas.openxmlformats.org/officeDocument/2006/relationships/image" Target="../media/image2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chart" Target="../charts/chart23.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openxmlformats.org/officeDocument/2006/relationships/chart" Target="../charts/chart2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chart" Target="../charts/chart2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oneCell">
    <xdr:from>
      <xdr:col>12</xdr:col>
      <xdr:colOff>285750</xdr:colOff>
      <xdr:row>4</xdr:row>
      <xdr:rowOff>38100</xdr:rowOff>
    </xdr:from>
    <xdr:to>
      <xdr:col>15</xdr:col>
      <xdr:colOff>371264</xdr:colOff>
      <xdr:row>10</xdr:row>
      <xdr:rowOff>28469</xdr:rowOff>
    </xdr:to>
    <xdr:pic>
      <xdr:nvPicPr>
        <xdr:cNvPr id="2" name="Picture 1"/>
        <xdr:cNvPicPr>
          <a:picLocks noChangeAspect="1"/>
        </xdr:cNvPicPr>
      </xdr:nvPicPr>
      <xdr:blipFill>
        <a:blip xmlns:r="http://schemas.openxmlformats.org/officeDocument/2006/relationships" r:embed="rId1"/>
        <a:stretch>
          <a:fillRect/>
        </a:stretch>
      </xdr:blipFill>
      <xdr:spPr>
        <a:xfrm>
          <a:off x="7905750" y="609600"/>
          <a:ext cx="1685714" cy="847619"/>
        </a:xfrm>
        <a:prstGeom prst="rect">
          <a:avLst/>
        </a:prstGeom>
      </xdr:spPr>
    </xdr:pic>
    <xdr:clientData/>
  </xdr:twoCellAnchor>
  <xdr:twoCellAnchor editAs="oneCell">
    <xdr:from>
      <xdr:col>12</xdr:col>
      <xdr:colOff>0</xdr:colOff>
      <xdr:row>12</xdr:row>
      <xdr:rowOff>47625</xdr:rowOff>
    </xdr:from>
    <xdr:to>
      <xdr:col>22</xdr:col>
      <xdr:colOff>180286</xdr:colOff>
      <xdr:row>33</xdr:row>
      <xdr:rowOff>123440</xdr:rowOff>
    </xdr:to>
    <xdr:pic>
      <xdr:nvPicPr>
        <xdr:cNvPr id="3" name="Picture 2"/>
        <xdr:cNvPicPr>
          <a:picLocks noChangeAspect="1"/>
        </xdr:cNvPicPr>
      </xdr:nvPicPr>
      <xdr:blipFill>
        <a:blip xmlns:r="http://schemas.openxmlformats.org/officeDocument/2006/relationships" r:embed="rId2"/>
        <a:stretch>
          <a:fillRect/>
        </a:stretch>
      </xdr:blipFill>
      <xdr:spPr>
        <a:xfrm>
          <a:off x="7620000" y="1762125"/>
          <a:ext cx="5514286" cy="3076190"/>
        </a:xfrm>
        <a:prstGeom prst="rect">
          <a:avLst/>
        </a:prstGeom>
      </xdr:spPr>
    </xdr:pic>
    <xdr:clientData/>
  </xdr:twoCellAnchor>
  <xdr:twoCellAnchor editAs="oneCell">
    <xdr:from>
      <xdr:col>11</xdr:col>
      <xdr:colOff>190500</xdr:colOff>
      <xdr:row>37</xdr:row>
      <xdr:rowOff>85725</xdr:rowOff>
    </xdr:from>
    <xdr:to>
      <xdr:col>21</xdr:col>
      <xdr:colOff>180309</xdr:colOff>
      <xdr:row>44</xdr:row>
      <xdr:rowOff>142743</xdr:rowOff>
    </xdr:to>
    <xdr:pic>
      <xdr:nvPicPr>
        <xdr:cNvPr id="4" name="Picture 3"/>
        <xdr:cNvPicPr>
          <a:picLocks noChangeAspect="1"/>
        </xdr:cNvPicPr>
      </xdr:nvPicPr>
      <xdr:blipFill>
        <a:blip xmlns:r="http://schemas.openxmlformats.org/officeDocument/2006/relationships" r:embed="rId3"/>
        <a:stretch>
          <a:fillRect/>
        </a:stretch>
      </xdr:blipFill>
      <xdr:spPr>
        <a:xfrm>
          <a:off x="7277100" y="5372100"/>
          <a:ext cx="5323809" cy="1057143"/>
        </a:xfrm>
        <a:prstGeom prst="rect">
          <a:avLst/>
        </a:prstGeom>
      </xdr:spPr>
    </xdr:pic>
    <xdr:clientData/>
  </xdr:twoCellAnchor>
  <xdr:twoCellAnchor editAs="oneCell">
    <xdr:from>
      <xdr:col>22</xdr:col>
      <xdr:colOff>66675</xdr:colOff>
      <xdr:row>3</xdr:row>
      <xdr:rowOff>28575</xdr:rowOff>
    </xdr:from>
    <xdr:to>
      <xdr:col>27</xdr:col>
      <xdr:colOff>123215</xdr:colOff>
      <xdr:row>22</xdr:row>
      <xdr:rowOff>37490</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068300" y="457200"/>
          <a:ext cx="2723540" cy="27235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14</xdr:col>
      <xdr:colOff>0</xdr:colOff>
      <xdr:row>17</xdr:row>
      <xdr:rowOff>0</xdr:rowOff>
    </xdr:to>
    <xdr:graphicFrame macro="">
      <xdr:nvGraphicFramePr>
        <xdr:cNvPr id="2" name="Gas_Month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0</xdr:row>
      <xdr:rowOff>0</xdr:rowOff>
    </xdr:from>
    <xdr:to>
      <xdr:col>25</xdr:col>
      <xdr:colOff>0</xdr:colOff>
      <xdr:row>17</xdr:row>
      <xdr:rowOff>0</xdr:rowOff>
    </xdr:to>
    <xdr:graphicFrame macro="">
      <xdr:nvGraphicFramePr>
        <xdr:cNvPr id="3" name="Oil Month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0</xdr:colOff>
      <xdr:row>17</xdr:row>
      <xdr:rowOff>0</xdr:rowOff>
    </xdr:from>
    <xdr:to>
      <xdr:col>25</xdr:col>
      <xdr:colOff>0</xdr:colOff>
      <xdr:row>34</xdr:row>
      <xdr:rowOff>0</xdr:rowOff>
    </xdr:to>
    <xdr:graphicFrame macro="">
      <xdr:nvGraphicFramePr>
        <xdr:cNvPr id="4" name="CG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0</xdr:colOff>
      <xdr:row>17</xdr:row>
      <xdr:rowOff>0</xdr:rowOff>
    </xdr:from>
    <xdr:to>
      <xdr:col>14</xdr:col>
      <xdr:colOff>0</xdr:colOff>
      <xdr:row>34</xdr:row>
      <xdr:rowOff>0</xdr:rowOff>
    </xdr:to>
    <xdr:graphicFrame macro="">
      <xdr:nvGraphicFramePr>
        <xdr:cNvPr id="5" name="Gas Yearl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342900</xdr:colOff>
      <xdr:row>29</xdr:row>
      <xdr:rowOff>95250</xdr:rowOff>
    </xdr:from>
    <xdr:to>
      <xdr:col>17</xdr:col>
      <xdr:colOff>266700</xdr:colOff>
      <xdr:row>43</xdr:row>
      <xdr:rowOff>123825</xdr:rowOff>
    </xdr:to>
    <xdr:graphicFrame macro="">
      <xdr:nvGraphicFramePr>
        <xdr:cNvPr id="2" name="Gas_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57150</xdr:colOff>
      <xdr:row>29</xdr:row>
      <xdr:rowOff>95250</xdr:rowOff>
    </xdr:from>
    <xdr:to>
      <xdr:col>26</xdr:col>
      <xdr:colOff>419100</xdr:colOff>
      <xdr:row>43</xdr:row>
      <xdr:rowOff>123825</xdr:rowOff>
    </xdr:to>
    <xdr:graphicFrame macro="">
      <xdr:nvGraphicFramePr>
        <xdr:cNvPr id="3" name="Gas_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723900</xdr:colOff>
      <xdr:row>40</xdr:row>
      <xdr:rowOff>76200</xdr:rowOff>
    </xdr:from>
    <xdr:to>
      <xdr:col>17</xdr:col>
      <xdr:colOff>28575</xdr:colOff>
      <xdr:row>60</xdr:row>
      <xdr:rowOff>109538</xdr:rowOff>
    </xdr:to>
    <xdr:graphicFrame macro="">
      <xdr:nvGraphicFramePr>
        <xdr:cNvPr id="6" name="Cash_Flo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38100</xdr:colOff>
      <xdr:row>40</xdr:row>
      <xdr:rowOff>85725</xdr:rowOff>
    </xdr:from>
    <xdr:to>
      <xdr:col>29</xdr:col>
      <xdr:colOff>352425</xdr:colOff>
      <xdr:row>60</xdr:row>
      <xdr:rowOff>119063</xdr:rowOff>
    </xdr:to>
    <xdr:graphicFrame macro="">
      <xdr:nvGraphicFramePr>
        <xdr:cNvPr id="7" name="Cash_Flo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4</xdr:row>
          <xdr:rowOff>47625</xdr:rowOff>
        </xdr:from>
        <xdr:to>
          <xdr:col>11</xdr:col>
          <xdr:colOff>200025</xdr:colOff>
          <xdr:row>7</xdr:row>
          <xdr:rowOff>47625</xdr:rowOff>
        </xdr:to>
        <xdr:sp macro="" textlink="">
          <xdr:nvSpPr>
            <xdr:cNvPr id="13313" name="CommandButton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390525</xdr:colOff>
          <xdr:row>4</xdr:row>
          <xdr:rowOff>76200</xdr:rowOff>
        </xdr:from>
        <xdr:to>
          <xdr:col>17</xdr:col>
          <xdr:colOff>19050</xdr:colOff>
          <xdr:row>7</xdr:row>
          <xdr:rowOff>57150</xdr:rowOff>
        </xdr:to>
        <xdr:sp macro="" textlink="">
          <xdr:nvSpPr>
            <xdr:cNvPr id="13314" name="CommandButton2" hidden="1">
              <a:extLst>
                <a:ext uri="{63B3BB69-23CF-44E3-9099-C40C66FF867C}">
                  <a14:compatExt spid="_x0000_s13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9525</xdr:colOff>
      <xdr:row>25</xdr:row>
      <xdr:rowOff>171449</xdr:rowOff>
    </xdr:from>
    <xdr:to>
      <xdr:col>9</xdr:col>
      <xdr:colOff>485775</xdr:colOff>
      <xdr:row>34</xdr:row>
      <xdr:rowOff>95249</xdr:rowOff>
    </xdr:to>
    <xdr:sp macro="" textlink="">
      <xdr:nvSpPr>
        <xdr:cNvPr id="2" name="TextBox 1"/>
        <xdr:cNvSpPr txBox="1"/>
      </xdr:nvSpPr>
      <xdr:spPr>
        <a:xfrm>
          <a:off x="171450" y="4352924"/>
          <a:ext cx="6057900" cy="1552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b="0">
              <a:latin typeface="Leelawadee" panose="020B0502040204020203" pitchFamily="34" charset="-34"/>
              <a:cs typeface="Leelawadee" panose="020B0502040204020203" pitchFamily="34" charset="-34"/>
            </a:rPr>
            <a:t>The concept of future prospects and particularly of continued growth in the future invites the application of formulas out of higher mathematics to establish the present value of the favored issue. But the combination of precise formulas with highly imprecise assumptions can be used to establish, or rather justify, practically any value one wishes, however high, for a really outstanding issue. </a:t>
          </a:r>
        </a:p>
        <a:p>
          <a:endParaRPr lang="es-BO" b="0">
            <a:latin typeface="Leelawadee" panose="020B0502040204020203" pitchFamily="34" charset="-34"/>
            <a:cs typeface="Leelawadee" panose="020B0502040204020203" pitchFamily="34" charset="-34"/>
          </a:endParaRPr>
        </a:p>
        <a:p>
          <a:r>
            <a:rPr lang="es-BO" b="0">
              <a:latin typeface="Leelawadee" panose="020B0502040204020203" pitchFamily="34" charset="-34"/>
              <a:cs typeface="Leelawadee" panose="020B0502040204020203" pitchFamily="34" charset="-34"/>
            </a:rPr>
            <a:t>— Benjamin Graham, The Intelligent Investor, 4th rev. ed., 315-316.</a:t>
          </a:r>
          <a:endParaRPr lang="es-BO" sz="1100" b="0">
            <a:latin typeface="Leelawadee" panose="020B0502040204020203" pitchFamily="34" charset="-34"/>
            <a:cs typeface="Leelawadee" panose="020B0502040204020203" pitchFamily="34" charset="-34"/>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0</xdr:colOff>
      <xdr:row>13</xdr:row>
      <xdr:rowOff>0</xdr:rowOff>
    </xdr:to>
    <xdr:pic>
      <xdr:nvPicPr>
        <xdr:cNvPr id="260" name="Well Initial Gas Rate"/>
        <xdr:cNvPicPr>
          <a:picLocks/>
        </xdr:cNvPicPr>
      </xdr:nvPicPr>
      <xdr:blipFill>
        <a:blip xmlns:r="http://schemas.openxmlformats.org/officeDocument/2006/relationships" r:embed="rId1"/>
        <a:stretch>
          <a:fillRect/>
        </a:stretch>
      </xdr:blipFill>
      <xdr:spPr>
        <a:xfrm>
          <a:off x="0" y="0"/>
          <a:ext cx="3733800" cy="1857375"/>
        </a:xfrm>
        <a:prstGeom prst="rect">
          <a:avLst/>
        </a:prstGeom>
      </xdr:spPr>
    </xdr:pic>
    <xdr:clientData/>
  </xdr:twoCellAnchor>
  <xdr:twoCellAnchor editAs="oneCell">
    <xdr:from>
      <xdr:col>0</xdr:col>
      <xdr:colOff>0</xdr:colOff>
      <xdr:row>13</xdr:row>
      <xdr:rowOff>0</xdr:rowOff>
    </xdr:from>
    <xdr:to>
      <xdr:col>7</xdr:col>
      <xdr:colOff>0</xdr:colOff>
      <xdr:row>26</xdr:row>
      <xdr:rowOff>0</xdr:rowOff>
    </xdr:to>
    <xdr:pic>
      <xdr:nvPicPr>
        <xdr:cNvPr id="261" name="Field Initial Gas Rate"/>
        <xdr:cNvPicPr>
          <a:picLocks/>
        </xdr:cNvPicPr>
      </xdr:nvPicPr>
      <xdr:blipFill>
        <a:blip xmlns:r="http://schemas.openxmlformats.org/officeDocument/2006/relationships" r:embed="rId2"/>
        <a:stretch>
          <a:fillRect/>
        </a:stretch>
      </xdr:blipFill>
      <xdr:spPr>
        <a:xfrm>
          <a:off x="0" y="1857375"/>
          <a:ext cx="3733800" cy="1857375"/>
        </a:xfrm>
        <a:prstGeom prst="rect">
          <a:avLst/>
        </a:prstGeom>
      </xdr:spPr>
    </xdr:pic>
    <xdr:clientData/>
  </xdr:twoCellAnchor>
  <xdr:twoCellAnchor editAs="oneCell">
    <xdr:from>
      <xdr:col>0</xdr:col>
      <xdr:colOff>0</xdr:colOff>
      <xdr:row>26</xdr:row>
      <xdr:rowOff>0</xdr:rowOff>
    </xdr:from>
    <xdr:to>
      <xdr:col>7</xdr:col>
      <xdr:colOff>0</xdr:colOff>
      <xdr:row>39</xdr:row>
      <xdr:rowOff>0</xdr:rowOff>
    </xdr:to>
    <xdr:pic>
      <xdr:nvPicPr>
        <xdr:cNvPr id="262" name="Max Gas Rate"/>
        <xdr:cNvPicPr>
          <a:picLocks/>
        </xdr:cNvPicPr>
      </xdr:nvPicPr>
      <xdr:blipFill>
        <a:blip xmlns:r="http://schemas.openxmlformats.org/officeDocument/2006/relationships" r:embed="rId3"/>
        <a:stretch>
          <a:fillRect/>
        </a:stretch>
      </xdr:blipFill>
      <xdr:spPr>
        <a:xfrm>
          <a:off x="0" y="3714750"/>
          <a:ext cx="3733800" cy="1857375"/>
        </a:xfrm>
        <a:prstGeom prst="rect">
          <a:avLst/>
        </a:prstGeom>
      </xdr:spPr>
    </xdr:pic>
    <xdr:clientData/>
  </xdr:twoCellAnchor>
  <xdr:twoCellAnchor editAs="oneCell">
    <xdr:from>
      <xdr:col>0</xdr:col>
      <xdr:colOff>0</xdr:colOff>
      <xdr:row>39</xdr:row>
      <xdr:rowOff>0</xdr:rowOff>
    </xdr:from>
    <xdr:to>
      <xdr:col>7</xdr:col>
      <xdr:colOff>0</xdr:colOff>
      <xdr:row>52</xdr:row>
      <xdr:rowOff>0</xdr:rowOff>
    </xdr:to>
    <xdr:pic>
      <xdr:nvPicPr>
        <xdr:cNvPr id="263" name="# Wells per year"/>
        <xdr:cNvPicPr>
          <a:picLocks/>
        </xdr:cNvPicPr>
      </xdr:nvPicPr>
      <xdr:blipFill>
        <a:blip xmlns:r="http://schemas.openxmlformats.org/officeDocument/2006/relationships" r:embed="rId4"/>
        <a:stretch>
          <a:fillRect/>
        </a:stretch>
      </xdr:blipFill>
      <xdr:spPr>
        <a:xfrm>
          <a:off x="0" y="5572125"/>
          <a:ext cx="3733800" cy="1857375"/>
        </a:xfrm>
        <a:prstGeom prst="rect">
          <a:avLst/>
        </a:prstGeom>
      </xdr:spPr>
    </xdr:pic>
    <xdr:clientData/>
  </xdr:twoCellAnchor>
  <xdr:twoCellAnchor editAs="oneCell">
    <xdr:from>
      <xdr:col>7</xdr:col>
      <xdr:colOff>0</xdr:colOff>
      <xdr:row>0</xdr:row>
      <xdr:rowOff>0</xdr:rowOff>
    </xdr:from>
    <xdr:to>
      <xdr:col>14</xdr:col>
      <xdr:colOff>0</xdr:colOff>
      <xdr:row>13</xdr:row>
      <xdr:rowOff>0</xdr:rowOff>
    </xdr:to>
    <xdr:pic>
      <xdr:nvPicPr>
        <xdr:cNvPr id="264" name="Total Wells"/>
        <xdr:cNvPicPr>
          <a:picLocks/>
        </xdr:cNvPicPr>
      </xdr:nvPicPr>
      <xdr:blipFill>
        <a:blip xmlns:r="http://schemas.openxmlformats.org/officeDocument/2006/relationships" r:embed="rId5"/>
        <a:stretch>
          <a:fillRect/>
        </a:stretch>
      </xdr:blipFill>
      <xdr:spPr>
        <a:xfrm>
          <a:off x="3733800" y="0"/>
          <a:ext cx="3733800" cy="1857375"/>
        </a:xfrm>
        <a:prstGeom prst="rect">
          <a:avLst/>
        </a:prstGeom>
      </xdr:spPr>
    </xdr:pic>
    <xdr:clientData/>
  </xdr:twoCellAnchor>
  <xdr:twoCellAnchor editAs="oneCell">
    <xdr:from>
      <xdr:col>7</xdr:col>
      <xdr:colOff>0</xdr:colOff>
      <xdr:row>13</xdr:row>
      <xdr:rowOff>0</xdr:rowOff>
    </xdr:from>
    <xdr:to>
      <xdr:col>14</xdr:col>
      <xdr:colOff>0</xdr:colOff>
      <xdr:row>26</xdr:row>
      <xdr:rowOff>0</xdr:rowOff>
    </xdr:to>
    <xdr:pic>
      <xdr:nvPicPr>
        <xdr:cNvPr id="265" name="Well Opex"/>
        <xdr:cNvPicPr>
          <a:picLocks/>
        </xdr:cNvPicPr>
      </xdr:nvPicPr>
      <xdr:blipFill>
        <a:blip xmlns:r="http://schemas.openxmlformats.org/officeDocument/2006/relationships" r:embed="rId6"/>
        <a:stretch>
          <a:fillRect/>
        </a:stretch>
      </xdr:blipFill>
      <xdr:spPr>
        <a:xfrm>
          <a:off x="3733800" y="1857375"/>
          <a:ext cx="3733800" cy="1857375"/>
        </a:xfrm>
        <a:prstGeom prst="rect">
          <a:avLst/>
        </a:prstGeom>
      </xdr:spPr>
    </xdr:pic>
    <xdr:clientData/>
  </xdr:twoCellAnchor>
  <xdr:twoCellAnchor editAs="oneCell">
    <xdr:from>
      <xdr:col>7</xdr:col>
      <xdr:colOff>0</xdr:colOff>
      <xdr:row>26</xdr:row>
      <xdr:rowOff>0</xdr:rowOff>
    </xdr:from>
    <xdr:to>
      <xdr:col>14</xdr:col>
      <xdr:colOff>0</xdr:colOff>
      <xdr:row>39</xdr:row>
      <xdr:rowOff>0</xdr:rowOff>
    </xdr:to>
    <xdr:pic>
      <xdr:nvPicPr>
        <xdr:cNvPr id="266" name="Field Cumulative Gas Sale"/>
        <xdr:cNvPicPr>
          <a:picLocks/>
        </xdr:cNvPicPr>
      </xdr:nvPicPr>
      <xdr:blipFill>
        <a:blip xmlns:r="http://schemas.openxmlformats.org/officeDocument/2006/relationships" r:embed="rId7"/>
        <a:stretch>
          <a:fillRect/>
        </a:stretch>
      </xdr:blipFill>
      <xdr:spPr>
        <a:xfrm>
          <a:off x="3733800" y="3714750"/>
          <a:ext cx="3733800" cy="1857375"/>
        </a:xfrm>
        <a:prstGeom prst="rect">
          <a:avLst/>
        </a:prstGeom>
      </xdr:spPr>
    </xdr:pic>
    <xdr:clientData/>
  </xdr:twoCellAnchor>
  <xdr:twoCellAnchor editAs="oneCell">
    <xdr:from>
      <xdr:col>7</xdr:col>
      <xdr:colOff>0</xdr:colOff>
      <xdr:row>39</xdr:row>
      <xdr:rowOff>0</xdr:rowOff>
    </xdr:from>
    <xdr:to>
      <xdr:col>14</xdr:col>
      <xdr:colOff>0</xdr:colOff>
      <xdr:row>52</xdr:row>
      <xdr:rowOff>0</xdr:rowOff>
    </xdr:to>
    <xdr:pic>
      <xdr:nvPicPr>
        <xdr:cNvPr id="267" name="Capex before production"/>
        <xdr:cNvPicPr>
          <a:picLocks/>
        </xdr:cNvPicPr>
      </xdr:nvPicPr>
      <xdr:blipFill>
        <a:blip xmlns:r="http://schemas.openxmlformats.org/officeDocument/2006/relationships" r:embed="rId8"/>
        <a:stretch>
          <a:fillRect/>
        </a:stretch>
      </xdr:blipFill>
      <xdr:spPr>
        <a:xfrm>
          <a:off x="3733800" y="5572125"/>
          <a:ext cx="3733800" cy="1857375"/>
        </a:xfrm>
        <a:prstGeom prst="rect">
          <a:avLst/>
        </a:prstGeom>
      </xdr:spPr>
    </xdr:pic>
    <xdr:clientData/>
  </xdr:twoCellAnchor>
  <xdr:twoCellAnchor editAs="oneCell">
    <xdr:from>
      <xdr:col>14</xdr:col>
      <xdr:colOff>0</xdr:colOff>
      <xdr:row>0</xdr:row>
      <xdr:rowOff>0</xdr:rowOff>
    </xdr:from>
    <xdr:to>
      <xdr:col>21</xdr:col>
      <xdr:colOff>0</xdr:colOff>
      <xdr:row>13</xdr:row>
      <xdr:rowOff>0</xdr:rowOff>
    </xdr:to>
    <xdr:pic>
      <xdr:nvPicPr>
        <xdr:cNvPr id="268" name="Total Investment"/>
        <xdr:cNvPicPr>
          <a:picLocks/>
        </xdr:cNvPicPr>
      </xdr:nvPicPr>
      <xdr:blipFill>
        <a:blip xmlns:r="http://schemas.openxmlformats.org/officeDocument/2006/relationships" r:embed="rId9"/>
        <a:stretch>
          <a:fillRect/>
        </a:stretch>
      </xdr:blipFill>
      <xdr:spPr>
        <a:xfrm>
          <a:off x="7467600" y="0"/>
          <a:ext cx="3733800" cy="1857375"/>
        </a:xfrm>
        <a:prstGeom prst="rect">
          <a:avLst/>
        </a:prstGeom>
      </xdr:spPr>
    </xdr:pic>
    <xdr:clientData/>
  </xdr:twoCellAnchor>
  <xdr:twoCellAnchor editAs="oneCell">
    <xdr:from>
      <xdr:col>14</xdr:col>
      <xdr:colOff>0</xdr:colOff>
      <xdr:row>13</xdr:row>
      <xdr:rowOff>0</xdr:rowOff>
    </xdr:from>
    <xdr:to>
      <xdr:col>21</xdr:col>
      <xdr:colOff>0</xdr:colOff>
      <xdr:row>26</xdr:row>
      <xdr:rowOff>0</xdr:rowOff>
    </xdr:to>
    <xdr:pic>
      <xdr:nvPicPr>
        <xdr:cNvPr id="269" name="NPV"/>
        <xdr:cNvPicPr>
          <a:picLocks/>
        </xdr:cNvPicPr>
      </xdr:nvPicPr>
      <xdr:blipFill>
        <a:blip xmlns:r="http://schemas.openxmlformats.org/officeDocument/2006/relationships" r:embed="rId10"/>
        <a:stretch>
          <a:fillRect/>
        </a:stretch>
      </xdr:blipFill>
      <xdr:spPr>
        <a:xfrm>
          <a:off x="7467600" y="1857375"/>
          <a:ext cx="3733800" cy="1857375"/>
        </a:xfrm>
        <a:prstGeom prst="rect">
          <a:avLst/>
        </a:prstGeom>
      </xdr:spPr>
    </xdr:pic>
    <xdr:clientData/>
  </xdr:twoCellAnchor>
  <xdr:twoCellAnchor editAs="oneCell">
    <xdr:from>
      <xdr:col>14</xdr:col>
      <xdr:colOff>0</xdr:colOff>
      <xdr:row>26</xdr:row>
      <xdr:rowOff>0</xdr:rowOff>
    </xdr:from>
    <xdr:to>
      <xdr:col>21</xdr:col>
      <xdr:colOff>0</xdr:colOff>
      <xdr:row>39</xdr:row>
      <xdr:rowOff>0</xdr:rowOff>
    </xdr:to>
    <xdr:pic>
      <xdr:nvPicPr>
        <xdr:cNvPr id="270" name="Payback Period"/>
        <xdr:cNvPicPr>
          <a:picLocks/>
        </xdr:cNvPicPr>
      </xdr:nvPicPr>
      <xdr:blipFill>
        <a:blip xmlns:r="http://schemas.openxmlformats.org/officeDocument/2006/relationships" r:embed="rId11"/>
        <a:stretch>
          <a:fillRect/>
        </a:stretch>
      </xdr:blipFill>
      <xdr:spPr>
        <a:xfrm>
          <a:off x="7467600" y="3714750"/>
          <a:ext cx="3733800" cy="1857375"/>
        </a:xfrm>
        <a:prstGeom prst="rect">
          <a:avLst/>
        </a:prstGeom>
      </xdr:spPr>
    </xdr:pic>
    <xdr:clientData/>
  </xdr:twoCellAnchor>
  <xdr:twoCellAnchor editAs="oneCell">
    <xdr:from>
      <xdr:col>14</xdr:col>
      <xdr:colOff>0</xdr:colOff>
      <xdr:row>39</xdr:row>
      <xdr:rowOff>0</xdr:rowOff>
    </xdr:from>
    <xdr:to>
      <xdr:col>21</xdr:col>
      <xdr:colOff>0</xdr:colOff>
      <xdr:row>52</xdr:row>
      <xdr:rowOff>0</xdr:rowOff>
    </xdr:to>
    <xdr:pic>
      <xdr:nvPicPr>
        <xdr:cNvPr id="271" name="Maximum Capital Outlay (MCO)"/>
        <xdr:cNvPicPr>
          <a:picLocks/>
        </xdr:cNvPicPr>
      </xdr:nvPicPr>
      <xdr:blipFill>
        <a:blip xmlns:r="http://schemas.openxmlformats.org/officeDocument/2006/relationships" r:embed="rId12"/>
        <a:stretch>
          <a:fillRect/>
        </a:stretch>
      </xdr:blipFill>
      <xdr:spPr>
        <a:xfrm>
          <a:off x="7467600" y="5572125"/>
          <a:ext cx="3733800" cy="1857375"/>
        </a:xfrm>
        <a:prstGeom prst="rect">
          <a:avLst/>
        </a:prstGeom>
      </xdr:spPr>
    </xdr:pic>
    <xdr:clientData/>
  </xdr:twoCellAnchor>
  <xdr:twoCellAnchor editAs="oneCell">
    <xdr:from>
      <xdr:col>21</xdr:col>
      <xdr:colOff>0</xdr:colOff>
      <xdr:row>0</xdr:row>
      <xdr:rowOff>0</xdr:rowOff>
    </xdr:from>
    <xdr:to>
      <xdr:col>28</xdr:col>
      <xdr:colOff>0</xdr:colOff>
      <xdr:row>13</xdr:row>
      <xdr:rowOff>0</xdr:rowOff>
    </xdr:to>
    <xdr:pic>
      <xdr:nvPicPr>
        <xdr:cNvPr id="272" name="Terminal Cash Surplus (TCS)"/>
        <xdr:cNvPicPr>
          <a:picLocks/>
        </xdr:cNvPicPr>
      </xdr:nvPicPr>
      <xdr:blipFill>
        <a:blip xmlns:r="http://schemas.openxmlformats.org/officeDocument/2006/relationships" r:embed="rId13"/>
        <a:stretch>
          <a:fillRect/>
        </a:stretch>
      </xdr:blipFill>
      <xdr:spPr>
        <a:xfrm>
          <a:off x="11201400" y="0"/>
          <a:ext cx="3733800" cy="1857375"/>
        </a:xfrm>
        <a:prstGeom prst="rect">
          <a:avLst/>
        </a:prstGeom>
      </xdr:spPr>
    </xdr:pic>
    <xdr:clientData/>
  </xdr:twoCellAnchor>
  <xdr:twoCellAnchor editAs="oneCell">
    <xdr:from>
      <xdr:col>21</xdr:col>
      <xdr:colOff>0</xdr:colOff>
      <xdr:row>13</xdr:row>
      <xdr:rowOff>0</xdr:rowOff>
    </xdr:from>
    <xdr:to>
      <xdr:col>28</xdr:col>
      <xdr:colOff>0</xdr:colOff>
      <xdr:row>26</xdr:row>
      <xdr:rowOff>0</xdr:rowOff>
    </xdr:to>
    <xdr:pic>
      <xdr:nvPicPr>
        <xdr:cNvPr id="288" name="Profit to Investment Ratio (PIR)"/>
        <xdr:cNvPicPr>
          <a:picLocks/>
        </xdr:cNvPicPr>
      </xdr:nvPicPr>
      <xdr:blipFill>
        <a:blip xmlns:r="http://schemas.openxmlformats.org/officeDocument/2006/relationships" r:embed="rId14"/>
        <a:stretch>
          <a:fillRect/>
        </a:stretch>
      </xdr:blipFill>
      <xdr:spPr>
        <a:xfrm>
          <a:off x="11201400" y="1857375"/>
          <a:ext cx="3733800" cy="1857375"/>
        </a:xfrm>
        <a:prstGeom prst="rect">
          <a:avLst/>
        </a:prstGeom>
      </xdr:spPr>
    </xdr:pic>
    <xdr:clientData/>
  </xdr:twoCellAnchor>
  <xdr:twoCellAnchor editAs="oneCell">
    <xdr:from>
      <xdr:col>21</xdr:col>
      <xdr:colOff>0</xdr:colOff>
      <xdr:row>26</xdr:row>
      <xdr:rowOff>0</xdr:rowOff>
    </xdr:from>
    <xdr:to>
      <xdr:col>28</xdr:col>
      <xdr:colOff>0</xdr:colOff>
      <xdr:row>39</xdr:row>
      <xdr:rowOff>0</xdr:rowOff>
    </xdr:to>
    <xdr:pic>
      <xdr:nvPicPr>
        <xdr:cNvPr id="289" name="Gas Price"/>
        <xdr:cNvPicPr>
          <a:picLocks/>
        </xdr:cNvPicPr>
      </xdr:nvPicPr>
      <xdr:blipFill>
        <a:blip xmlns:r="http://schemas.openxmlformats.org/officeDocument/2006/relationships" r:embed="rId15"/>
        <a:stretch>
          <a:fillRect/>
        </a:stretch>
      </xdr:blipFill>
      <xdr:spPr>
        <a:xfrm>
          <a:off x="11201400" y="3714750"/>
          <a:ext cx="3733800" cy="1857375"/>
        </a:xfrm>
        <a:prstGeom prst="rect">
          <a:avLst/>
        </a:prstGeom>
      </xdr:spPr>
    </xdr:pic>
    <xdr:clientData/>
  </xdr:twoCellAnchor>
  <xdr:twoCellAnchor editAs="oneCell">
    <xdr:from>
      <xdr:col>21</xdr:col>
      <xdr:colOff>0</xdr:colOff>
      <xdr:row>39</xdr:row>
      <xdr:rowOff>0</xdr:rowOff>
    </xdr:from>
    <xdr:to>
      <xdr:col>28</xdr:col>
      <xdr:colOff>0</xdr:colOff>
      <xdr:row>52</xdr:row>
      <xdr:rowOff>0</xdr:rowOff>
    </xdr:to>
    <xdr:pic>
      <xdr:nvPicPr>
        <xdr:cNvPr id="290" name="Oil Price"/>
        <xdr:cNvPicPr>
          <a:picLocks/>
        </xdr:cNvPicPr>
      </xdr:nvPicPr>
      <xdr:blipFill>
        <a:blip xmlns:r="http://schemas.openxmlformats.org/officeDocument/2006/relationships" r:embed="rId16"/>
        <a:stretch>
          <a:fillRect/>
        </a:stretch>
      </xdr:blipFill>
      <xdr:spPr>
        <a:xfrm>
          <a:off x="11201400" y="5572125"/>
          <a:ext cx="3733800" cy="18573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0</xdr:colOff>
      <xdr:row>25</xdr:row>
      <xdr:rowOff>0</xdr:rowOff>
    </xdr:to>
    <xdr:pic>
      <xdr:nvPicPr>
        <xdr:cNvPr id="3" name="NPV_S"/>
        <xdr:cNvPicPr>
          <a:picLocks/>
        </xdr:cNvPicPr>
      </xdr:nvPicPr>
      <xdr:blipFill>
        <a:blip xmlns:r="http://schemas.openxmlformats.org/officeDocument/2006/relationships" r:embed="rId1"/>
        <a:stretch>
          <a:fillRect/>
        </a:stretch>
      </xdr:blipFill>
      <xdr:spPr>
        <a:xfrm>
          <a:off x="0" y="0"/>
          <a:ext cx="4267200" cy="3571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0</xdr:colOff>
      <xdr:row>50</xdr:row>
      <xdr:rowOff>0</xdr:rowOff>
    </xdr:to>
    <xdr:pic>
      <xdr:nvPicPr>
        <xdr:cNvPr id="5" name="Scatter_NPV"/>
        <xdr:cNvPicPr>
          <a:picLocks/>
        </xdr:cNvPicPr>
      </xdr:nvPicPr>
      <xdr:blipFill>
        <a:blip xmlns:r="http://schemas.openxmlformats.org/officeDocument/2006/relationships" r:embed="rId1"/>
        <a:stretch>
          <a:fillRect/>
        </a:stretch>
      </xdr:blipFill>
      <xdr:spPr>
        <a:xfrm>
          <a:off x="0" y="0"/>
          <a:ext cx="10668000" cy="714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19050</xdr:colOff>
      <xdr:row>12</xdr:row>
      <xdr:rowOff>28574</xdr:rowOff>
    </xdr:from>
    <xdr:to>
      <xdr:col>21</xdr:col>
      <xdr:colOff>257175</xdr:colOff>
      <xdr:row>43</xdr:row>
      <xdr:rowOff>9524</xdr:rowOff>
    </xdr:to>
    <xdr:graphicFrame macro="">
      <xdr:nvGraphicFramePr>
        <xdr:cNvPr id="5" name="Gas_Forecast_Trial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19050</xdr:colOff>
          <xdr:row>0</xdr:row>
          <xdr:rowOff>76200</xdr:rowOff>
        </xdr:from>
        <xdr:to>
          <xdr:col>8</xdr:col>
          <xdr:colOff>57150</xdr:colOff>
          <xdr:row>3</xdr:row>
          <xdr:rowOff>76200</xdr:rowOff>
        </xdr:to>
        <xdr:sp macro="" textlink="">
          <xdr:nvSpPr>
            <xdr:cNvPr id="17409" name="CommandButton1" hidden="1">
              <a:extLst>
                <a:ext uri="{63B3BB69-23CF-44E3-9099-C40C66FF867C}">
                  <a14:compatExt spid="_x0000_s17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5</xdr:col>
          <xdr:colOff>504825</xdr:colOff>
          <xdr:row>2</xdr:row>
          <xdr:rowOff>85725</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281373</xdr:colOff>
      <xdr:row>0</xdr:row>
      <xdr:rowOff>11387</xdr:rowOff>
    </xdr:from>
    <xdr:to>
      <xdr:col>23</xdr:col>
      <xdr:colOff>902905</xdr:colOff>
      <xdr:row>10</xdr:row>
      <xdr:rowOff>34268</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15</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0</xdr:row>
      <xdr:rowOff>0</xdr:rowOff>
    </xdr:from>
    <xdr:to>
      <xdr:col>12</xdr:col>
      <xdr:colOff>0</xdr:colOff>
      <xdr:row>15</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0</xdr:row>
      <xdr:rowOff>0</xdr:rowOff>
    </xdr:from>
    <xdr:to>
      <xdr:col>18</xdr:col>
      <xdr:colOff>0</xdr:colOff>
      <xdr:row>15</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24</xdr:col>
      <xdr:colOff>0</xdr:colOff>
      <xdr:row>15</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0</xdr:colOff>
      <xdr:row>0</xdr:row>
      <xdr:rowOff>0</xdr:rowOff>
    </xdr:from>
    <xdr:to>
      <xdr:col>30</xdr:col>
      <xdr:colOff>0</xdr:colOff>
      <xdr:row>15</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15</xdr:row>
      <xdr:rowOff>0</xdr:rowOff>
    </xdr:from>
    <xdr:to>
      <xdr:col>6</xdr:col>
      <xdr:colOff>0</xdr:colOff>
      <xdr:row>30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0</xdr:colOff>
      <xdr:row>15</xdr:row>
      <xdr:rowOff>0</xdr:rowOff>
    </xdr:from>
    <xdr:to>
      <xdr:col>12</xdr:col>
      <xdr:colOff>0</xdr:colOff>
      <xdr:row>30</xdr:row>
      <xdr:rowOff>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18</xdr:col>
      <xdr:colOff>0</xdr:colOff>
      <xdr:row>30</xdr:row>
      <xdr:rowOff>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0</xdr:colOff>
      <xdr:row>15</xdr:row>
      <xdr:rowOff>0</xdr:rowOff>
    </xdr:from>
    <xdr:to>
      <xdr:col>24</xdr:col>
      <xdr:colOff>0</xdr:colOff>
      <xdr:row>30</xdr:row>
      <xdr:rowOff>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0</xdr:colOff>
      <xdr:row>15</xdr:row>
      <xdr:rowOff>0</xdr:rowOff>
    </xdr:from>
    <xdr:to>
      <xdr:col>30</xdr:col>
      <xdr:colOff>0</xdr:colOff>
      <xdr:row>30</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30</xdr:row>
      <xdr:rowOff>0</xdr:rowOff>
    </xdr:from>
    <xdr:to>
      <xdr:col>6</xdr:col>
      <xdr:colOff>0</xdr:colOff>
      <xdr:row>45</xdr:row>
      <xdr:rowOff>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0</xdr:colOff>
      <xdr:row>30</xdr:row>
      <xdr:rowOff>0</xdr:rowOff>
    </xdr:from>
    <xdr:to>
      <xdr:col>12</xdr:col>
      <xdr:colOff>0</xdr:colOff>
      <xdr:row>45</xdr:row>
      <xdr:rowOff>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0</xdr:colOff>
      <xdr:row>30</xdr:row>
      <xdr:rowOff>0</xdr:rowOff>
    </xdr:from>
    <xdr:to>
      <xdr:col>18</xdr:col>
      <xdr:colOff>0</xdr:colOff>
      <xdr:row>45</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18</xdr:col>
      <xdr:colOff>0</xdr:colOff>
      <xdr:row>30</xdr:row>
      <xdr:rowOff>0</xdr:rowOff>
    </xdr:from>
    <xdr:to>
      <xdr:col>24</xdr:col>
      <xdr:colOff>0</xdr:colOff>
      <xdr:row>45</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24</xdr:col>
      <xdr:colOff>0</xdr:colOff>
      <xdr:row>30</xdr:row>
      <xdr:rowOff>0</xdr:rowOff>
    </xdr:from>
    <xdr:to>
      <xdr:col>30</xdr:col>
      <xdr:colOff>0</xdr:colOff>
      <xdr:row>45</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0.63988</cdr:x>
      <cdr:y>0.26667</cdr:y>
    </cdr:from>
    <cdr:to>
      <cdr:x>0.94345</cdr:x>
      <cdr:y>0.43556</cdr:y>
    </cdr:to>
    <cdr:sp macro="" textlink="Corrrelation_Charts!$AE$21">
      <cdr:nvSpPr>
        <cdr:cNvPr id="2" name="TextBox 1"/>
        <cdr:cNvSpPr txBox="1"/>
      </cdr:nvSpPr>
      <cdr:spPr>
        <a:xfrm xmlns:a="http://schemas.openxmlformats.org/drawingml/2006/main">
          <a:off x="2047875" y="571500"/>
          <a:ext cx="971550" cy="3619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2F13E50-01CE-4ADA-B73A-B4ACE1B33AD0}" type="TxLink">
            <a:rPr lang="en-US" sz="800" b="0" i="0" u="none" strike="noStrike">
              <a:solidFill>
                <a:srgbClr val="000000"/>
              </a:solidFill>
              <a:latin typeface="Calibri"/>
              <a:cs typeface="Calibri"/>
            </a:rPr>
            <a:pPr algn="ctr"/>
            <a:t>No Payback: 41.7 %</a:t>
          </a:fld>
          <a:endParaRPr lang="es-BO" sz="10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5" Type="http://schemas.openxmlformats.org/officeDocument/2006/relationships/image" Target="../media/image5.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image" Target="../media/image25.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10.xml"/><Relationship Id="rId4" Type="http://schemas.openxmlformats.org/officeDocument/2006/relationships/image" Target="../media/image26.emf"/></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T40"/>
  <sheetViews>
    <sheetView showGridLines="0" workbookViewId="0">
      <selection activeCell="G35" sqref="G35"/>
    </sheetView>
  </sheetViews>
  <sheetFormatPr defaultRowHeight="11.25"/>
  <cols>
    <col min="2" max="2" width="11.6640625" bestFit="1" customWidth="1"/>
    <col min="3" max="3" width="11.6640625" style="31" customWidth="1"/>
    <col min="4" max="4" width="23.5" style="31" customWidth="1"/>
    <col min="6" max="6" width="12.6640625" style="158" bestFit="1" customWidth="1"/>
    <col min="7" max="8" width="9.33203125" style="158"/>
  </cols>
  <sheetData>
    <row r="2" spans="2:20">
      <c r="E2" t="s">
        <v>165</v>
      </c>
      <c r="F2" s="360">
        <f>SUM(C10:C23)</f>
        <v>12.339699999999999</v>
      </c>
    </row>
    <row r="3" spans="2:20">
      <c r="E3" t="s">
        <v>65</v>
      </c>
      <c r="F3" s="244">
        <f>EXP(F2)</f>
        <v>228593.36375995146</v>
      </c>
      <c r="G3" s="158" t="s">
        <v>179</v>
      </c>
    </row>
    <row r="4" spans="2:20">
      <c r="E4" t="s">
        <v>65</v>
      </c>
      <c r="F4" s="244">
        <f>+F3*5.61</f>
        <v>1282408.7706933278</v>
      </c>
      <c r="G4" s="158" t="s">
        <v>180</v>
      </c>
    </row>
    <row r="5" spans="2:20">
      <c r="B5" s="31"/>
      <c r="C5" s="35"/>
      <c r="E5" t="s">
        <v>65</v>
      </c>
      <c r="F5" s="244">
        <f>+F4/1000000</f>
        <v>1.2824087706933278</v>
      </c>
      <c r="G5" s="158" t="s">
        <v>118</v>
      </c>
    </row>
    <row r="6" spans="2:20">
      <c r="B6" s="31"/>
      <c r="C6" s="158"/>
    </row>
    <row r="9" spans="2:20">
      <c r="B9" s="158" t="s">
        <v>150</v>
      </c>
      <c r="C9" s="158" t="s">
        <v>177</v>
      </c>
      <c r="D9" s="158"/>
      <c r="E9" t="s">
        <v>71</v>
      </c>
      <c r="G9" s="158" t="s">
        <v>96</v>
      </c>
      <c r="T9">
        <f>EXP(0)</f>
        <v>1</v>
      </c>
    </row>
    <row r="10" spans="2:20">
      <c r="B10" s="359">
        <v>6.4000000000000001E-2</v>
      </c>
      <c r="C10" s="359">
        <f>+B10</f>
        <v>6.4000000000000001E-2</v>
      </c>
      <c r="D10" s="359"/>
      <c r="H10" s="158" t="s">
        <v>68</v>
      </c>
      <c r="I10" s="158" t="s">
        <v>164</v>
      </c>
    </row>
    <row r="11" spans="2:20">
      <c r="B11" s="359">
        <v>6.7000000000000002E-3</v>
      </c>
      <c r="C11" s="359">
        <f>+B11*F11</f>
        <v>6.7</v>
      </c>
      <c r="D11" s="359" t="s">
        <v>176</v>
      </c>
      <c r="E11" s="361" t="s">
        <v>151</v>
      </c>
      <c r="F11" s="365">
        <v>1000</v>
      </c>
      <c r="G11" s="362" t="s">
        <v>166</v>
      </c>
    </row>
    <row r="12" spans="2:20">
      <c r="B12" s="359">
        <v>4</v>
      </c>
      <c r="C12" s="359">
        <f t="shared" ref="C12:C23" si="0">+B12*F12</f>
        <v>0.4</v>
      </c>
      <c r="D12" s="359" t="s">
        <v>175</v>
      </c>
      <c r="E12" s="363" t="s">
        <v>152</v>
      </c>
      <c r="F12" s="165">
        <v>0.1</v>
      </c>
      <c r="G12" s="169" t="s">
        <v>166</v>
      </c>
    </row>
    <row r="13" spans="2:20">
      <c r="B13" s="359">
        <v>1.8000000000000001E-4</v>
      </c>
      <c r="C13" s="359">
        <f>+B13*F13</f>
        <v>1.3860000000000001</v>
      </c>
      <c r="D13" s="359" t="s">
        <v>174</v>
      </c>
      <c r="E13" s="363" t="s">
        <v>153</v>
      </c>
      <c r="F13" s="165">
        <v>7700</v>
      </c>
      <c r="G13" s="169" t="s">
        <v>167</v>
      </c>
    </row>
    <row r="14" spans="2:20">
      <c r="B14" s="359">
        <v>-5.4000000000000001E-4</v>
      </c>
      <c r="C14" s="359">
        <f t="shared" si="0"/>
        <v>-1.62</v>
      </c>
      <c r="D14" s="359" t="s">
        <v>173</v>
      </c>
      <c r="E14" s="363" t="s">
        <v>154</v>
      </c>
      <c r="F14" s="165">
        <v>3000</v>
      </c>
      <c r="G14" s="169" t="s">
        <v>167</v>
      </c>
    </row>
    <row r="15" spans="2:20">
      <c r="B15" s="359">
        <v>-2.0999999999999999E-3</v>
      </c>
      <c r="C15" s="359">
        <f t="shared" si="0"/>
        <v>-0.105</v>
      </c>
      <c r="D15" s="359" t="s">
        <v>172</v>
      </c>
      <c r="E15" s="363" t="s">
        <v>155</v>
      </c>
      <c r="F15" s="165">
        <v>50</v>
      </c>
      <c r="G15" s="169" t="s">
        <v>168</v>
      </c>
    </row>
    <row r="16" spans="2:20">
      <c r="B16" s="359">
        <v>-3.9</v>
      </c>
      <c r="C16" s="359">
        <f t="shared" si="0"/>
        <v>-0.156</v>
      </c>
      <c r="D16" s="359" t="s">
        <v>171</v>
      </c>
      <c r="E16" s="363" t="s">
        <v>156</v>
      </c>
      <c r="F16" s="165">
        <v>0.04</v>
      </c>
      <c r="G16" s="169" t="s">
        <v>169</v>
      </c>
    </row>
    <row r="17" spans="2:7">
      <c r="B17" s="359">
        <v>-1.1E-4</v>
      </c>
      <c r="C17" s="359">
        <f t="shared" si="0"/>
        <v>-5.5E-2</v>
      </c>
      <c r="D17" s="359" t="s">
        <v>170</v>
      </c>
      <c r="E17" s="364" t="s">
        <v>157</v>
      </c>
      <c r="F17" s="170">
        <v>500</v>
      </c>
      <c r="G17" s="172" t="s">
        <v>168</v>
      </c>
    </row>
    <row r="18" spans="2:7">
      <c r="B18" s="359">
        <v>7.3999999999999996E-5</v>
      </c>
      <c r="C18" s="359">
        <f t="shared" si="0"/>
        <v>3.6999999999999997</v>
      </c>
      <c r="D18" s="359"/>
      <c r="E18" s="361" t="s">
        <v>158</v>
      </c>
      <c r="F18" s="365">
        <f>+F11*F15</f>
        <v>50000</v>
      </c>
      <c r="G18" s="362"/>
    </row>
    <row r="19" spans="2:7">
      <c r="B19" s="359">
        <v>3.5999999999999999E-7</v>
      </c>
      <c r="C19" s="359">
        <f t="shared" si="0"/>
        <v>0.18</v>
      </c>
      <c r="D19" s="359"/>
      <c r="E19" s="363" t="s">
        <v>159</v>
      </c>
      <c r="F19" s="165">
        <f>+F11*F17</f>
        <v>500000</v>
      </c>
      <c r="G19" s="169"/>
    </row>
    <row r="20" spans="2:7">
      <c r="B20" s="359">
        <v>2.3E-2</v>
      </c>
      <c r="C20" s="359">
        <f t="shared" si="0"/>
        <v>1.1499999999999999</v>
      </c>
      <c r="D20" s="359"/>
      <c r="E20" s="363" t="s">
        <v>160</v>
      </c>
      <c r="F20" s="165">
        <f>+F12*F17</f>
        <v>50</v>
      </c>
      <c r="G20" s="169"/>
    </row>
    <row r="21" spans="2:7">
      <c r="B21" s="359">
        <v>4.6999999999999997E-8</v>
      </c>
      <c r="C21" s="359">
        <f t="shared" si="0"/>
        <v>1.0856999999999999</v>
      </c>
      <c r="D21" s="359"/>
      <c r="E21" s="363" t="s">
        <v>161</v>
      </c>
      <c r="F21" s="165">
        <f>+F13*F14</f>
        <v>23100000</v>
      </c>
      <c r="G21" s="169"/>
    </row>
    <row r="22" spans="2:7">
      <c r="B22" s="359">
        <v>5.4E-6</v>
      </c>
      <c r="C22" s="359">
        <f t="shared" si="0"/>
        <v>0.13500000000000001</v>
      </c>
      <c r="D22" s="359"/>
      <c r="E22" s="363" t="s">
        <v>162</v>
      </c>
      <c r="F22" s="165">
        <f>+F15*F17</f>
        <v>25000</v>
      </c>
      <c r="G22" s="169"/>
    </row>
    <row r="23" spans="2:7">
      <c r="B23" s="359">
        <v>-2.0999999999999999E-8</v>
      </c>
      <c r="C23" s="359">
        <f t="shared" si="0"/>
        <v>-0.52500000000000002</v>
      </c>
      <c r="D23" s="359"/>
      <c r="E23" s="364" t="s">
        <v>163</v>
      </c>
      <c r="F23" s="170">
        <f>+F11*F15*F17</f>
        <v>25000000</v>
      </c>
      <c r="G23" s="172"/>
    </row>
    <row r="26" spans="2:7">
      <c r="B26" t="s">
        <v>183</v>
      </c>
      <c r="C26" s="31">
        <v>0.62</v>
      </c>
    </row>
    <row r="27" spans="2:7">
      <c r="B27" t="s">
        <v>182</v>
      </c>
      <c r="C27" s="31">
        <v>5.0000000000000001E-4</v>
      </c>
    </row>
    <row r="28" spans="2:7">
      <c r="B28" t="s">
        <v>181</v>
      </c>
    </row>
    <row r="29" spans="2:7">
      <c r="B29" t="s">
        <v>150</v>
      </c>
    </row>
    <row r="30" spans="2:7">
      <c r="B30" s="359">
        <v>690</v>
      </c>
      <c r="C30" s="359">
        <f>+B30</f>
        <v>690</v>
      </c>
    </row>
    <row r="31" spans="2:7">
      <c r="B31" s="35">
        <v>-3.8</v>
      </c>
      <c r="C31" s="31">
        <f>+B31*F11</f>
        <v>-3800</v>
      </c>
    </row>
    <row r="32" spans="2:7">
      <c r="B32" s="359">
        <v>420000</v>
      </c>
      <c r="C32" s="31">
        <f>+B32*F12</f>
        <v>42000</v>
      </c>
    </row>
    <row r="33" spans="2:5">
      <c r="B33" s="35">
        <v>-16.100000000000001</v>
      </c>
      <c r="C33" s="31">
        <f>+B33*F15</f>
        <v>-805.00000000000011</v>
      </c>
    </row>
    <row r="34" spans="2:5">
      <c r="B34" s="359">
        <v>13000</v>
      </c>
      <c r="C34" s="31">
        <f>+B34*F16</f>
        <v>520</v>
      </c>
    </row>
    <row r="35" spans="2:5">
      <c r="B35" s="359">
        <v>-1.4999999999999999E-2</v>
      </c>
      <c r="C35" s="31">
        <f>+B35*F17</f>
        <v>-7.5</v>
      </c>
    </row>
    <row r="36" spans="2:5">
      <c r="B36" s="359">
        <v>-5900000</v>
      </c>
      <c r="C36" s="31">
        <f>+B36*F12*F16</f>
        <v>-23600</v>
      </c>
    </row>
    <row r="37" spans="2:5">
      <c r="B37" s="35">
        <v>-4.5</v>
      </c>
      <c r="C37" s="31">
        <f>+B37*F15*F17*C27</f>
        <v>-56.25</v>
      </c>
    </row>
    <row r="39" spans="2:5">
      <c r="C39" s="359">
        <f>SUM(C30:C37)</f>
        <v>14941.25</v>
      </c>
      <c r="D39" s="31">
        <f>+C39*-1</f>
        <v>-14941.25</v>
      </c>
      <c r="E39">
        <v>2</v>
      </c>
    </row>
    <row r="40" spans="2:5">
      <c r="C40" s="31">
        <f>+C39^(1/1.12)</f>
        <v>5334.9602725370769</v>
      </c>
      <c r="D40" s="31" t="e">
        <f>+D39^(1/1.12)</f>
        <v>#NUM!</v>
      </c>
      <c r="E40" s="31">
        <f>+E39^(1/1.12)</f>
        <v>1.8568498283350514</v>
      </c>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IP292"/>
  <sheetViews>
    <sheetView showGridLines="0" zoomScaleNormal="100" workbookViewId="0">
      <selection activeCell="D30" sqref="D30"/>
    </sheetView>
  </sheetViews>
  <sheetFormatPr defaultRowHeight="12"/>
  <cols>
    <col min="1" max="1" width="3.33203125" style="139" customWidth="1"/>
    <col min="2" max="2" width="12" style="139" customWidth="1"/>
    <col min="3" max="3" width="11.6640625" style="139" bestFit="1" customWidth="1"/>
    <col min="4" max="6" width="9.33203125" style="139"/>
    <col min="7" max="7" width="15.6640625" style="139" customWidth="1"/>
    <col min="8" max="8" width="11.5" style="139" customWidth="1"/>
    <col min="9" max="9" width="18.33203125" style="139" customWidth="1"/>
    <col min="10" max="10" width="14.5" style="139" customWidth="1"/>
    <col min="11" max="11" width="9.33203125" style="139"/>
    <col min="12" max="12" width="9.1640625" style="139" customWidth="1"/>
    <col min="13" max="16384" width="9.33203125" style="139"/>
  </cols>
  <sheetData>
    <row r="2" spans="2:5">
      <c r="B2" s="139" t="s">
        <v>112</v>
      </c>
      <c r="C2" s="220">
        <v>45658</v>
      </c>
    </row>
    <row r="3" spans="2:5">
      <c r="B3" s="7" t="s">
        <v>113</v>
      </c>
      <c r="C3" s="12">
        <v>0.98</v>
      </c>
      <c r="D3" s="11" t="s">
        <v>0</v>
      </c>
    </row>
    <row r="4" spans="2:5">
      <c r="B4" s="71" t="s">
        <v>114</v>
      </c>
      <c r="C4" s="72">
        <v>25</v>
      </c>
      <c r="D4" s="73" t="s">
        <v>56</v>
      </c>
    </row>
    <row r="5" spans="2:5">
      <c r="B5" s="71" t="s">
        <v>115</v>
      </c>
      <c r="C5" s="72">
        <v>6</v>
      </c>
      <c r="D5" s="73" t="s">
        <v>56</v>
      </c>
    </row>
    <row r="6" spans="2:5">
      <c r="B6" s="6" t="s">
        <v>9</v>
      </c>
      <c r="C6" s="10">
        <v>4</v>
      </c>
      <c r="D6" s="9" t="s">
        <v>56</v>
      </c>
      <c r="E6" s="221"/>
    </row>
    <row r="7" spans="2:5">
      <c r="B7" s="5" t="s">
        <v>10</v>
      </c>
      <c r="C7" s="8">
        <v>0</v>
      </c>
      <c r="D7" s="3" t="s">
        <v>56</v>
      </c>
    </row>
    <row r="8" spans="2:5">
      <c r="E8" s="222"/>
    </row>
    <row r="9" spans="2:5">
      <c r="B9" s="142"/>
      <c r="C9" s="142"/>
    </row>
    <row r="11" spans="2:5">
      <c r="C11" s="143"/>
      <c r="E11" s="224"/>
    </row>
    <row r="12" spans="2:5">
      <c r="C12" s="143"/>
    </row>
    <row r="13" spans="2:5">
      <c r="C13" s="143"/>
    </row>
    <row r="14" spans="2:5">
      <c r="C14" s="143"/>
    </row>
    <row r="15" spans="2:5">
      <c r="C15" s="143"/>
    </row>
    <row r="16" spans="2:5">
      <c r="B16" s="137" t="s">
        <v>71</v>
      </c>
      <c r="C16" s="137" t="s">
        <v>70</v>
      </c>
      <c r="D16" s="138" t="s">
        <v>68</v>
      </c>
      <c r="E16" s="138" t="s">
        <v>69</v>
      </c>
    </row>
    <row r="17" spans="2:5">
      <c r="B17" s="140" t="s">
        <v>65</v>
      </c>
      <c r="C17" s="141">
        <v>5</v>
      </c>
      <c r="D17" s="142">
        <v>5</v>
      </c>
      <c r="E17" s="142">
        <v>1</v>
      </c>
    </row>
    <row r="18" spans="2:5">
      <c r="B18" s="140" t="s">
        <v>2</v>
      </c>
      <c r="C18" s="141">
        <v>2</v>
      </c>
      <c r="D18" s="142">
        <v>2.5</v>
      </c>
      <c r="E18" s="142">
        <v>0.5</v>
      </c>
    </row>
    <row r="19" spans="2:5">
      <c r="B19" s="140" t="s">
        <v>66</v>
      </c>
      <c r="C19" s="141">
        <v>0.9</v>
      </c>
      <c r="D19" s="142">
        <v>0.8</v>
      </c>
      <c r="E19" s="142">
        <v>0.1</v>
      </c>
    </row>
    <row r="20" spans="2:5">
      <c r="C20" s="143"/>
    </row>
    <row r="21" spans="2:5">
      <c r="C21" s="143"/>
    </row>
    <row r="22" spans="2:5">
      <c r="C22" s="143"/>
    </row>
    <row r="23" spans="2:5">
      <c r="C23" s="143"/>
    </row>
    <row r="24" spans="2:5">
      <c r="C24" s="143"/>
    </row>
    <row r="25" spans="2:5">
      <c r="C25" s="143"/>
    </row>
    <row r="26" spans="2:5">
      <c r="C26" s="143"/>
    </row>
    <row r="27" spans="2:5">
      <c r="C27" s="143"/>
    </row>
    <row r="28" spans="2:5">
      <c r="C28" s="143"/>
    </row>
    <row r="29" spans="2:5">
      <c r="C29" s="143"/>
    </row>
    <row r="30" spans="2:5">
      <c r="C30" s="143"/>
    </row>
    <row r="31" spans="2:5">
      <c r="C31" s="143"/>
    </row>
    <row r="32" spans="2:5">
      <c r="C32" s="143"/>
    </row>
    <row r="33" spans="3:250">
      <c r="C33" s="143"/>
    </row>
    <row r="34" spans="3:250">
      <c r="C34" s="143"/>
    </row>
    <row r="35" spans="3:250" ht="15">
      <c r="C35" s="143"/>
      <c r="G35" s="211" t="s">
        <v>109</v>
      </c>
      <c r="L35" s="223"/>
      <c r="M35" s="223"/>
      <c r="N35" s="223"/>
      <c r="O35" s="223"/>
      <c r="P35" s="223"/>
      <c r="Q35" s="223"/>
      <c r="R35" s="223"/>
      <c r="S35" s="223"/>
      <c r="T35" s="223"/>
      <c r="U35" s="223"/>
      <c r="V35" s="223"/>
      <c r="W35" s="223"/>
      <c r="X35" s="223"/>
      <c r="Y35" s="223"/>
      <c r="Z35" s="223"/>
      <c r="AA35" s="223"/>
      <c r="AB35" s="223"/>
      <c r="AC35" s="223"/>
      <c r="AD35" s="223"/>
      <c r="AE35" s="223"/>
      <c r="AF35" s="223"/>
      <c r="AG35" s="223"/>
      <c r="AH35" s="223"/>
      <c r="AI35" s="223"/>
      <c r="AJ35" s="223"/>
      <c r="AK35" s="223"/>
      <c r="AL35" s="223"/>
      <c r="AM35" s="223"/>
      <c r="AN35" s="223"/>
      <c r="AO35" s="223"/>
      <c r="AP35" s="223"/>
      <c r="AQ35" s="223"/>
      <c r="AR35" s="223"/>
      <c r="AS35" s="223"/>
      <c r="AT35" s="223"/>
      <c r="AU35" s="223"/>
      <c r="AV35" s="223"/>
      <c r="AW35" s="223"/>
      <c r="AX35" s="223"/>
      <c r="AY35" s="223"/>
      <c r="AZ35" s="223"/>
      <c r="BA35" s="223"/>
      <c r="BB35" s="223"/>
      <c r="BC35" s="223"/>
      <c r="BD35" s="223"/>
      <c r="BE35" s="223"/>
      <c r="BF35" s="223"/>
      <c r="BG35" s="223"/>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c r="DQ35" s="223"/>
      <c r="DR35" s="223"/>
      <c r="DS35" s="223"/>
      <c r="DT35" s="223"/>
      <c r="DU35" s="223"/>
      <c r="DV35" s="223"/>
      <c r="DW35" s="223"/>
      <c r="DX35" s="223"/>
      <c r="DY35" s="223"/>
      <c r="DZ35" s="223"/>
      <c r="EA35" s="223"/>
      <c r="EB35" s="223"/>
      <c r="EC35" s="223"/>
      <c r="ED35" s="223"/>
      <c r="EE35" s="223"/>
      <c r="EF35" s="223"/>
      <c r="EG35" s="223"/>
      <c r="EH35" s="223"/>
      <c r="EI35" s="223"/>
      <c r="EJ35" s="223"/>
      <c r="EK35" s="223"/>
      <c r="EL35" s="223"/>
      <c r="EM35" s="223"/>
      <c r="EN35" s="223"/>
      <c r="EO35" s="223"/>
      <c r="EP35" s="223"/>
      <c r="EQ35" s="223"/>
      <c r="ER35" s="223"/>
      <c r="ES35" s="223"/>
      <c r="ET35" s="223"/>
      <c r="EU35" s="223"/>
      <c r="EV35" s="223"/>
      <c r="EW35" s="223"/>
      <c r="EX35" s="223"/>
      <c r="EY35" s="223"/>
      <c r="EZ35" s="223"/>
      <c r="FA35" s="223"/>
      <c r="FB35" s="223"/>
      <c r="FC35" s="223"/>
      <c r="FD35" s="223"/>
      <c r="FE35" s="223"/>
      <c r="FF35" s="223"/>
      <c r="FG35" s="223"/>
      <c r="FH35" s="223"/>
      <c r="FI35" s="223"/>
      <c r="FJ35" s="223"/>
      <c r="FK35" s="223"/>
      <c r="FL35" s="223"/>
      <c r="FM35" s="223"/>
      <c r="FN35" s="223"/>
      <c r="FO35" s="223"/>
      <c r="FP35" s="223"/>
      <c r="FQ35" s="223"/>
      <c r="FR35" s="223"/>
      <c r="FS35" s="223"/>
      <c r="FT35" s="223"/>
      <c r="FU35" s="223"/>
      <c r="FV35" s="223"/>
      <c r="FW35" s="223"/>
      <c r="FX35" s="223"/>
      <c r="FY35" s="223"/>
      <c r="FZ35" s="223"/>
      <c r="GA35" s="223"/>
      <c r="GB35" s="223"/>
      <c r="GC35" s="223"/>
      <c r="GD35" s="223"/>
      <c r="GE35" s="223"/>
      <c r="GF35" s="223"/>
      <c r="GG35" s="223"/>
      <c r="GH35" s="223"/>
    </row>
    <row r="36" spans="3:250" ht="15">
      <c r="C36" s="143"/>
      <c r="G36" s="189"/>
      <c r="H36" s="196"/>
      <c r="I36" s="189"/>
      <c r="J36" s="190"/>
      <c r="K36" s="55">
        <v>0</v>
      </c>
      <c r="L36" s="56">
        <f>+K36+1</f>
        <v>1</v>
      </c>
      <c r="M36" s="56">
        <f t="shared" ref="M36:V36" si="0">+L36+1</f>
        <v>2</v>
      </c>
      <c r="N36" s="56">
        <f t="shared" si="0"/>
        <v>3</v>
      </c>
      <c r="O36" s="56">
        <f t="shared" si="0"/>
        <v>4</v>
      </c>
      <c r="P36" s="56">
        <f t="shared" si="0"/>
        <v>5</v>
      </c>
      <c r="Q36" s="56">
        <f t="shared" si="0"/>
        <v>6</v>
      </c>
      <c r="R36" s="56">
        <f t="shared" si="0"/>
        <v>7</v>
      </c>
      <c r="S36" s="56">
        <f t="shared" si="0"/>
        <v>8</v>
      </c>
      <c r="T36" s="56">
        <f t="shared" si="0"/>
        <v>9</v>
      </c>
      <c r="U36" s="56">
        <f t="shared" si="0"/>
        <v>10</v>
      </c>
      <c r="V36" s="56">
        <f t="shared" si="0"/>
        <v>11</v>
      </c>
      <c r="W36" s="56">
        <f t="shared" ref="W36:BX36" si="1">+V36+1</f>
        <v>12</v>
      </c>
      <c r="X36" s="56">
        <f t="shared" si="1"/>
        <v>13</v>
      </c>
      <c r="Y36" s="56">
        <f t="shared" si="1"/>
        <v>14</v>
      </c>
      <c r="Z36" s="56">
        <f t="shared" si="1"/>
        <v>15</v>
      </c>
      <c r="AA36" s="56">
        <f t="shared" si="1"/>
        <v>16</v>
      </c>
      <c r="AB36" s="56">
        <f t="shared" si="1"/>
        <v>17</v>
      </c>
      <c r="AC36" s="56">
        <f t="shared" si="1"/>
        <v>18</v>
      </c>
      <c r="AD36" s="56">
        <f t="shared" si="1"/>
        <v>19</v>
      </c>
      <c r="AE36" s="56">
        <f t="shared" si="1"/>
        <v>20</v>
      </c>
      <c r="AF36" s="56">
        <f t="shared" si="1"/>
        <v>21</v>
      </c>
      <c r="AG36" s="56">
        <f t="shared" si="1"/>
        <v>22</v>
      </c>
      <c r="AH36" s="56">
        <f t="shared" si="1"/>
        <v>23</v>
      </c>
      <c r="AI36" s="56">
        <f t="shared" si="1"/>
        <v>24</v>
      </c>
      <c r="AJ36" s="56">
        <f t="shared" si="1"/>
        <v>25</v>
      </c>
      <c r="AK36" s="56">
        <f t="shared" si="1"/>
        <v>26</v>
      </c>
      <c r="AL36" s="56">
        <f t="shared" si="1"/>
        <v>27</v>
      </c>
      <c r="AM36" s="56">
        <f t="shared" si="1"/>
        <v>28</v>
      </c>
      <c r="AN36" s="56">
        <f t="shared" si="1"/>
        <v>29</v>
      </c>
      <c r="AO36" s="56">
        <f t="shared" si="1"/>
        <v>30</v>
      </c>
      <c r="AP36" s="56">
        <f t="shared" si="1"/>
        <v>31</v>
      </c>
      <c r="AQ36" s="56">
        <f t="shared" si="1"/>
        <v>32</v>
      </c>
      <c r="AR36" s="56">
        <f t="shared" si="1"/>
        <v>33</v>
      </c>
      <c r="AS36" s="56">
        <f t="shared" si="1"/>
        <v>34</v>
      </c>
      <c r="AT36" s="56">
        <f t="shared" si="1"/>
        <v>35</v>
      </c>
      <c r="AU36" s="56">
        <f t="shared" si="1"/>
        <v>36</v>
      </c>
      <c r="AV36" s="56">
        <f t="shared" si="1"/>
        <v>37</v>
      </c>
      <c r="AW36" s="56">
        <f t="shared" si="1"/>
        <v>38</v>
      </c>
      <c r="AX36" s="56">
        <f t="shared" si="1"/>
        <v>39</v>
      </c>
      <c r="AY36" s="56">
        <f t="shared" si="1"/>
        <v>40</v>
      </c>
      <c r="AZ36" s="56">
        <f t="shared" si="1"/>
        <v>41</v>
      </c>
      <c r="BA36" s="56">
        <f t="shared" si="1"/>
        <v>42</v>
      </c>
      <c r="BB36" s="56">
        <f t="shared" si="1"/>
        <v>43</v>
      </c>
      <c r="BC36" s="56">
        <f t="shared" si="1"/>
        <v>44</v>
      </c>
      <c r="BD36" s="56">
        <f t="shared" si="1"/>
        <v>45</v>
      </c>
      <c r="BE36" s="56">
        <f t="shared" si="1"/>
        <v>46</v>
      </c>
      <c r="BF36" s="56">
        <f t="shared" si="1"/>
        <v>47</v>
      </c>
      <c r="BG36" s="56">
        <f t="shared" si="1"/>
        <v>48</v>
      </c>
      <c r="BH36" s="56">
        <f t="shared" si="1"/>
        <v>49</v>
      </c>
      <c r="BI36" s="56">
        <f t="shared" si="1"/>
        <v>50</v>
      </c>
      <c r="BJ36" s="56">
        <f t="shared" si="1"/>
        <v>51</v>
      </c>
      <c r="BK36" s="56">
        <f t="shared" si="1"/>
        <v>52</v>
      </c>
      <c r="BL36" s="56">
        <f t="shared" si="1"/>
        <v>53</v>
      </c>
      <c r="BM36" s="56">
        <f t="shared" si="1"/>
        <v>54</v>
      </c>
      <c r="BN36" s="56">
        <f t="shared" si="1"/>
        <v>55</v>
      </c>
      <c r="BO36" s="56">
        <f t="shared" si="1"/>
        <v>56</v>
      </c>
      <c r="BP36" s="56">
        <f t="shared" si="1"/>
        <v>57</v>
      </c>
      <c r="BQ36" s="56">
        <f t="shared" si="1"/>
        <v>58</v>
      </c>
      <c r="BR36" s="56">
        <f t="shared" si="1"/>
        <v>59</v>
      </c>
      <c r="BS36" s="56">
        <f t="shared" si="1"/>
        <v>60</v>
      </c>
      <c r="BT36" s="56">
        <f t="shared" si="1"/>
        <v>61</v>
      </c>
      <c r="BU36" s="56">
        <f t="shared" si="1"/>
        <v>62</v>
      </c>
      <c r="BV36" s="56">
        <f t="shared" si="1"/>
        <v>63</v>
      </c>
      <c r="BW36" s="56">
        <f t="shared" si="1"/>
        <v>64</v>
      </c>
      <c r="BX36" s="56">
        <f t="shared" si="1"/>
        <v>65</v>
      </c>
      <c r="BY36" s="56">
        <f t="shared" ref="BY36:EJ36" si="2">+BX36+1</f>
        <v>66</v>
      </c>
      <c r="BZ36" s="56">
        <f t="shared" si="2"/>
        <v>67</v>
      </c>
      <c r="CA36" s="56">
        <f t="shared" si="2"/>
        <v>68</v>
      </c>
      <c r="CB36" s="56">
        <f t="shared" si="2"/>
        <v>69</v>
      </c>
      <c r="CC36" s="56">
        <f t="shared" si="2"/>
        <v>70</v>
      </c>
      <c r="CD36" s="56">
        <f t="shared" si="2"/>
        <v>71</v>
      </c>
      <c r="CE36" s="56">
        <f t="shared" si="2"/>
        <v>72</v>
      </c>
      <c r="CF36" s="56">
        <f t="shared" si="2"/>
        <v>73</v>
      </c>
      <c r="CG36" s="56">
        <f t="shared" si="2"/>
        <v>74</v>
      </c>
      <c r="CH36" s="56">
        <f t="shared" si="2"/>
        <v>75</v>
      </c>
      <c r="CI36" s="56">
        <f t="shared" si="2"/>
        <v>76</v>
      </c>
      <c r="CJ36" s="56">
        <f t="shared" si="2"/>
        <v>77</v>
      </c>
      <c r="CK36" s="56">
        <f t="shared" si="2"/>
        <v>78</v>
      </c>
      <c r="CL36" s="56">
        <f t="shared" si="2"/>
        <v>79</v>
      </c>
      <c r="CM36" s="56">
        <f t="shared" si="2"/>
        <v>80</v>
      </c>
      <c r="CN36" s="56">
        <f t="shared" si="2"/>
        <v>81</v>
      </c>
      <c r="CO36" s="56">
        <f t="shared" si="2"/>
        <v>82</v>
      </c>
      <c r="CP36" s="56">
        <f t="shared" si="2"/>
        <v>83</v>
      </c>
      <c r="CQ36" s="56">
        <f t="shared" si="2"/>
        <v>84</v>
      </c>
      <c r="CR36" s="56">
        <f t="shared" si="2"/>
        <v>85</v>
      </c>
      <c r="CS36" s="56">
        <f t="shared" si="2"/>
        <v>86</v>
      </c>
      <c r="CT36" s="56">
        <f t="shared" si="2"/>
        <v>87</v>
      </c>
      <c r="CU36" s="56">
        <f t="shared" si="2"/>
        <v>88</v>
      </c>
      <c r="CV36" s="56">
        <f t="shared" si="2"/>
        <v>89</v>
      </c>
      <c r="CW36" s="56">
        <f t="shared" si="2"/>
        <v>90</v>
      </c>
      <c r="CX36" s="56">
        <f t="shared" si="2"/>
        <v>91</v>
      </c>
      <c r="CY36" s="56">
        <f t="shared" si="2"/>
        <v>92</v>
      </c>
      <c r="CZ36" s="56">
        <f t="shared" si="2"/>
        <v>93</v>
      </c>
      <c r="DA36" s="56">
        <f t="shared" si="2"/>
        <v>94</v>
      </c>
      <c r="DB36" s="56">
        <f t="shared" si="2"/>
        <v>95</v>
      </c>
      <c r="DC36" s="56">
        <f t="shared" si="2"/>
        <v>96</v>
      </c>
      <c r="DD36" s="56">
        <f t="shared" si="2"/>
        <v>97</v>
      </c>
      <c r="DE36" s="56">
        <f t="shared" si="2"/>
        <v>98</v>
      </c>
      <c r="DF36" s="56">
        <f t="shared" si="2"/>
        <v>99</v>
      </c>
      <c r="DG36" s="56">
        <f t="shared" si="2"/>
        <v>100</v>
      </c>
      <c r="DH36" s="56">
        <f t="shared" si="2"/>
        <v>101</v>
      </c>
      <c r="DI36" s="56">
        <f t="shared" si="2"/>
        <v>102</v>
      </c>
      <c r="DJ36" s="56">
        <f t="shared" si="2"/>
        <v>103</v>
      </c>
      <c r="DK36" s="56">
        <f t="shared" si="2"/>
        <v>104</v>
      </c>
      <c r="DL36" s="56">
        <f t="shared" si="2"/>
        <v>105</v>
      </c>
      <c r="DM36" s="56">
        <f t="shared" si="2"/>
        <v>106</v>
      </c>
      <c r="DN36" s="56">
        <f t="shared" si="2"/>
        <v>107</v>
      </c>
      <c r="DO36" s="56">
        <f t="shared" si="2"/>
        <v>108</v>
      </c>
      <c r="DP36" s="56">
        <f t="shared" si="2"/>
        <v>109</v>
      </c>
      <c r="DQ36" s="56">
        <f t="shared" si="2"/>
        <v>110</v>
      </c>
      <c r="DR36" s="56">
        <f t="shared" si="2"/>
        <v>111</v>
      </c>
      <c r="DS36" s="56">
        <f t="shared" si="2"/>
        <v>112</v>
      </c>
      <c r="DT36" s="56">
        <f t="shared" si="2"/>
        <v>113</v>
      </c>
      <c r="DU36" s="56">
        <f t="shared" si="2"/>
        <v>114</v>
      </c>
      <c r="DV36" s="56">
        <f t="shared" si="2"/>
        <v>115</v>
      </c>
      <c r="DW36" s="56">
        <f t="shared" si="2"/>
        <v>116</v>
      </c>
      <c r="DX36" s="56">
        <f t="shared" si="2"/>
        <v>117</v>
      </c>
      <c r="DY36" s="56">
        <f t="shared" si="2"/>
        <v>118</v>
      </c>
      <c r="DZ36" s="56">
        <f t="shared" si="2"/>
        <v>119</v>
      </c>
      <c r="EA36" s="56">
        <f t="shared" si="2"/>
        <v>120</v>
      </c>
      <c r="EB36" s="56">
        <f t="shared" si="2"/>
        <v>121</v>
      </c>
      <c r="EC36" s="56">
        <f t="shared" si="2"/>
        <v>122</v>
      </c>
      <c r="ED36" s="56">
        <f t="shared" si="2"/>
        <v>123</v>
      </c>
      <c r="EE36" s="56">
        <f t="shared" si="2"/>
        <v>124</v>
      </c>
      <c r="EF36" s="56">
        <f t="shared" si="2"/>
        <v>125</v>
      </c>
      <c r="EG36" s="56">
        <f t="shared" si="2"/>
        <v>126</v>
      </c>
      <c r="EH36" s="56">
        <f t="shared" si="2"/>
        <v>127</v>
      </c>
      <c r="EI36" s="56">
        <f t="shared" si="2"/>
        <v>128</v>
      </c>
      <c r="EJ36" s="56">
        <f t="shared" si="2"/>
        <v>129</v>
      </c>
      <c r="EK36" s="56">
        <f t="shared" ref="EK36:EX36" si="3">+EJ36+1</f>
        <v>130</v>
      </c>
      <c r="EL36" s="56">
        <f t="shared" si="3"/>
        <v>131</v>
      </c>
      <c r="EM36" s="56">
        <f t="shared" si="3"/>
        <v>132</v>
      </c>
      <c r="EN36" s="56">
        <f t="shared" si="3"/>
        <v>133</v>
      </c>
      <c r="EO36" s="56">
        <f t="shared" si="3"/>
        <v>134</v>
      </c>
      <c r="EP36" s="56">
        <f t="shared" si="3"/>
        <v>135</v>
      </c>
      <c r="EQ36" s="56">
        <f t="shared" si="3"/>
        <v>136</v>
      </c>
      <c r="ER36" s="56">
        <f t="shared" si="3"/>
        <v>137</v>
      </c>
      <c r="ES36" s="56">
        <f t="shared" si="3"/>
        <v>138</v>
      </c>
      <c r="ET36" s="56">
        <f t="shared" si="3"/>
        <v>139</v>
      </c>
      <c r="EU36" s="56">
        <f t="shared" si="3"/>
        <v>140</v>
      </c>
      <c r="EV36" s="56">
        <f t="shared" si="3"/>
        <v>141</v>
      </c>
      <c r="EW36" s="56">
        <f t="shared" si="3"/>
        <v>142</v>
      </c>
      <c r="EX36" s="56">
        <f t="shared" si="3"/>
        <v>143</v>
      </c>
      <c r="EY36" s="56">
        <f t="shared" ref="EY36" si="4">+EX36+1</f>
        <v>144</v>
      </c>
      <c r="EZ36" s="56">
        <f t="shared" ref="EZ36" si="5">+EY36+1</f>
        <v>145</v>
      </c>
      <c r="FA36" s="56">
        <f t="shared" ref="FA36" si="6">+EZ36+1</f>
        <v>146</v>
      </c>
      <c r="FB36" s="56">
        <f t="shared" ref="FB36" si="7">+FA36+1</f>
        <v>147</v>
      </c>
      <c r="FC36" s="56">
        <f t="shared" ref="FC36" si="8">+FB36+1</f>
        <v>148</v>
      </c>
      <c r="FD36" s="56">
        <f t="shared" ref="FD36" si="9">+FC36+1</f>
        <v>149</v>
      </c>
      <c r="FE36" s="56">
        <f t="shared" ref="FE36" si="10">+FD36+1</f>
        <v>150</v>
      </c>
      <c r="FF36" s="56">
        <f t="shared" ref="FF36" si="11">+FE36+1</f>
        <v>151</v>
      </c>
      <c r="FG36" s="56">
        <f t="shared" ref="FG36" si="12">+FF36+1</f>
        <v>152</v>
      </c>
      <c r="FH36" s="56">
        <f t="shared" ref="FH36" si="13">+FG36+1</f>
        <v>153</v>
      </c>
      <c r="FI36" s="56">
        <f t="shared" ref="FI36" si="14">+FH36+1</f>
        <v>154</v>
      </c>
      <c r="FJ36" s="56">
        <f t="shared" ref="FJ36" si="15">+FI36+1</f>
        <v>155</v>
      </c>
      <c r="FK36" s="56">
        <f t="shared" ref="FK36" si="16">+FJ36+1</f>
        <v>156</v>
      </c>
      <c r="FL36" s="56">
        <f t="shared" ref="FL36" si="17">+FK36+1</f>
        <v>157</v>
      </c>
      <c r="FM36" s="56">
        <f t="shared" ref="FM36" si="18">+FL36+1</f>
        <v>158</v>
      </c>
      <c r="FN36" s="56">
        <f t="shared" ref="FN36" si="19">+FM36+1</f>
        <v>159</v>
      </c>
      <c r="FO36" s="56">
        <f t="shared" ref="FO36" si="20">+FN36+1</f>
        <v>160</v>
      </c>
      <c r="FP36" s="56">
        <f t="shared" ref="FP36" si="21">+FO36+1</f>
        <v>161</v>
      </c>
      <c r="FQ36" s="56">
        <f t="shared" ref="FQ36" si="22">+FP36+1</f>
        <v>162</v>
      </c>
      <c r="FR36" s="56">
        <f t="shared" ref="FR36" si="23">+FQ36+1</f>
        <v>163</v>
      </c>
      <c r="FS36" s="56">
        <f t="shared" ref="FS36" si="24">+FR36+1</f>
        <v>164</v>
      </c>
      <c r="FT36" s="56">
        <f t="shared" ref="FT36" si="25">+FS36+1</f>
        <v>165</v>
      </c>
      <c r="FU36" s="56">
        <f t="shared" ref="FU36" si="26">+FT36+1</f>
        <v>166</v>
      </c>
      <c r="FV36" s="56">
        <f t="shared" ref="FV36" si="27">+FU36+1</f>
        <v>167</v>
      </c>
      <c r="FW36" s="56">
        <f t="shared" ref="FW36" si="28">+FV36+1</f>
        <v>168</v>
      </c>
      <c r="FX36" s="56">
        <f t="shared" ref="FX36" si="29">+FW36+1</f>
        <v>169</v>
      </c>
      <c r="FY36" s="56">
        <f t="shared" ref="FY36" si="30">+FX36+1</f>
        <v>170</v>
      </c>
      <c r="FZ36" s="56">
        <f t="shared" ref="FZ36" si="31">+FY36+1</f>
        <v>171</v>
      </c>
      <c r="GA36" s="56">
        <f t="shared" ref="GA36" si="32">+FZ36+1</f>
        <v>172</v>
      </c>
      <c r="GB36" s="56">
        <f t="shared" ref="GB36" si="33">+GA36+1</f>
        <v>173</v>
      </c>
      <c r="GC36" s="56">
        <f t="shared" ref="GC36" si="34">+GB36+1</f>
        <v>174</v>
      </c>
      <c r="GD36" s="56">
        <f t="shared" ref="GD36" si="35">+GC36+1</f>
        <v>175</v>
      </c>
      <c r="GE36" s="56">
        <f t="shared" ref="GE36" si="36">+GD36+1</f>
        <v>176</v>
      </c>
      <c r="GF36" s="56">
        <f t="shared" ref="GF36" si="37">+GE36+1</f>
        <v>177</v>
      </c>
      <c r="GG36" s="56">
        <f t="shared" ref="GG36" si="38">+GF36+1</f>
        <v>178</v>
      </c>
      <c r="GH36" s="56">
        <f t="shared" ref="GH36" si="39">+GG36+1</f>
        <v>179</v>
      </c>
      <c r="GI36" s="56">
        <f t="shared" ref="GI36" si="40">+GH36+1</f>
        <v>180</v>
      </c>
      <c r="GJ36" s="56">
        <f t="shared" ref="GJ36" si="41">+GI36+1</f>
        <v>181</v>
      </c>
      <c r="GK36" s="56">
        <f t="shared" ref="GK36" si="42">+GJ36+1</f>
        <v>182</v>
      </c>
      <c r="GL36" s="56">
        <f t="shared" ref="GL36" si="43">+GK36+1</f>
        <v>183</v>
      </c>
      <c r="GM36" s="56">
        <f t="shared" ref="GM36" si="44">+GL36+1</f>
        <v>184</v>
      </c>
      <c r="GN36" s="56">
        <f t="shared" ref="GN36" si="45">+GM36+1</f>
        <v>185</v>
      </c>
      <c r="GO36" s="56">
        <f t="shared" ref="GO36" si="46">+GN36+1</f>
        <v>186</v>
      </c>
      <c r="GP36" s="56">
        <f t="shared" ref="GP36" si="47">+GO36+1</f>
        <v>187</v>
      </c>
      <c r="GQ36" s="56">
        <f t="shared" ref="GQ36" si="48">+GP36+1</f>
        <v>188</v>
      </c>
      <c r="GR36" s="56">
        <f t="shared" ref="GR36" si="49">+GQ36+1</f>
        <v>189</v>
      </c>
      <c r="GS36" s="56">
        <f t="shared" ref="GS36" si="50">+GR36+1</f>
        <v>190</v>
      </c>
      <c r="GT36" s="56">
        <f t="shared" ref="GT36" si="51">+GS36+1</f>
        <v>191</v>
      </c>
      <c r="GU36" s="56">
        <f t="shared" ref="GU36" si="52">+GT36+1</f>
        <v>192</v>
      </c>
      <c r="GV36" s="56">
        <f t="shared" ref="GV36" si="53">+GU36+1</f>
        <v>193</v>
      </c>
      <c r="GW36" s="56">
        <f t="shared" ref="GW36" si="54">+GV36+1</f>
        <v>194</v>
      </c>
      <c r="GX36" s="56">
        <f t="shared" ref="GX36" si="55">+GW36+1</f>
        <v>195</v>
      </c>
      <c r="GY36" s="56">
        <f t="shared" ref="GY36" si="56">+GX36+1</f>
        <v>196</v>
      </c>
      <c r="GZ36" s="56">
        <f t="shared" ref="GZ36" si="57">+GY36+1</f>
        <v>197</v>
      </c>
      <c r="HA36" s="56">
        <f t="shared" ref="HA36" si="58">+GZ36+1</f>
        <v>198</v>
      </c>
      <c r="HB36" s="56">
        <f t="shared" ref="HB36" si="59">+HA36+1</f>
        <v>199</v>
      </c>
      <c r="HC36" s="56">
        <f t="shared" ref="HC36" si="60">+HB36+1</f>
        <v>200</v>
      </c>
      <c r="HD36" s="56">
        <f t="shared" ref="HD36" si="61">+HC36+1</f>
        <v>201</v>
      </c>
      <c r="HE36" s="56">
        <f t="shared" ref="HE36" si="62">+HD36+1</f>
        <v>202</v>
      </c>
      <c r="HF36" s="56">
        <f t="shared" ref="HF36" si="63">+HE36+1</f>
        <v>203</v>
      </c>
      <c r="HG36" s="56">
        <f t="shared" ref="HG36" si="64">+HF36+1</f>
        <v>204</v>
      </c>
      <c r="HH36" s="56">
        <f t="shared" ref="HH36" si="65">+HG36+1</f>
        <v>205</v>
      </c>
      <c r="HI36" s="56">
        <f t="shared" ref="HI36" si="66">+HH36+1</f>
        <v>206</v>
      </c>
      <c r="HJ36" s="56">
        <f t="shared" ref="HJ36" si="67">+HI36+1</f>
        <v>207</v>
      </c>
      <c r="HK36" s="56">
        <f t="shared" ref="HK36" si="68">+HJ36+1</f>
        <v>208</v>
      </c>
      <c r="HL36" s="56">
        <f t="shared" ref="HL36" si="69">+HK36+1</f>
        <v>209</v>
      </c>
      <c r="HM36" s="56">
        <f t="shared" ref="HM36" si="70">+HL36+1</f>
        <v>210</v>
      </c>
      <c r="HN36" s="56">
        <f t="shared" ref="HN36" si="71">+HM36+1</f>
        <v>211</v>
      </c>
      <c r="HO36" s="56">
        <f t="shared" ref="HO36" si="72">+HN36+1</f>
        <v>212</v>
      </c>
      <c r="HP36" s="56">
        <f t="shared" ref="HP36" si="73">+HO36+1</f>
        <v>213</v>
      </c>
      <c r="HQ36" s="56">
        <f t="shared" ref="HQ36" si="74">+HP36+1</f>
        <v>214</v>
      </c>
      <c r="HR36" s="56">
        <f t="shared" ref="HR36" si="75">+HQ36+1</f>
        <v>215</v>
      </c>
      <c r="HS36" s="56">
        <f t="shared" ref="HS36" si="76">+HR36+1</f>
        <v>216</v>
      </c>
      <c r="HT36" s="56">
        <f t="shared" ref="HT36" si="77">+HS36+1</f>
        <v>217</v>
      </c>
      <c r="HU36" s="56">
        <f t="shared" ref="HU36" si="78">+HT36+1</f>
        <v>218</v>
      </c>
      <c r="HV36" s="56">
        <f t="shared" ref="HV36" si="79">+HU36+1</f>
        <v>219</v>
      </c>
      <c r="HW36" s="56">
        <f t="shared" ref="HW36" si="80">+HV36+1</f>
        <v>220</v>
      </c>
      <c r="HX36" s="56">
        <f t="shared" ref="HX36" si="81">+HW36+1</f>
        <v>221</v>
      </c>
      <c r="HY36" s="56">
        <f t="shared" ref="HY36" si="82">+HX36+1</f>
        <v>222</v>
      </c>
      <c r="HZ36" s="56">
        <f t="shared" ref="HZ36" si="83">+HY36+1</f>
        <v>223</v>
      </c>
      <c r="IA36" s="56">
        <f t="shared" ref="IA36" si="84">+HZ36+1</f>
        <v>224</v>
      </c>
      <c r="IB36" s="56">
        <f t="shared" ref="IB36" si="85">+IA36+1</f>
        <v>225</v>
      </c>
      <c r="IC36" s="56">
        <f t="shared" ref="IC36" si="86">+IB36+1</f>
        <v>226</v>
      </c>
      <c r="ID36" s="56">
        <f t="shared" ref="ID36" si="87">+IC36+1</f>
        <v>227</v>
      </c>
      <c r="IE36" s="56">
        <f t="shared" ref="IE36" si="88">+ID36+1</f>
        <v>228</v>
      </c>
      <c r="IF36" s="56">
        <f t="shared" ref="IF36" si="89">+IE36+1</f>
        <v>229</v>
      </c>
      <c r="IG36" s="56">
        <f t="shared" ref="IG36" si="90">+IF36+1</f>
        <v>230</v>
      </c>
      <c r="IH36" s="56">
        <f t="shared" ref="IH36" si="91">+IG36+1</f>
        <v>231</v>
      </c>
      <c r="II36" s="56">
        <f t="shared" ref="II36" si="92">+IH36+1</f>
        <v>232</v>
      </c>
      <c r="IJ36" s="56">
        <f t="shared" ref="IJ36" si="93">+II36+1</f>
        <v>233</v>
      </c>
      <c r="IK36" s="56">
        <f t="shared" ref="IK36" si="94">+IJ36+1</f>
        <v>234</v>
      </c>
      <c r="IL36" s="56">
        <f t="shared" ref="IL36" si="95">+IK36+1</f>
        <v>235</v>
      </c>
      <c r="IM36" s="56">
        <f t="shared" ref="IM36" si="96">+IL36+1</f>
        <v>236</v>
      </c>
      <c r="IN36" s="56">
        <f t="shared" ref="IN36" si="97">+IM36+1</f>
        <v>237</v>
      </c>
      <c r="IO36" s="56">
        <f t="shared" ref="IO36" si="98">+IN36+1</f>
        <v>238</v>
      </c>
      <c r="IP36" s="56">
        <f t="shared" ref="IP36" si="99">+IO36+1</f>
        <v>239</v>
      </c>
    </row>
    <row r="37" spans="3:250" ht="15">
      <c r="C37" s="143"/>
      <c r="G37" s="191"/>
      <c r="H37" s="197"/>
      <c r="I37" s="192"/>
      <c r="J37" s="193"/>
      <c r="K37" s="155">
        <f>+C2</f>
        <v>45658</v>
      </c>
      <c r="L37" s="156">
        <f t="shared" ref="L37:AQ37" si="100">K$38+K$37</f>
        <v>45689</v>
      </c>
      <c r="M37" s="157">
        <f t="shared" si="100"/>
        <v>45717</v>
      </c>
      <c r="N37" s="156">
        <f t="shared" si="100"/>
        <v>45748</v>
      </c>
      <c r="O37" s="156">
        <f t="shared" si="100"/>
        <v>45778</v>
      </c>
      <c r="P37" s="156">
        <f t="shared" si="100"/>
        <v>45809</v>
      </c>
      <c r="Q37" s="156">
        <f t="shared" si="100"/>
        <v>45839</v>
      </c>
      <c r="R37" s="156">
        <f t="shared" si="100"/>
        <v>45870</v>
      </c>
      <c r="S37" s="156">
        <f t="shared" si="100"/>
        <v>45901</v>
      </c>
      <c r="T37" s="156">
        <f t="shared" si="100"/>
        <v>45931</v>
      </c>
      <c r="U37" s="156">
        <f t="shared" si="100"/>
        <v>45962</v>
      </c>
      <c r="V37" s="156">
        <f t="shared" si="100"/>
        <v>45992</v>
      </c>
      <c r="W37" s="156">
        <f t="shared" si="100"/>
        <v>46023</v>
      </c>
      <c r="X37" s="156">
        <f t="shared" si="100"/>
        <v>46054</v>
      </c>
      <c r="Y37" s="156">
        <f t="shared" si="100"/>
        <v>46082</v>
      </c>
      <c r="Z37" s="156">
        <f t="shared" si="100"/>
        <v>46113</v>
      </c>
      <c r="AA37" s="156">
        <f t="shared" si="100"/>
        <v>46143</v>
      </c>
      <c r="AB37" s="156">
        <f t="shared" si="100"/>
        <v>46174</v>
      </c>
      <c r="AC37" s="156">
        <f t="shared" si="100"/>
        <v>46204</v>
      </c>
      <c r="AD37" s="156">
        <f t="shared" si="100"/>
        <v>46235</v>
      </c>
      <c r="AE37" s="156">
        <f t="shared" si="100"/>
        <v>46266</v>
      </c>
      <c r="AF37" s="156">
        <f t="shared" si="100"/>
        <v>46296</v>
      </c>
      <c r="AG37" s="156">
        <f t="shared" si="100"/>
        <v>46327</v>
      </c>
      <c r="AH37" s="156">
        <f t="shared" si="100"/>
        <v>46357</v>
      </c>
      <c r="AI37" s="156">
        <f t="shared" si="100"/>
        <v>46388</v>
      </c>
      <c r="AJ37" s="156">
        <f t="shared" si="100"/>
        <v>46419</v>
      </c>
      <c r="AK37" s="156">
        <f t="shared" si="100"/>
        <v>46447</v>
      </c>
      <c r="AL37" s="156">
        <f t="shared" si="100"/>
        <v>46478</v>
      </c>
      <c r="AM37" s="156">
        <f t="shared" si="100"/>
        <v>46508</v>
      </c>
      <c r="AN37" s="156">
        <f t="shared" si="100"/>
        <v>46539</v>
      </c>
      <c r="AO37" s="156">
        <f t="shared" si="100"/>
        <v>46569</v>
      </c>
      <c r="AP37" s="156">
        <f t="shared" si="100"/>
        <v>46600</v>
      </c>
      <c r="AQ37" s="156">
        <f t="shared" si="100"/>
        <v>46631</v>
      </c>
      <c r="AR37" s="156">
        <f t="shared" ref="AR37:BW37" si="101">AQ$38+AQ$37</f>
        <v>46661</v>
      </c>
      <c r="AS37" s="156">
        <f t="shared" si="101"/>
        <v>46692</v>
      </c>
      <c r="AT37" s="156">
        <f t="shared" si="101"/>
        <v>46722</v>
      </c>
      <c r="AU37" s="156">
        <f t="shared" si="101"/>
        <v>46753</v>
      </c>
      <c r="AV37" s="156">
        <f t="shared" si="101"/>
        <v>46784</v>
      </c>
      <c r="AW37" s="156">
        <f t="shared" si="101"/>
        <v>46813</v>
      </c>
      <c r="AX37" s="156">
        <f t="shared" si="101"/>
        <v>46844</v>
      </c>
      <c r="AY37" s="156">
        <f t="shared" si="101"/>
        <v>46874</v>
      </c>
      <c r="AZ37" s="156">
        <f t="shared" si="101"/>
        <v>46905</v>
      </c>
      <c r="BA37" s="156">
        <f t="shared" si="101"/>
        <v>46935</v>
      </c>
      <c r="BB37" s="156">
        <f t="shared" si="101"/>
        <v>46966</v>
      </c>
      <c r="BC37" s="156">
        <f t="shared" si="101"/>
        <v>46997</v>
      </c>
      <c r="BD37" s="156">
        <f t="shared" si="101"/>
        <v>47027</v>
      </c>
      <c r="BE37" s="156">
        <f t="shared" si="101"/>
        <v>47058</v>
      </c>
      <c r="BF37" s="156">
        <f t="shared" si="101"/>
        <v>47088</v>
      </c>
      <c r="BG37" s="156">
        <f t="shared" si="101"/>
        <v>47119</v>
      </c>
      <c r="BH37" s="156">
        <f t="shared" si="101"/>
        <v>47150</v>
      </c>
      <c r="BI37" s="156">
        <f t="shared" si="101"/>
        <v>47178</v>
      </c>
      <c r="BJ37" s="156">
        <f t="shared" si="101"/>
        <v>47209</v>
      </c>
      <c r="BK37" s="156">
        <f t="shared" si="101"/>
        <v>47239</v>
      </c>
      <c r="BL37" s="156">
        <f t="shared" si="101"/>
        <v>47270</v>
      </c>
      <c r="BM37" s="156">
        <f t="shared" si="101"/>
        <v>47300</v>
      </c>
      <c r="BN37" s="156">
        <f t="shared" si="101"/>
        <v>47331</v>
      </c>
      <c r="BO37" s="156">
        <f t="shared" si="101"/>
        <v>47362</v>
      </c>
      <c r="BP37" s="156">
        <f t="shared" si="101"/>
        <v>47392</v>
      </c>
      <c r="BQ37" s="156">
        <f t="shared" si="101"/>
        <v>47423</v>
      </c>
      <c r="BR37" s="156">
        <f t="shared" si="101"/>
        <v>47453</v>
      </c>
      <c r="BS37" s="156">
        <f t="shared" si="101"/>
        <v>47484</v>
      </c>
      <c r="BT37" s="156">
        <f t="shared" si="101"/>
        <v>47515</v>
      </c>
      <c r="BU37" s="156">
        <f t="shared" si="101"/>
        <v>47543</v>
      </c>
      <c r="BV37" s="156">
        <f t="shared" si="101"/>
        <v>47574</v>
      </c>
      <c r="BW37" s="156">
        <f t="shared" si="101"/>
        <v>47604</v>
      </c>
      <c r="BX37" s="156">
        <f t="shared" ref="BX37:DC37" si="102">BW$38+BW$37</f>
        <v>47635</v>
      </c>
      <c r="BY37" s="156">
        <f t="shared" si="102"/>
        <v>47665</v>
      </c>
      <c r="BZ37" s="156">
        <f t="shared" si="102"/>
        <v>47696</v>
      </c>
      <c r="CA37" s="156">
        <f t="shared" si="102"/>
        <v>47727</v>
      </c>
      <c r="CB37" s="156">
        <f t="shared" si="102"/>
        <v>47757</v>
      </c>
      <c r="CC37" s="156">
        <f t="shared" si="102"/>
        <v>47788</v>
      </c>
      <c r="CD37" s="156">
        <f t="shared" si="102"/>
        <v>47818</v>
      </c>
      <c r="CE37" s="156">
        <f t="shared" si="102"/>
        <v>47849</v>
      </c>
      <c r="CF37" s="156">
        <f t="shared" si="102"/>
        <v>47880</v>
      </c>
      <c r="CG37" s="156">
        <f t="shared" si="102"/>
        <v>47908</v>
      </c>
      <c r="CH37" s="156">
        <f t="shared" si="102"/>
        <v>47939</v>
      </c>
      <c r="CI37" s="156">
        <f t="shared" si="102"/>
        <v>47969</v>
      </c>
      <c r="CJ37" s="156">
        <f t="shared" si="102"/>
        <v>48000</v>
      </c>
      <c r="CK37" s="156">
        <f t="shared" si="102"/>
        <v>48030</v>
      </c>
      <c r="CL37" s="156">
        <f t="shared" si="102"/>
        <v>48061</v>
      </c>
      <c r="CM37" s="156">
        <f t="shared" si="102"/>
        <v>48092</v>
      </c>
      <c r="CN37" s="156">
        <f t="shared" si="102"/>
        <v>48122</v>
      </c>
      <c r="CO37" s="156">
        <f t="shared" si="102"/>
        <v>48153</v>
      </c>
      <c r="CP37" s="156">
        <f t="shared" si="102"/>
        <v>48183</v>
      </c>
      <c r="CQ37" s="156">
        <f t="shared" si="102"/>
        <v>48214</v>
      </c>
      <c r="CR37" s="156">
        <f t="shared" si="102"/>
        <v>48245</v>
      </c>
      <c r="CS37" s="156">
        <f t="shared" si="102"/>
        <v>48274</v>
      </c>
      <c r="CT37" s="156">
        <f t="shared" si="102"/>
        <v>48305</v>
      </c>
      <c r="CU37" s="156">
        <f t="shared" si="102"/>
        <v>48335</v>
      </c>
      <c r="CV37" s="156">
        <f t="shared" si="102"/>
        <v>48366</v>
      </c>
      <c r="CW37" s="156">
        <f t="shared" si="102"/>
        <v>48396</v>
      </c>
      <c r="CX37" s="156">
        <f t="shared" si="102"/>
        <v>48427</v>
      </c>
      <c r="CY37" s="156">
        <f t="shared" si="102"/>
        <v>48458</v>
      </c>
      <c r="CZ37" s="156">
        <f t="shared" si="102"/>
        <v>48488</v>
      </c>
      <c r="DA37" s="156">
        <f t="shared" si="102"/>
        <v>48519</v>
      </c>
      <c r="DB37" s="156">
        <f t="shared" si="102"/>
        <v>48549</v>
      </c>
      <c r="DC37" s="156">
        <f t="shared" si="102"/>
        <v>48580</v>
      </c>
      <c r="DD37" s="156">
        <f t="shared" ref="DD37:EI37" si="103">DC$38+DC$37</f>
        <v>48611</v>
      </c>
      <c r="DE37" s="156">
        <f t="shared" si="103"/>
        <v>48639</v>
      </c>
      <c r="DF37" s="156">
        <f t="shared" si="103"/>
        <v>48670</v>
      </c>
      <c r="DG37" s="156">
        <f t="shared" si="103"/>
        <v>48700</v>
      </c>
      <c r="DH37" s="156">
        <f t="shared" si="103"/>
        <v>48731</v>
      </c>
      <c r="DI37" s="156">
        <f t="shared" si="103"/>
        <v>48761</v>
      </c>
      <c r="DJ37" s="156">
        <f t="shared" si="103"/>
        <v>48792</v>
      </c>
      <c r="DK37" s="156">
        <f t="shared" si="103"/>
        <v>48823</v>
      </c>
      <c r="DL37" s="156">
        <f t="shared" si="103"/>
        <v>48853</v>
      </c>
      <c r="DM37" s="156">
        <f t="shared" si="103"/>
        <v>48884</v>
      </c>
      <c r="DN37" s="156">
        <f t="shared" si="103"/>
        <v>48914</v>
      </c>
      <c r="DO37" s="156">
        <f t="shared" si="103"/>
        <v>48945</v>
      </c>
      <c r="DP37" s="156">
        <f t="shared" si="103"/>
        <v>48976</v>
      </c>
      <c r="DQ37" s="156">
        <f t="shared" si="103"/>
        <v>49004</v>
      </c>
      <c r="DR37" s="156">
        <f t="shared" si="103"/>
        <v>49035</v>
      </c>
      <c r="DS37" s="156">
        <f t="shared" si="103"/>
        <v>49065</v>
      </c>
      <c r="DT37" s="156">
        <f t="shared" si="103"/>
        <v>49096</v>
      </c>
      <c r="DU37" s="156">
        <f t="shared" si="103"/>
        <v>49126</v>
      </c>
      <c r="DV37" s="156">
        <f t="shared" si="103"/>
        <v>49157</v>
      </c>
      <c r="DW37" s="156">
        <f t="shared" si="103"/>
        <v>49188</v>
      </c>
      <c r="DX37" s="156">
        <f t="shared" si="103"/>
        <v>49218</v>
      </c>
      <c r="DY37" s="156">
        <f t="shared" si="103"/>
        <v>49249</v>
      </c>
      <c r="DZ37" s="156">
        <f t="shared" si="103"/>
        <v>49279</v>
      </c>
      <c r="EA37" s="156">
        <f t="shared" si="103"/>
        <v>49310</v>
      </c>
      <c r="EB37" s="156">
        <f t="shared" si="103"/>
        <v>49341</v>
      </c>
      <c r="EC37" s="156">
        <f t="shared" si="103"/>
        <v>49369</v>
      </c>
      <c r="ED37" s="156">
        <f t="shared" si="103"/>
        <v>49400</v>
      </c>
      <c r="EE37" s="156">
        <f t="shared" si="103"/>
        <v>49430</v>
      </c>
      <c r="EF37" s="156">
        <f t="shared" si="103"/>
        <v>49461</v>
      </c>
      <c r="EG37" s="156">
        <f t="shared" si="103"/>
        <v>49491</v>
      </c>
      <c r="EH37" s="156">
        <f t="shared" si="103"/>
        <v>49522</v>
      </c>
      <c r="EI37" s="156">
        <f t="shared" si="103"/>
        <v>49553</v>
      </c>
      <c r="EJ37" s="156">
        <f t="shared" ref="EJ37:EX37" si="104">EI$38+EI$37</f>
        <v>49583</v>
      </c>
      <c r="EK37" s="156">
        <f t="shared" si="104"/>
        <v>49614</v>
      </c>
      <c r="EL37" s="156">
        <f t="shared" si="104"/>
        <v>49644</v>
      </c>
      <c r="EM37" s="156">
        <f t="shared" si="104"/>
        <v>49675</v>
      </c>
      <c r="EN37" s="156">
        <f t="shared" si="104"/>
        <v>49706</v>
      </c>
      <c r="EO37" s="156">
        <f t="shared" si="104"/>
        <v>49735</v>
      </c>
      <c r="EP37" s="156">
        <f t="shared" si="104"/>
        <v>49766</v>
      </c>
      <c r="EQ37" s="156">
        <f t="shared" si="104"/>
        <v>49796</v>
      </c>
      <c r="ER37" s="156">
        <f t="shared" si="104"/>
        <v>49827</v>
      </c>
      <c r="ES37" s="156">
        <f t="shared" si="104"/>
        <v>49857</v>
      </c>
      <c r="ET37" s="156">
        <f t="shared" si="104"/>
        <v>49888</v>
      </c>
      <c r="EU37" s="156">
        <f t="shared" si="104"/>
        <v>49919</v>
      </c>
      <c r="EV37" s="156">
        <f t="shared" si="104"/>
        <v>49949</v>
      </c>
      <c r="EW37" s="156">
        <f t="shared" si="104"/>
        <v>49980</v>
      </c>
      <c r="EX37" s="156">
        <f t="shared" si="104"/>
        <v>50010</v>
      </c>
      <c r="EY37" s="156">
        <f t="shared" ref="EY37:FN37" si="105">EX$38+EX$37</f>
        <v>50041</v>
      </c>
      <c r="EZ37" s="156">
        <f t="shared" si="105"/>
        <v>50072</v>
      </c>
      <c r="FA37" s="156">
        <f t="shared" si="105"/>
        <v>50100</v>
      </c>
      <c r="FB37" s="156">
        <f t="shared" si="105"/>
        <v>50131</v>
      </c>
      <c r="FC37" s="156">
        <f t="shared" si="105"/>
        <v>50161</v>
      </c>
      <c r="FD37" s="156">
        <f t="shared" si="105"/>
        <v>50192</v>
      </c>
      <c r="FE37" s="156">
        <f t="shared" si="105"/>
        <v>50222</v>
      </c>
      <c r="FF37" s="156">
        <f t="shared" si="105"/>
        <v>50253</v>
      </c>
      <c r="FG37" s="156">
        <f t="shared" si="105"/>
        <v>50284</v>
      </c>
      <c r="FH37" s="156">
        <f t="shared" si="105"/>
        <v>50314</v>
      </c>
      <c r="FI37" s="156">
        <f t="shared" si="105"/>
        <v>50345</v>
      </c>
      <c r="FJ37" s="156">
        <f t="shared" si="105"/>
        <v>50375</v>
      </c>
      <c r="FK37" s="156">
        <f t="shared" si="105"/>
        <v>50406</v>
      </c>
      <c r="FL37" s="156">
        <f t="shared" si="105"/>
        <v>50437</v>
      </c>
      <c r="FM37" s="156">
        <f t="shared" si="105"/>
        <v>50465</v>
      </c>
      <c r="FN37" s="156">
        <f t="shared" si="105"/>
        <v>50496</v>
      </c>
      <c r="FO37" s="156">
        <f t="shared" ref="FO37:GH37" si="106">FN$38+FN$37</f>
        <v>50526</v>
      </c>
      <c r="FP37" s="156">
        <f t="shared" si="106"/>
        <v>50557</v>
      </c>
      <c r="FQ37" s="156">
        <f t="shared" si="106"/>
        <v>50587</v>
      </c>
      <c r="FR37" s="156">
        <f t="shared" si="106"/>
        <v>50618</v>
      </c>
      <c r="FS37" s="156">
        <f t="shared" si="106"/>
        <v>50649</v>
      </c>
      <c r="FT37" s="156">
        <f t="shared" si="106"/>
        <v>50679</v>
      </c>
      <c r="FU37" s="156">
        <f t="shared" si="106"/>
        <v>50710</v>
      </c>
      <c r="FV37" s="156">
        <f t="shared" si="106"/>
        <v>50740</v>
      </c>
      <c r="FW37" s="156">
        <f t="shared" si="106"/>
        <v>50771</v>
      </c>
      <c r="FX37" s="156">
        <f t="shared" si="106"/>
        <v>50802</v>
      </c>
      <c r="FY37" s="156">
        <f t="shared" si="106"/>
        <v>50830</v>
      </c>
      <c r="FZ37" s="156">
        <f t="shared" si="106"/>
        <v>50861</v>
      </c>
      <c r="GA37" s="156">
        <f t="shared" si="106"/>
        <v>50891</v>
      </c>
      <c r="GB37" s="156">
        <f t="shared" si="106"/>
        <v>50922</v>
      </c>
      <c r="GC37" s="156">
        <f t="shared" si="106"/>
        <v>50952</v>
      </c>
      <c r="GD37" s="156">
        <f t="shared" si="106"/>
        <v>50983</v>
      </c>
      <c r="GE37" s="156">
        <f t="shared" si="106"/>
        <v>51014</v>
      </c>
      <c r="GF37" s="156">
        <f t="shared" si="106"/>
        <v>51044</v>
      </c>
      <c r="GG37" s="156">
        <f t="shared" si="106"/>
        <v>51075</v>
      </c>
      <c r="GH37" s="156">
        <f t="shared" si="106"/>
        <v>51105</v>
      </c>
      <c r="GI37" s="156">
        <f t="shared" ref="GI37:IA37" si="107">GH$38+GH$37</f>
        <v>51136</v>
      </c>
      <c r="GJ37" s="156">
        <f t="shared" si="107"/>
        <v>51167</v>
      </c>
      <c r="GK37" s="156">
        <f t="shared" si="107"/>
        <v>51196</v>
      </c>
      <c r="GL37" s="156">
        <f t="shared" si="107"/>
        <v>51227</v>
      </c>
      <c r="GM37" s="156">
        <f t="shared" si="107"/>
        <v>51257</v>
      </c>
      <c r="GN37" s="156">
        <f t="shared" si="107"/>
        <v>51288</v>
      </c>
      <c r="GO37" s="156">
        <f t="shared" si="107"/>
        <v>51318</v>
      </c>
      <c r="GP37" s="156">
        <f t="shared" si="107"/>
        <v>51349</v>
      </c>
      <c r="GQ37" s="156">
        <f t="shared" si="107"/>
        <v>51380</v>
      </c>
      <c r="GR37" s="156">
        <f t="shared" si="107"/>
        <v>51410</v>
      </c>
      <c r="GS37" s="156">
        <f t="shared" si="107"/>
        <v>51441</v>
      </c>
      <c r="GT37" s="156">
        <f t="shared" si="107"/>
        <v>51471</v>
      </c>
      <c r="GU37" s="156">
        <f t="shared" si="107"/>
        <v>51502</v>
      </c>
      <c r="GV37" s="156">
        <f t="shared" si="107"/>
        <v>51533</v>
      </c>
      <c r="GW37" s="156">
        <f t="shared" si="107"/>
        <v>51561</v>
      </c>
      <c r="GX37" s="156">
        <f t="shared" si="107"/>
        <v>51592</v>
      </c>
      <c r="GY37" s="156">
        <f t="shared" si="107"/>
        <v>51622</v>
      </c>
      <c r="GZ37" s="156">
        <f t="shared" si="107"/>
        <v>51653</v>
      </c>
      <c r="HA37" s="156">
        <f t="shared" si="107"/>
        <v>51683</v>
      </c>
      <c r="HB37" s="156">
        <f t="shared" si="107"/>
        <v>51714</v>
      </c>
      <c r="HC37" s="156">
        <f t="shared" si="107"/>
        <v>51745</v>
      </c>
      <c r="HD37" s="156">
        <f t="shared" si="107"/>
        <v>51775</v>
      </c>
      <c r="HE37" s="156">
        <f t="shared" si="107"/>
        <v>51806</v>
      </c>
      <c r="HF37" s="156">
        <f t="shared" si="107"/>
        <v>51836</v>
      </c>
      <c r="HG37" s="156">
        <f t="shared" si="107"/>
        <v>51867</v>
      </c>
      <c r="HH37" s="156">
        <f t="shared" si="107"/>
        <v>51898</v>
      </c>
      <c r="HI37" s="156">
        <f t="shared" si="107"/>
        <v>51926</v>
      </c>
      <c r="HJ37" s="156">
        <f t="shared" si="107"/>
        <v>51957</v>
      </c>
      <c r="HK37" s="156">
        <f t="shared" si="107"/>
        <v>51987</v>
      </c>
      <c r="HL37" s="156">
        <f t="shared" si="107"/>
        <v>52018</v>
      </c>
      <c r="HM37" s="156">
        <f t="shared" si="107"/>
        <v>52048</v>
      </c>
      <c r="HN37" s="156">
        <f t="shared" si="107"/>
        <v>52079</v>
      </c>
      <c r="HO37" s="156">
        <f t="shared" si="107"/>
        <v>52110</v>
      </c>
      <c r="HP37" s="156">
        <f t="shared" si="107"/>
        <v>52140</v>
      </c>
      <c r="HQ37" s="156">
        <f t="shared" si="107"/>
        <v>52171</v>
      </c>
      <c r="HR37" s="156">
        <f t="shared" si="107"/>
        <v>52201</v>
      </c>
      <c r="HS37" s="156">
        <f t="shared" si="107"/>
        <v>52232</v>
      </c>
      <c r="HT37" s="156">
        <f t="shared" si="107"/>
        <v>52263</v>
      </c>
      <c r="HU37" s="156">
        <f t="shared" si="107"/>
        <v>52291</v>
      </c>
      <c r="HV37" s="156">
        <f t="shared" si="107"/>
        <v>52322</v>
      </c>
      <c r="HW37" s="156">
        <f t="shared" si="107"/>
        <v>52352</v>
      </c>
      <c r="HX37" s="156">
        <f t="shared" si="107"/>
        <v>52383</v>
      </c>
      <c r="HY37" s="156">
        <f t="shared" si="107"/>
        <v>52413</v>
      </c>
      <c r="HZ37" s="156">
        <f t="shared" si="107"/>
        <v>52444</v>
      </c>
      <c r="IA37" s="156">
        <f t="shared" si="107"/>
        <v>52475</v>
      </c>
      <c r="IB37" s="156">
        <f t="shared" ref="IB37:IP37" si="108">IA$38+IA$37</f>
        <v>52505</v>
      </c>
      <c r="IC37" s="156">
        <f t="shared" si="108"/>
        <v>52536</v>
      </c>
      <c r="ID37" s="156">
        <f t="shared" si="108"/>
        <v>52566</v>
      </c>
      <c r="IE37" s="156">
        <f t="shared" si="108"/>
        <v>52597</v>
      </c>
      <c r="IF37" s="156">
        <f t="shared" si="108"/>
        <v>52628</v>
      </c>
      <c r="IG37" s="156">
        <f t="shared" si="108"/>
        <v>52657</v>
      </c>
      <c r="IH37" s="156">
        <f t="shared" si="108"/>
        <v>52688</v>
      </c>
      <c r="II37" s="156">
        <f t="shared" si="108"/>
        <v>52718</v>
      </c>
      <c r="IJ37" s="156">
        <f t="shared" si="108"/>
        <v>52749</v>
      </c>
      <c r="IK37" s="156">
        <f t="shared" si="108"/>
        <v>52779</v>
      </c>
      <c r="IL37" s="156">
        <f t="shared" si="108"/>
        <v>52810</v>
      </c>
      <c r="IM37" s="156">
        <f t="shared" si="108"/>
        <v>52841</v>
      </c>
      <c r="IN37" s="156">
        <f t="shared" si="108"/>
        <v>52871</v>
      </c>
      <c r="IO37" s="156">
        <f t="shared" si="108"/>
        <v>52902</v>
      </c>
      <c r="IP37" s="156">
        <f t="shared" si="108"/>
        <v>52932</v>
      </c>
    </row>
    <row r="38" spans="3:250" ht="15">
      <c r="C38" s="143"/>
      <c r="G38" s="194" t="s">
        <v>59</v>
      </c>
      <c r="H38" s="198"/>
      <c r="I38" s="194"/>
      <c r="J38" s="195"/>
      <c r="K38" s="60">
        <f>DAY(EOMONTH(K37,0))</f>
        <v>31</v>
      </c>
      <c r="L38" s="61">
        <f>DAY(EOMONTH(L37,0))</f>
        <v>28</v>
      </c>
      <c r="M38" s="61">
        <f t="shared" ref="M38:V38" si="109">DAY(EOMONTH(M37,0))</f>
        <v>31</v>
      </c>
      <c r="N38" s="61">
        <f t="shared" si="109"/>
        <v>30</v>
      </c>
      <c r="O38" s="61">
        <f t="shared" si="109"/>
        <v>31</v>
      </c>
      <c r="P38" s="61">
        <f t="shared" si="109"/>
        <v>30</v>
      </c>
      <c r="Q38" s="61">
        <f t="shared" si="109"/>
        <v>31</v>
      </c>
      <c r="R38" s="61">
        <f t="shared" si="109"/>
        <v>31</v>
      </c>
      <c r="S38" s="61">
        <f t="shared" si="109"/>
        <v>30</v>
      </c>
      <c r="T38" s="61">
        <f t="shared" si="109"/>
        <v>31</v>
      </c>
      <c r="U38" s="61">
        <f t="shared" si="109"/>
        <v>30</v>
      </c>
      <c r="V38" s="61">
        <f t="shared" si="109"/>
        <v>31</v>
      </c>
      <c r="W38" s="61">
        <f t="shared" ref="W38" si="110">DAY(EOMONTH(W37,0))</f>
        <v>31</v>
      </c>
      <c r="X38" s="61">
        <f t="shared" ref="X38" si="111">DAY(EOMONTH(X37,0))</f>
        <v>28</v>
      </c>
      <c r="Y38" s="61">
        <f t="shared" ref="Y38" si="112">DAY(EOMONTH(Y37,0))</f>
        <v>31</v>
      </c>
      <c r="Z38" s="61">
        <f t="shared" ref="Z38" si="113">DAY(EOMONTH(Z37,0))</f>
        <v>30</v>
      </c>
      <c r="AA38" s="61">
        <f t="shared" ref="AA38" si="114">DAY(EOMONTH(AA37,0))</f>
        <v>31</v>
      </c>
      <c r="AB38" s="61">
        <f t="shared" ref="AB38" si="115">DAY(EOMONTH(AB37,0))</f>
        <v>30</v>
      </c>
      <c r="AC38" s="61">
        <f t="shared" ref="AC38" si="116">DAY(EOMONTH(AC37,0))</f>
        <v>31</v>
      </c>
      <c r="AD38" s="61">
        <f t="shared" ref="AD38" si="117">DAY(EOMONTH(AD37,0))</f>
        <v>31</v>
      </c>
      <c r="AE38" s="61">
        <f t="shared" ref="AE38" si="118">DAY(EOMONTH(AE37,0))</f>
        <v>30</v>
      </c>
      <c r="AF38" s="61">
        <f t="shared" ref="AF38" si="119">DAY(EOMONTH(AF37,0))</f>
        <v>31</v>
      </c>
      <c r="AG38" s="61">
        <f t="shared" ref="AG38" si="120">DAY(EOMONTH(AG37,0))</f>
        <v>30</v>
      </c>
      <c r="AH38" s="61">
        <f t="shared" ref="AH38" si="121">DAY(EOMONTH(AH37,0))</f>
        <v>31</v>
      </c>
      <c r="AI38" s="61">
        <f t="shared" ref="AI38" si="122">DAY(EOMONTH(AI37,0))</f>
        <v>31</v>
      </c>
      <c r="AJ38" s="61">
        <f t="shared" ref="AJ38" si="123">DAY(EOMONTH(AJ37,0))</f>
        <v>28</v>
      </c>
      <c r="AK38" s="61">
        <f t="shared" ref="AK38" si="124">DAY(EOMONTH(AK37,0))</f>
        <v>31</v>
      </c>
      <c r="AL38" s="61">
        <f t="shared" ref="AL38" si="125">DAY(EOMONTH(AL37,0))</f>
        <v>30</v>
      </c>
      <c r="AM38" s="61">
        <f t="shared" ref="AM38" si="126">DAY(EOMONTH(AM37,0))</f>
        <v>31</v>
      </c>
      <c r="AN38" s="61">
        <f t="shared" ref="AN38" si="127">DAY(EOMONTH(AN37,0))</f>
        <v>30</v>
      </c>
      <c r="AO38" s="61">
        <f t="shared" ref="AO38" si="128">DAY(EOMONTH(AO37,0))</f>
        <v>31</v>
      </c>
      <c r="AP38" s="61">
        <f t="shared" ref="AP38" si="129">DAY(EOMONTH(AP37,0))</f>
        <v>31</v>
      </c>
      <c r="AQ38" s="61">
        <f t="shared" ref="AQ38" si="130">DAY(EOMONTH(AQ37,0))</f>
        <v>30</v>
      </c>
      <c r="AR38" s="61">
        <f t="shared" ref="AR38" si="131">DAY(EOMONTH(AR37,0))</f>
        <v>31</v>
      </c>
      <c r="AS38" s="61">
        <f t="shared" ref="AS38" si="132">DAY(EOMONTH(AS37,0))</f>
        <v>30</v>
      </c>
      <c r="AT38" s="61">
        <f t="shared" ref="AT38" si="133">DAY(EOMONTH(AT37,0))</f>
        <v>31</v>
      </c>
      <c r="AU38" s="61">
        <f t="shared" ref="AU38" si="134">DAY(EOMONTH(AU37,0))</f>
        <v>31</v>
      </c>
      <c r="AV38" s="61">
        <f t="shared" ref="AV38" si="135">DAY(EOMONTH(AV37,0))</f>
        <v>29</v>
      </c>
      <c r="AW38" s="61">
        <f t="shared" ref="AW38" si="136">DAY(EOMONTH(AW37,0))</f>
        <v>31</v>
      </c>
      <c r="AX38" s="61">
        <f t="shared" ref="AX38" si="137">DAY(EOMONTH(AX37,0))</f>
        <v>30</v>
      </c>
      <c r="AY38" s="61">
        <f t="shared" ref="AY38" si="138">DAY(EOMONTH(AY37,0))</f>
        <v>31</v>
      </c>
      <c r="AZ38" s="61">
        <f t="shared" ref="AZ38" si="139">DAY(EOMONTH(AZ37,0))</f>
        <v>30</v>
      </c>
      <c r="BA38" s="61">
        <f t="shared" ref="BA38" si="140">DAY(EOMONTH(BA37,0))</f>
        <v>31</v>
      </c>
      <c r="BB38" s="61">
        <f t="shared" ref="BB38" si="141">DAY(EOMONTH(BB37,0))</f>
        <v>31</v>
      </c>
      <c r="BC38" s="61">
        <f t="shared" ref="BC38" si="142">DAY(EOMONTH(BC37,0))</f>
        <v>30</v>
      </c>
      <c r="BD38" s="61">
        <f t="shared" ref="BD38" si="143">DAY(EOMONTH(BD37,0))</f>
        <v>31</v>
      </c>
      <c r="BE38" s="61">
        <f t="shared" ref="BE38" si="144">DAY(EOMONTH(BE37,0))</f>
        <v>30</v>
      </c>
      <c r="BF38" s="61">
        <f t="shared" ref="BF38" si="145">DAY(EOMONTH(BF37,0))</f>
        <v>31</v>
      </c>
      <c r="BG38" s="61">
        <f t="shared" ref="BG38" si="146">DAY(EOMONTH(BG37,0))</f>
        <v>31</v>
      </c>
      <c r="BH38" s="61">
        <f t="shared" ref="BH38" si="147">DAY(EOMONTH(BH37,0))</f>
        <v>28</v>
      </c>
      <c r="BI38" s="61">
        <f t="shared" ref="BI38" si="148">DAY(EOMONTH(BI37,0))</f>
        <v>31</v>
      </c>
      <c r="BJ38" s="61">
        <f t="shared" ref="BJ38" si="149">DAY(EOMONTH(BJ37,0))</f>
        <v>30</v>
      </c>
      <c r="BK38" s="61">
        <f t="shared" ref="BK38" si="150">DAY(EOMONTH(BK37,0))</f>
        <v>31</v>
      </c>
      <c r="BL38" s="61">
        <f t="shared" ref="BL38" si="151">DAY(EOMONTH(BL37,0))</f>
        <v>30</v>
      </c>
      <c r="BM38" s="61">
        <f t="shared" ref="BM38" si="152">DAY(EOMONTH(BM37,0))</f>
        <v>31</v>
      </c>
      <c r="BN38" s="61">
        <f t="shared" ref="BN38" si="153">DAY(EOMONTH(BN37,0))</f>
        <v>31</v>
      </c>
      <c r="BO38" s="61">
        <f t="shared" ref="BO38" si="154">DAY(EOMONTH(BO37,0))</f>
        <v>30</v>
      </c>
      <c r="BP38" s="61">
        <f t="shared" ref="BP38" si="155">DAY(EOMONTH(BP37,0))</f>
        <v>31</v>
      </c>
      <c r="BQ38" s="61">
        <f t="shared" ref="BQ38" si="156">DAY(EOMONTH(BQ37,0))</f>
        <v>30</v>
      </c>
      <c r="BR38" s="61">
        <f t="shared" ref="BR38" si="157">DAY(EOMONTH(BR37,0))</f>
        <v>31</v>
      </c>
      <c r="BS38" s="61">
        <f t="shared" ref="BS38" si="158">DAY(EOMONTH(BS37,0))</f>
        <v>31</v>
      </c>
      <c r="BT38" s="61">
        <f t="shared" ref="BT38" si="159">DAY(EOMONTH(BT37,0))</f>
        <v>28</v>
      </c>
      <c r="BU38" s="61">
        <f t="shared" ref="BU38" si="160">DAY(EOMONTH(BU37,0))</f>
        <v>31</v>
      </c>
      <c r="BV38" s="61">
        <f t="shared" ref="BV38" si="161">DAY(EOMONTH(BV37,0))</f>
        <v>30</v>
      </c>
      <c r="BW38" s="61">
        <f t="shared" ref="BW38" si="162">DAY(EOMONTH(BW37,0))</f>
        <v>31</v>
      </c>
      <c r="BX38" s="61">
        <f t="shared" ref="BX38" si="163">DAY(EOMONTH(BX37,0))</f>
        <v>30</v>
      </c>
      <c r="BY38" s="61">
        <f t="shared" ref="BY38" si="164">DAY(EOMONTH(BY37,0))</f>
        <v>31</v>
      </c>
      <c r="BZ38" s="61">
        <f t="shared" ref="BZ38" si="165">DAY(EOMONTH(BZ37,0))</f>
        <v>31</v>
      </c>
      <c r="CA38" s="61">
        <f t="shared" ref="CA38" si="166">DAY(EOMONTH(CA37,0))</f>
        <v>30</v>
      </c>
      <c r="CB38" s="61">
        <f t="shared" ref="CB38" si="167">DAY(EOMONTH(CB37,0))</f>
        <v>31</v>
      </c>
      <c r="CC38" s="61">
        <f t="shared" ref="CC38" si="168">DAY(EOMONTH(CC37,0))</f>
        <v>30</v>
      </c>
      <c r="CD38" s="61">
        <f t="shared" ref="CD38" si="169">DAY(EOMONTH(CD37,0))</f>
        <v>31</v>
      </c>
      <c r="CE38" s="61">
        <f t="shared" ref="CE38" si="170">DAY(EOMONTH(CE37,0))</f>
        <v>31</v>
      </c>
      <c r="CF38" s="61">
        <f t="shared" ref="CF38" si="171">DAY(EOMONTH(CF37,0))</f>
        <v>28</v>
      </c>
      <c r="CG38" s="61">
        <f t="shared" ref="CG38" si="172">DAY(EOMONTH(CG37,0))</f>
        <v>31</v>
      </c>
      <c r="CH38" s="61">
        <f t="shared" ref="CH38" si="173">DAY(EOMONTH(CH37,0))</f>
        <v>30</v>
      </c>
      <c r="CI38" s="61">
        <f t="shared" ref="CI38" si="174">DAY(EOMONTH(CI37,0))</f>
        <v>31</v>
      </c>
      <c r="CJ38" s="61">
        <f t="shared" ref="CJ38" si="175">DAY(EOMONTH(CJ37,0))</f>
        <v>30</v>
      </c>
      <c r="CK38" s="61">
        <f t="shared" ref="CK38" si="176">DAY(EOMONTH(CK37,0))</f>
        <v>31</v>
      </c>
      <c r="CL38" s="61">
        <f t="shared" ref="CL38" si="177">DAY(EOMONTH(CL37,0))</f>
        <v>31</v>
      </c>
      <c r="CM38" s="61">
        <f t="shared" ref="CM38" si="178">DAY(EOMONTH(CM37,0))</f>
        <v>30</v>
      </c>
      <c r="CN38" s="61">
        <f t="shared" ref="CN38" si="179">DAY(EOMONTH(CN37,0))</f>
        <v>31</v>
      </c>
      <c r="CO38" s="61">
        <f t="shared" ref="CO38" si="180">DAY(EOMONTH(CO37,0))</f>
        <v>30</v>
      </c>
      <c r="CP38" s="61">
        <f t="shared" ref="CP38" si="181">DAY(EOMONTH(CP37,0))</f>
        <v>31</v>
      </c>
      <c r="CQ38" s="61">
        <f t="shared" ref="CQ38" si="182">DAY(EOMONTH(CQ37,0))</f>
        <v>31</v>
      </c>
      <c r="CR38" s="61">
        <f t="shared" ref="CR38" si="183">DAY(EOMONTH(CR37,0))</f>
        <v>29</v>
      </c>
      <c r="CS38" s="61">
        <f t="shared" ref="CS38" si="184">DAY(EOMONTH(CS37,0))</f>
        <v>31</v>
      </c>
      <c r="CT38" s="61">
        <f t="shared" ref="CT38" si="185">DAY(EOMONTH(CT37,0))</f>
        <v>30</v>
      </c>
      <c r="CU38" s="61">
        <f t="shared" ref="CU38" si="186">DAY(EOMONTH(CU37,0))</f>
        <v>31</v>
      </c>
      <c r="CV38" s="61">
        <f t="shared" ref="CV38" si="187">DAY(EOMONTH(CV37,0))</f>
        <v>30</v>
      </c>
      <c r="CW38" s="61">
        <f t="shared" ref="CW38" si="188">DAY(EOMONTH(CW37,0))</f>
        <v>31</v>
      </c>
      <c r="CX38" s="61">
        <f t="shared" ref="CX38" si="189">DAY(EOMONTH(CX37,0))</f>
        <v>31</v>
      </c>
      <c r="CY38" s="61">
        <f t="shared" ref="CY38" si="190">DAY(EOMONTH(CY37,0))</f>
        <v>30</v>
      </c>
      <c r="CZ38" s="61">
        <f t="shared" ref="CZ38" si="191">DAY(EOMONTH(CZ37,0))</f>
        <v>31</v>
      </c>
      <c r="DA38" s="61">
        <f t="shared" ref="DA38" si="192">DAY(EOMONTH(DA37,0))</f>
        <v>30</v>
      </c>
      <c r="DB38" s="61">
        <f t="shared" ref="DB38" si="193">DAY(EOMONTH(DB37,0))</f>
        <v>31</v>
      </c>
      <c r="DC38" s="61">
        <f t="shared" ref="DC38" si="194">DAY(EOMONTH(DC37,0))</f>
        <v>31</v>
      </c>
      <c r="DD38" s="61">
        <f t="shared" ref="DD38" si="195">DAY(EOMONTH(DD37,0))</f>
        <v>28</v>
      </c>
      <c r="DE38" s="61">
        <f t="shared" ref="DE38" si="196">DAY(EOMONTH(DE37,0))</f>
        <v>31</v>
      </c>
      <c r="DF38" s="61">
        <f t="shared" ref="DF38" si="197">DAY(EOMONTH(DF37,0))</f>
        <v>30</v>
      </c>
      <c r="DG38" s="61">
        <f t="shared" ref="DG38" si="198">DAY(EOMONTH(DG37,0))</f>
        <v>31</v>
      </c>
      <c r="DH38" s="61">
        <f t="shared" ref="DH38" si="199">DAY(EOMONTH(DH37,0))</f>
        <v>30</v>
      </c>
      <c r="DI38" s="61">
        <f t="shared" ref="DI38" si="200">DAY(EOMONTH(DI37,0))</f>
        <v>31</v>
      </c>
      <c r="DJ38" s="61">
        <f t="shared" ref="DJ38" si="201">DAY(EOMONTH(DJ37,0))</f>
        <v>31</v>
      </c>
      <c r="DK38" s="61">
        <f t="shared" ref="DK38" si="202">DAY(EOMONTH(DK37,0))</f>
        <v>30</v>
      </c>
      <c r="DL38" s="61">
        <f t="shared" ref="DL38" si="203">DAY(EOMONTH(DL37,0))</f>
        <v>31</v>
      </c>
      <c r="DM38" s="61">
        <f t="shared" ref="DM38" si="204">DAY(EOMONTH(DM37,0))</f>
        <v>30</v>
      </c>
      <c r="DN38" s="61">
        <f t="shared" ref="DN38" si="205">DAY(EOMONTH(DN37,0))</f>
        <v>31</v>
      </c>
      <c r="DO38" s="61">
        <f t="shared" ref="DO38" si="206">DAY(EOMONTH(DO37,0))</f>
        <v>31</v>
      </c>
      <c r="DP38" s="61">
        <f t="shared" ref="DP38" si="207">DAY(EOMONTH(DP37,0))</f>
        <v>28</v>
      </c>
      <c r="DQ38" s="61">
        <f t="shared" ref="DQ38" si="208">DAY(EOMONTH(DQ37,0))</f>
        <v>31</v>
      </c>
      <c r="DR38" s="61">
        <f t="shared" ref="DR38" si="209">DAY(EOMONTH(DR37,0))</f>
        <v>30</v>
      </c>
      <c r="DS38" s="61">
        <f t="shared" ref="DS38" si="210">DAY(EOMONTH(DS37,0))</f>
        <v>31</v>
      </c>
      <c r="DT38" s="61">
        <f t="shared" ref="DT38" si="211">DAY(EOMONTH(DT37,0))</f>
        <v>30</v>
      </c>
      <c r="DU38" s="61">
        <f t="shared" ref="DU38" si="212">DAY(EOMONTH(DU37,0))</f>
        <v>31</v>
      </c>
      <c r="DV38" s="61">
        <f t="shared" ref="DV38" si="213">DAY(EOMONTH(DV37,0))</f>
        <v>31</v>
      </c>
      <c r="DW38" s="61">
        <f t="shared" ref="DW38" si="214">DAY(EOMONTH(DW37,0))</f>
        <v>30</v>
      </c>
      <c r="DX38" s="61">
        <f t="shared" ref="DX38" si="215">DAY(EOMONTH(DX37,0))</f>
        <v>31</v>
      </c>
      <c r="DY38" s="61">
        <f t="shared" ref="DY38" si="216">DAY(EOMONTH(DY37,0))</f>
        <v>30</v>
      </c>
      <c r="DZ38" s="61">
        <f t="shared" ref="DZ38" si="217">DAY(EOMONTH(DZ37,0))</f>
        <v>31</v>
      </c>
      <c r="EA38" s="61">
        <f t="shared" ref="EA38" si="218">DAY(EOMONTH(EA37,0))</f>
        <v>31</v>
      </c>
      <c r="EB38" s="61">
        <f t="shared" ref="EB38" si="219">DAY(EOMONTH(EB37,0))</f>
        <v>28</v>
      </c>
      <c r="EC38" s="61">
        <f t="shared" ref="EC38" si="220">DAY(EOMONTH(EC37,0))</f>
        <v>31</v>
      </c>
      <c r="ED38" s="61">
        <f t="shared" ref="ED38" si="221">DAY(EOMONTH(ED37,0))</f>
        <v>30</v>
      </c>
      <c r="EE38" s="61">
        <f t="shared" ref="EE38" si="222">DAY(EOMONTH(EE37,0))</f>
        <v>31</v>
      </c>
      <c r="EF38" s="61">
        <f t="shared" ref="EF38" si="223">DAY(EOMONTH(EF37,0))</f>
        <v>30</v>
      </c>
      <c r="EG38" s="61">
        <f t="shared" ref="EG38" si="224">DAY(EOMONTH(EG37,0))</f>
        <v>31</v>
      </c>
      <c r="EH38" s="61">
        <f t="shared" ref="EH38" si="225">DAY(EOMONTH(EH37,0))</f>
        <v>31</v>
      </c>
      <c r="EI38" s="61">
        <f t="shared" ref="EI38" si="226">DAY(EOMONTH(EI37,0))</f>
        <v>30</v>
      </c>
      <c r="EJ38" s="61">
        <f t="shared" ref="EJ38" si="227">DAY(EOMONTH(EJ37,0))</f>
        <v>31</v>
      </c>
      <c r="EK38" s="61">
        <f t="shared" ref="EK38" si="228">DAY(EOMONTH(EK37,0))</f>
        <v>30</v>
      </c>
      <c r="EL38" s="61">
        <f t="shared" ref="EL38" si="229">DAY(EOMONTH(EL37,0))</f>
        <v>31</v>
      </c>
      <c r="EM38" s="61">
        <f t="shared" ref="EM38" si="230">DAY(EOMONTH(EM37,0))</f>
        <v>31</v>
      </c>
      <c r="EN38" s="61">
        <f t="shared" ref="EN38" si="231">DAY(EOMONTH(EN37,0))</f>
        <v>29</v>
      </c>
      <c r="EO38" s="61">
        <f t="shared" ref="EO38" si="232">DAY(EOMONTH(EO37,0))</f>
        <v>31</v>
      </c>
      <c r="EP38" s="61">
        <f t="shared" ref="EP38" si="233">DAY(EOMONTH(EP37,0))</f>
        <v>30</v>
      </c>
      <c r="EQ38" s="61">
        <f t="shared" ref="EQ38" si="234">DAY(EOMONTH(EQ37,0))</f>
        <v>31</v>
      </c>
      <c r="ER38" s="61">
        <f t="shared" ref="ER38" si="235">DAY(EOMONTH(ER37,0))</f>
        <v>30</v>
      </c>
      <c r="ES38" s="61">
        <f t="shared" ref="ES38" si="236">DAY(EOMONTH(ES37,0))</f>
        <v>31</v>
      </c>
      <c r="ET38" s="61">
        <f t="shared" ref="ET38" si="237">DAY(EOMONTH(ET37,0))</f>
        <v>31</v>
      </c>
      <c r="EU38" s="61">
        <f t="shared" ref="EU38" si="238">DAY(EOMONTH(EU37,0))</f>
        <v>30</v>
      </c>
      <c r="EV38" s="61">
        <f t="shared" ref="EV38" si="239">DAY(EOMONTH(EV37,0))</f>
        <v>31</v>
      </c>
      <c r="EW38" s="61">
        <f t="shared" ref="EW38" si="240">DAY(EOMONTH(EW37,0))</f>
        <v>30</v>
      </c>
      <c r="EX38" s="61">
        <f t="shared" ref="EX38:FM38" si="241">DAY(EOMONTH(EX37,0))</f>
        <v>31</v>
      </c>
      <c r="EY38" s="61">
        <f t="shared" si="241"/>
        <v>31</v>
      </c>
      <c r="EZ38" s="61">
        <f t="shared" si="241"/>
        <v>28</v>
      </c>
      <c r="FA38" s="61">
        <f t="shared" si="241"/>
        <v>31</v>
      </c>
      <c r="FB38" s="61">
        <f t="shared" si="241"/>
        <v>30</v>
      </c>
      <c r="FC38" s="61">
        <f t="shared" si="241"/>
        <v>31</v>
      </c>
      <c r="FD38" s="61">
        <f t="shared" si="241"/>
        <v>30</v>
      </c>
      <c r="FE38" s="61">
        <f t="shared" si="241"/>
        <v>31</v>
      </c>
      <c r="FF38" s="61">
        <f t="shared" si="241"/>
        <v>31</v>
      </c>
      <c r="FG38" s="61">
        <f t="shared" si="241"/>
        <v>30</v>
      </c>
      <c r="FH38" s="61">
        <f t="shared" si="241"/>
        <v>31</v>
      </c>
      <c r="FI38" s="61">
        <f t="shared" si="241"/>
        <v>30</v>
      </c>
      <c r="FJ38" s="61">
        <f t="shared" si="241"/>
        <v>31</v>
      </c>
      <c r="FK38" s="61">
        <f t="shared" si="241"/>
        <v>31</v>
      </c>
      <c r="FL38" s="61">
        <f t="shared" si="241"/>
        <v>28</v>
      </c>
      <c r="FM38" s="61">
        <f t="shared" si="241"/>
        <v>31</v>
      </c>
      <c r="FN38" s="61">
        <f t="shared" ref="FN38:GH38" si="242">DAY(EOMONTH(FN37,0))</f>
        <v>30</v>
      </c>
      <c r="FO38" s="61">
        <f t="shared" si="242"/>
        <v>31</v>
      </c>
      <c r="FP38" s="61">
        <f t="shared" si="242"/>
        <v>30</v>
      </c>
      <c r="FQ38" s="61">
        <f t="shared" si="242"/>
        <v>31</v>
      </c>
      <c r="FR38" s="61">
        <f t="shared" si="242"/>
        <v>31</v>
      </c>
      <c r="FS38" s="61">
        <f t="shared" si="242"/>
        <v>30</v>
      </c>
      <c r="FT38" s="61">
        <f t="shared" si="242"/>
        <v>31</v>
      </c>
      <c r="FU38" s="61">
        <f t="shared" si="242"/>
        <v>30</v>
      </c>
      <c r="FV38" s="61">
        <f t="shared" si="242"/>
        <v>31</v>
      </c>
      <c r="FW38" s="61">
        <f t="shared" si="242"/>
        <v>31</v>
      </c>
      <c r="FX38" s="61">
        <f t="shared" si="242"/>
        <v>28</v>
      </c>
      <c r="FY38" s="61">
        <f t="shared" si="242"/>
        <v>31</v>
      </c>
      <c r="FZ38" s="61">
        <f t="shared" si="242"/>
        <v>30</v>
      </c>
      <c r="GA38" s="61">
        <f t="shared" si="242"/>
        <v>31</v>
      </c>
      <c r="GB38" s="61">
        <f t="shared" si="242"/>
        <v>30</v>
      </c>
      <c r="GC38" s="61">
        <f t="shared" si="242"/>
        <v>31</v>
      </c>
      <c r="GD38" s="61">
        <f t="shared" si="242"/>
        <v>31</v>
      </c>
      <c r="GE38" s="61">
        <f t="shared" si="242"/>
        <v>30</v>
      </c>
      <c r="GF38" s="61">
        <f t="shared" si="242"/>
        <v>31</v>
      </c>
      <c r="GG38" s="61">
        <f t="shared" si="242"/>
        <v>30</v>
      </c>
      <c r="GH38" s="61">
        <f t="shared" si="242"/>
        <v>31</v>
      </c>
      <c r="GI38" s="61">
        <f t="shared" ref="GI38:IA38" si="243">DAY(EOMONTH(GI37,0))</f>
        <v>31</v>
      </c>
      <c r="GJ38" s="61">
        <f t="shared" si="243"/>
        <v>29</v>
      </c>
      <c r="GK38" s="61">
        <f t="shared" si="243"/>
        <v>31</v>
      </c>
      <c r="GL38" s="61">
        <f t="shared" si="243"/>
        <v>30</v>
      </c>
      <c r="GM38" s="61">
        <f t="shared" si="243"/>
        <v>31</v>
      </c>
      <c r="GN38" s="61">
        <f t="shared" si="243"/>
        <v>30</v>
      </c>
      <c r="GO38" s="61">
        <f t="shared" si="243"/>
        <v>31</v>
      </c>
      <c r="GP38" s="61">
        <f t="shared" si="243"/>
        <v>31</v>
      </c>
      <c r="GQ38" s="61">
        <f t="shared" si="243"/>
        <v>30</v>
      </c>
      <c r="GR38" s="61">
        <f t="shared" si="243"/>
        <v>31</v>
      </c>
      <c r="GS38" s="61">
        <f t="shared" si="243"/>
        <v>30</v>
      </c>
      <c r="GT38" s="61">
        <f t="shared" si="243"/>
        <v>31</v>
      </c>
      <c r="GU38" s="61">
        <f t="shared" si="243"/>
        <v>31</v>
      </c>
      <c r="GV38" s="61">
        <f t="shared" si="243"/>
        <v>28</v>
      </c>
      <c r="GW38" s="61">
        <f t="shared" si="243"/>
        <v>31</v>
      </c>
      <c r="GX38" s="61">
        <f t="shared" si="243"/>
        <v>30</v>
      </c>
      <c r="GY38" s="61">
        <f t="shared" si="243"/>
        <v>31</v>
      </c>
      <c r="GZ38" s="61">
        <f t="shared" si="243"/>
        <v>30</v>
      </c>
      <c r="HA38" s="61">
        <f t="shared" si="243"/>
        <v>31</v>
      </c>
      <c r="HB38" s="61">
        <f t="shared" si="243"/>
        <v>31</v>
      </c>
      <c r="HC38" s="61">
        <f t="shared" si="243"/>
        <v>30</v>
      </c>
      <c r="HD38" s="61">
        <f t="shared" si="243"/>
        <v>31</v>
      </c>
      <c r="HE38" s="61">
        <f t="shared" si="243"/>
        <v>30</v>
      </c>
      <c r="HF38" s="61">
        <f t="shared" si="243"/>
        <v>31</v>
      </c>
      <c r="HG38" s="61">
        <f t="shared" si="243"/>
        <v>31</v>
      </c>
      <c r="HH38" s="61">
        <f t="shared" si="243"/>
        <v>28</v>
      </c>
      <c r="HI38" s="61">
        <f t="shared" si="243"/>
        <v>31</v>
      </c>
      <c r="HJ38" s="61">
        <f t="shared" si="243"/>
        <v>30</v>
      </c>
      <c r="HK38" s="61">
        <f t="shared" si="243"/>
        <v>31</v>
      </c>
      <c r="HL38" s="61">
        <f t="shared" si="243"/>
        <v>30</v>
      </c>
      <c r="HM38" s="61">
        <f t="shared" si="243"/>
        <v>31</v>
      </c>
      <c r="HN38" s="61">
        <f t="shared" si="243"/>
        <v>31</v>
      </c>
      <c r="HO38" s="61">
        <f t="shared" si="243"/>
        <v>30</v>
      </c>
      <c r="HP38" s="61">
        <f t="shared" si="243"/>
        <v>31</v>
      </c>
      <c r="HQ38" s="61">
        <f t="shared" si="243"/>
        <v>30</v>
      </c>
      <c r="HR38" s="61">
        <f t="shared" si="243"/>
        <v>31</v>
      </c>
      <c r="HS38" s="61">
        <f t="shared" si="243"/>
        <v>31</v>
      </c>
      <c r="HT38" s="61">
        <f t="shared" si="243"/>
        <v>28</v>
      </c>
      <c r="HU38" s="61">
        <f t="shared" si="243"/>
        <v>31</v>
      </c>
      <c r="HV38" s="61">
        <f t="shared" si="243"/>
        <v>30</v>
      </c>
      <c r="HW38" s="61">
        <f t="shared" si="243"/>
        <v>31</v>
      </c>
      <c r="HX38" s="61">
        <f t="shared" si="243"/>
        <v>30</v>
      </c>
      <c r="HY38" s="61">
        <f t="shared" si="243"/>
        <v>31</v>
      </c>
      <c r="HZ38" s="61">
        <f t="shared" si="243"/>
        <v>31</v>
      </c>
      <c r="IA38" s="61">
        <f t="shared" si="243"/>
        <v>30</v>
      </c>
      <c r="IB38" s="61">
        <f t="shared" ref="IB38:IP38" si="244">DAY(EOMONTH(IB37,0))</f>
        <v>31</v>
      </c>
      <c r="IC38" s="61">
        <f t="shared" si="244"/>
        <v>30</v>
      </c>
      <c r="ID38" s="61">
        <f t="shared" si="244"/>
        <v>31</v>
      </c>
      <c r="IE38" s="61">
        <f t="shared" si="244"/>
        <v>31</v>
      </c>
      <c r="IF38" s="61">
        <f t="shared" si="244"/>
        <v>29</v>
      </c>
      <c r="IG38" s="61">
        <f t="shared" si="244"/>
        <v>31</v>
      </c>
      <c r="IH38" s="61">
        <f t="shared" si="244"/>
        <v>30</v>
      </c>
      <c r="II38" s="61">
        <f t="shared" si="244"/>
        <v>31</v>
      </c>
      <c r="IJ38" s="61">
        <f t="shared" si="244"/>
        <v>30</v>
      </c>
      <c r="IK38" s="61">
        <f t="shared" si="244"/>
        <v>31</v>
      </c>
      <c r="IL38" s="61">
        <f t="shared" si="244"/>
        <v>31</v>
      </c>
      <c r="IM38" s="61">
        <f t="shared" si="244"/>
        <v>30</v>
      </c>
      <c r="IN38" s="61">
        <f t="shared" si="244"/>
        <v>31</v>
      </c>
      <c r="IO38" s="61">
        <f t="shared" si="244"/>
        <v>30</v>
      </c>
      <c r="IP38" s="61">
        <f t="shared" si="244"/>
        <v>31</v>
      </c>
    </row>
    <row r="39" spans="3:250">
      <c r="C39" s="143"/>
      <c r="G39" s="199">
        <f>SUMPRODUCT(K39:IP39,$K$38:$IP$38)/1000000</f>
        <v>5.0379310344827406</v>
      </c>
      <c r="H39" s="200" t="s">
        <v>63</v>
      </c>
      <c r="I39" s="53" t="s">
        <v>57</v>
      </c>
      <c r="J39" s="54" t="s">
        <v>60</v>
      </c>
      <c r="K39" s="74">
        <f t="shared" ref="K39:AP39" si="245">K$47*1000/5.8+K$48+K$16+K$17</f>
        <v>689.65517241379314</v>
      </c>
      <c r="L39" s="75">
        <f t="shared" si="245"/>
        <v>689.65517241379314</v>
      </c>
      <c r="M39" s="75">
        <f t="shared" si="245"/>
        <v>689.65517241379314</v>
      </c>
      <c r="N39" s="75">
        <f t="shared" si="245"/>
        <v>689.65517241379314</v>
      </c>
      <c r="O39" s="75">
        <f t="shared" si="245"/>
        <v>689.65517241379314</v>
      </c>
      <c r="P39" s="75">
        <f t="shared" si="245"/>
        <v>689.65517241379314</v>
      </c>
      <c r="Q39" s="75">
        <f t="shared" si="245"/>
        <v>689.65517241379314</v>
      </c>
      <c r="R39" s="75">
        <f t="shared" si="245"/>
        <v>689.65517241379314</v>
      </c>
      <c r="S39" s="75">
        <f t="shared" si="245"/>
        <v>689.65517241379314</v>
      </c>
      <c r="T39" s="75">
        <f t="shared" si="245"/>
        <v>689.65517241379314</v>
      </c>
      <c r="U39" s="75">
        <f t="shared" si="245"/>
        <v>689.65517241379314</v>
      </c>
      <c r="V39" s="75">
        <f t="shared" si="245"/>
        <v>689.65517241379314</v>
      </c>
      <c r="W39" s="75">
        <f t="shared" si="245"/>
        <v>689.65517241379314</v>
      </c>
      <c r="X39" s="75">
        <f t="shared" si="245"/>
        <v>689.65517241379314</v>
      </c>
      <c r="Y39" s="75">
        <f t="shared" si="245"/>
        <v>689.65517241379314</v>
      </c>
      <c r="Z39" s="75">
        <f t="shared" si="245"/>
        <v>689.65517241379314</v>
      </c>
      <c r="AA39" s="75">
        <f t="shared" si="245"/>
        <v>689.65517241379314</v>
      </c>
      <c r="AB39" s="75">
        <f t="shared" si="245"/>
        <v>689.65517241379314</v>
      </c>
      <c r="AC39" s="75">
        <f t="shared" si="245"/>
        <v>689.65517241379314</v>
      </c>
      <c r="AD39" s="75">
        <f t="shared" si="245"/>
        <v>689.65517241379314</v>
      </c>
      <c r="AE39" s="75">
        <f t="shared" si="245"/>
        <v>689.65517241379314</v>
      </c>
      <c r="AF39" s="75">
        <f t="shared" si="245"/>
        <v>689.65517241379314</v>
      </c>
      <c r="AG39" s="75">
        <f t="shared" si="245"/>
        <v>689.65517241379314</v>
      </c>
      <c r="AH39" s="75">
        <f t="shared" si="245"/>
        <v>689.65517241379314</v>
      </c>
      <c r="AI39" s="75">
        <f t="shared" si="245"/>
        <v>689.65517241379314</v>
      </c>
      <c r="AJ39" s="75">
        <f t="shared" si="245"/>
        <v>689.65517241379314</v>
      </c>
      <c r="AK39" s="75">
        <f t="shared" si="245"/>
        <v>689.65517241379314</v>
      </c>
      <c r="AL39" s="75">
        <f t="shared" si="245"/>
        <v>689.65517241379314</v>
      </c>
      <c r="AM39" s="75">
        <f t="shared" si="245"/>
        <v>689.65517241379314</v>
      </c>
      <c r="AN39" s="75">
        <f t="shared" si="245"/>
        <v>689.65517241379314</v>
      </c>
      <c r="AO39" s="75">
        <f t="shared" si="245"/>
        <v>689.65517241379314</v>
      </c>
      <c r="AP39" s="75">
        <f t="shared" si="245"/>
        <v>689.65517241379314</v>
      </c>
      <c r="AQ39" s="75">
        <f t="shared" ref="AQ39:BV39" si="246">AQ$47*1000/5.8+AQ$48+AQ$16+AQ$17</f>
        <v>689.65517241379314</v>
      </c>
      <c r="AR39" s="75">
        <f t="shared" si="246"/>
        <v>689.65517241379314</v>
      </c>
      <c r="AS39" s="75">
        <f t="shared" si="246"/>
        <v>689.65517241379314</v>
      </c>
      <c r="AT39" s="75">
        <f t="shared" si="246"/>
        <v>689.65517241379314</v>
      </c>
      <c r="AU39" s="75">
        <f t="shared" si="246"/>
        <v>689.65517241379314</v>
      </c>
      <c r="AV39" s="75">
        <f t="shared" si="246"/>
        <v>689.65517241379314</v>
      </c>
      <c r="AW39" s="75">
        <f t="shared" si="246"/>
        <v>689.65517241379314</v>
      </c>
      <c r="AX39" s="75">
        <f t="shared" si="246"/>
        <v>689.65517241379314</v>
      </c>
      <c r="AY39" s="75">
        <f t="shared" si="246"/>
        <v>689.65517241379314</v>
      </c>
      <c r="AZ39" s="75">
        <f t="shared" si="246"/>
        <v>689.65517241379314</v>
      </c>
      <c r="BA39" s="75">
        <f t="shared" si="246"/>
        <v>689.65517241379314</v>
      </c>
      <c r="BB39" s="75">
        <f t="shared" si="246"/>
        <v>689.65517241379314</v>
      </c>
      <c r="BC39" s="75">
        <f t="shared" si="246"/>
        <v>689.65517241379314</v>
      </c>
      <c r="BD39" s="75">
        <f t="shared" si="246"/>
        <v>689.65517241379314</v>
      </c>
      <c r="BE39" s="75">
        <f t="shared" si="246"/>
        <v>689.65517241379314</v>
      </c>
      <c r="BF39" s="75">
        <f t="shared" si="246"/>
        <v>689.65517241379314</v>
      </c>
      <c r="BG39" s="75">
        <f t="shared" si="246"/>
        <v>689.65517241379314</v>
      </c>
      <c r="BH39" s="75">
        <f t="shared" si="246"/>
        <v>689.65517241379314</v>
      </c>
      <c r="BI39" s="75">
        <f t="shared" si="246"/>
        <v>689.65517241379314</v>
      </c>
      <c r="BJ39" s="75">
        <f t="shared" si="246"/>
        <v>689.65517241379314</v>
      </c>
      <c r="BK39" s="75">
        <f t="shared" si="246"/>
        <v>689.65517241379314</v>
      </c>
      <c r="BL39" s="75">
        <f t="shared" si="246"/>
        <v>689.65517241379314</v>
      </c>
      <c r="BM39" s="75">
        <f t="shared" si="246"/>
        <v>689.65517241379314</v>
      </c>
      <c r="BN39" s="75">
        <f t="shared" si="246"/>
        <v>689.65517241379314</v>
      </c>
      <c r="BO39" s="75">
        <f t="shared" si="246"/>
        <v>689.65517241379314</v>
      </c>
      <c r="BP39" s="75">
        <f t="shared" si="246"/>
        <v>689.65517241379314</v>
      </c>
      <c r="BQ39" s="75">
        <f t="shared" si="246"/>
        <v>689.65517241379314</v>
      </c>
      <c r="BR39" s="75">
        <f t="shared" si="246"/>
        <v>689.65517241379314</v>
      </c>
      <c r="BS39" s="75">
        <f t="shared" si="246"/>
        <v>689.65517241379314</v>
      </c>
      <c r="BT39" s="75">
        <f t="shared" si="246"/>
        <v>689.65517241379314</v>
      </c>
      <c r="BU39" s="75">
        <f t="shared" si="246"/>
        <v>689.65517241379314</v>
      </c>
      <c r="BV39" s="75">
        <f t="shared" si="246"/>
        <v>689.65517241379314</v>
      </c>
      <c r="BW39" s="75">
        <f t="shared" ref="BW39:DB39" si="247">BW$47*1000/5.8+BW$48+BW$16+BW$17</f>
        <v>689.65517241379314</v>
      </c>
      <c r="BX39" s="75">
        <f t="shared" si="247"/>
        <v>689.65517241379314</v>
      </c>
      <c r="BY39" s="75">
        <f t="shared" si="247"/>
        <v>689.65517241379314</v>
      </c>
      <c r="BZ39" s="75">
        <f t="shared" si="247"/>
        <v>689.65517241379314</v>
      </c>
      <c r="CA39" s="75">
        <f t="shared" si="247"/>
        <v>689.65517241379314</v>
      </c>
      <c r="CB39" s="75">
        <f t="shared" si="247"/>
        <v>689.65517241379314</v>
      </c>
      <c r="CC39" s="75">
        <f t="shared" si="247"/>
        <v>689.65517241379314</v>
      </c>
      <c r="CD39" s="75">
        <f t="shared" si="247"/>
        <v>689.65517241379314</v>
      </c>
      <c r="CE39" s="75">
        <f t="shared" si="247"/>
        <v>689.65517241379314</v>
      </c>
      <c r="CF39" s="75">
        <f t="shared" si="247"/>
        <v>689.65517241379314</v>
      </c>
      <c r="CG39" s="75">
        <f t="shared" si="247"/>
        <v>689.65517241379314</v>
      </c>
      <c r="CH39" s="75">
        <f t="shared" si="247"/>
        <v>689.65517241379314</v>
      </c>
      <c r="CI39" s="75">
        <f t="shared" si="247"/>
        <v>689.65517241379314</v>
      </c>
      <c r="CJ39" s="75">
        <f t="shared" si="247"/>
        <v>689.65517241379314</v>
      </c>
      <c r="CK39" s="75">
        <f t="shared" si="247"/>
        <v>689.65517241379314</v>
      </c>
      <c r="CL39" s="75">
        <f t="shared" si="247"/>
        <v>689.65517241379314</v>
      </c>
      <c r="CM39" s="75">
        <f t="shared" si="247"/>
        <v>689.65517241379314</v>
      </c>
      <c r="CN39" s="75">
        <f t="shared" si="247"/>
        <v>689.65517241379314</v>
      </c>
      <c r="CO39" s="75">
        <f t="shared" si="247"/>
        <v>689.65517241379314</v>
      </c>
      <c r="CP39" s="75">
        <f t="shared" si="247"/>
        <v>689.65517241379314</v>
      </c>
      <c r="CQ39" s="75">
        <f t="shared" si="247"/>
        <v>689.65517241379314</v>
      </c>
      <c r="CR39" s="75">
        <f t="shared" si="247"/>
        <v>689.65517241379314</v>
      </c>
      <c r="CS39" s="75">
        <f t="shared" si="247"/>
        <v>689.65517241379314</v>
      </c>
      <c r="CT39" s="75">
        <f t="shared" si="247"/>
        <v>689.65517241379314</v>
      </c>
      <c r="CU39" s="75">
        <f t="shared" si="247"/>
        <v>689.65517241379314</v>
      </c>
      <c r="CV39" s="75">
        <f t="shared" si="247"/>
        <v>689.65517241379314</v>
      </c>
      <c r="CW39" s="75">
        <f t="shared" si="247"/>
        <v>689.65517241379314</v>
      </c>
      <c r="CX39" s="75">
        <f t="shared" si="247"/>
        <v>689.65517241379314</v>
      </c>
      <c r="CY39" s="75">
        <f t="shared" si="247"/>
        <v>689.65517241379314</v>
      </c>
      <c r="CZ39" s="75">
        <f t="shared" si="247"/>
        <v>689.65517241379314</v>
      </c>
      <c r="DA39" s="75">
        <f t="shared" si="247"/>
        <v>689.65517241379314</v>
      </c>
      <c r="DB39" s="75">
        <f t="shared" si="247"/>
        <v>689.65517241379314</v>
      </c>
      <c r="DC39" s="75">
        <f t="shared" ref="DC39:EH39" si="248">DC$47*1000/5.8+DC$48+DC$16+DC$17</f>
        <v>689.65517241379314</v>
      </c>
      <c r="DD39" s="75">
        <f t="shared" si="248"/>
        <v>689.65517241379314</v>
      </c>
      <c r="DE39" s="75">
        <f t="shared" si="248"/>
        <v>689.65517241379314</v>
      </c>
      <c r="DF39" s="75">
        <f t="shared" si="248"/>
        <v>689.65517241379314</v>
      </c>
      <c r="DG39" s="75">
        <f t="shared" si="248"/>
        <v>689.65517241379314</v>
      </c>
      <c r="DH39" s="75">
        <f t="shared" si="248"/>
        <v>689.65517241379314</v>
      </c>
      <c r="DI39" s="75">
        <f t="shared" si="248"/>
        <v>689.65517241379314</v>
      </c>
      <c r="DJ39" s="75">
        <f t="shared" si="248"/>
        <v>689.65517241379314</v>
      </c>
      <c r="DK39" s="75">
        <f t="shared" si="248"/>
        <v>689.65517241379314</v>
      </c>
      <c r="DL39" s="75">
        <f t="shared" si="248"/>
        <v>689.65517241379314</v>
      </c>
      <c r="DM39" s="75">
        <f t="shared" si="248"/>
        <v>689.65517241379314</v>
      </c>
      <c r="DN39" s="75">
        <f t="shared" si="248"/>
        <v>689.65517241379314</v>
      </c>
      <c r="DO39" s="75">
        <f t="shared" si="248"/>
        <v>689.65517241379314</v>
      </c>
      <c r="DP39" s="75">
        <f t="shared" si="248"/>
        <v>689.65517241379314</v>
      </c>
      <c r="DQ39" s="75">
        <f t="shared" si="248"/>
        <v>689.65517241379314</v>
      </c>
      <c r="DR39" s="75">
        <f t="shared" si="248"/>
        <v>689.65517241379314</v>
      </c>
      <c r="DS39" s="75">
        <f t="shared" si="248"/>
        <v>689.65517241379314</v>
      </c>
      <c r="DT39" s="75">
        <f t="shared" si="248"/>
        <v>689.65517241379314</v>
      </c>
      <c r="DU39" s="75">
        <f t="shared" si="248"/>
        <v>689.65517241379314</v>
      </c>
      <c r="DV39" s="75">
        <f t="shared" si="248"/>
        <v>689.65517241379314</v>
      </c>
      <c r="DW39" s="75">
        <f t="shared" si="248"/>
        <v>689.65517241379314</v>
      </c>
      <c r="DX39" s="75">
        <f t="shared" si="248"/>
        <v>689.65517241379314</v>
      </c>
      <c r="DY39" s="75">
        <f t="shared" si="248"/>
        <v>689.65517241379314</v>
      </c>
      <c r="DZ39" s="75">
        <f t="shared" si="248"/>
        <v>689.65517241379314</v>
      </c>
      <c r="EA39" s="75">
        <f t="shared" si="248"/>
        <v>689.65517241379314</v>
      </c>
      <c r="EB39" s="75">
        <f t="shared" si="248"/>
        <v>689.65517241379314</v>
      </c>
      <c r="EC39" s="75">
        <f t="shared" si="248"/>
        <v>689.65517241379314</v>
      </c>
      <c r="ED39" s="75">
        <f t="shared" si="248"/>
        <v>689.65517241379314</v>
      </c>
      <c r="EE39" s="75">
        <f t="shared" si="248"/>
        <v>689.65517241379314</v>
      </c>
      <c r="EF39" s="75">
        <f t="shared" si="248"/>
        <v>689.65517241379314</v>
      </c>
      <c r="EG39" s="75">
        <f t="shared" si="248"/>
        <v>689.65517241379314</v>
      </c>
      <c r="EH39" s="75">
        <f t="shared" si="248"/>
        <v>689.65517241379314</v>
      </c>
      <c r="EI39" s="75">
        <f t="shared" ref="EI39:EX39" si="249">EI$47*1000/5.8+EI$48+EI$16+EI$17</f>
        <v>689.65517241379314</v>
      </c>
      <c r="EJ39" s="75">
        <f t="shared" si="249"/>
        <v>689.65517241379314</v>
      </c>
      <c r="EK39" s="75">
        <f t="shared" si="249"/>
        <v>689.65517241379314</v>
      </c>
      <c r="EL39" s="75">
        <f t="shared" si="249"/>
        <v>689.65517241379314</v>
      </c>
      <c r="EM39" s="75">
        <f t="shared" si="249"/>
        <v>689.65517241379314</v>
      </c>
      <c r="EN39" s="75">
        <f t="shared" si="249"/>
        <v>689.65517241379314</v>
      </c>
      <c r="EO39" s="75">
        <f t="shared" si="249"/>
        <v>689.65517241379314</v>
      </c>
      <c r="EP39" s="75">
        <f t="shared" si="249"/>
        <v>689.65517241379314</v>
      </c>
      <c r="EQ39" s="75">
        <f t="shared" si="249"/>
        <v>689.65517241379314</v>
      </c>
      <c r="ER39" s="75">
        <f t="shared" si="249"/>
        <v>689.65517241379314</v>
      </c>
      <c r="ES39" s="75">
        <f t="shared" si="249"/>
        <v>689.65517241379314</v>
      </c>
      <c r="ET39" s="75">
        <f t="shared" si="249"/>
        <v>689.65517241379314</v>
      </c>
      <c r="EU39" s="75">
        <f t="shared" si="249"/>
        <v>689.65517241379314</v>
      </c>
      <c r="EV39" s="75">
        <f t="shared" si="249"/>
        <v>689.65517241379314</v>
      </c>
      <c r="EW39" s="75">
        <f t="shared" si="249"/>
        <v>689.65517241379314</v>
      </c>
      <c r="EX39" s="75">
        <f t="shared" si="249"/>
        <v>689.65517241379314</v>
      </c>
      <c r="EY39" s="75">
        <f t="shared" ref="EY39:HJ39" si="250">EY$47*1000/5.8+EY$48+EY$16+EY$17</f>
        <v>689.65517241379314</v>
      </c>
      <c r="EZ39" s="75">
        <f t="shared" si="250"/>
        <v>689.65517241379314</v>
      </c>
      <c r="FA39" s="75">
        <f t="shared" si="250"/>
        <v>689.65517241379314</v>
      </c>
      <c r="FB39" s="75">
        <f t="shared" si="250"/>
        <v>689.65517241379314</v>
      </c>
      <c r="FC39" s="75">
        <f t="shared" si="250"/>
        <v>689.65517241379314</v>
      </c>
      <c r="FD39" s="75">
        <f t="shared" si="250"/>
        <v>689.65517241379314</v>
      </c>
      <c r="FE39" s="75">
        <f t="shared" si="250"/>
        <v>689.65517241379314</v>
      </c>
      <c r="FF39" s="75">
        <f t="shared" si="250"/>
        <v>689.65517241379314</v>
      </c>
      <c r="FG39" s="75">
        <f t="shared" si="250"/>
        <v>689.65517241379314</v>
      </c>
      <c r="FH39" s="75">
        <f t="shared" si="250"/>
        <v>689.65517241379314</v>
      </c>
      <c r="FI39" s="75">
        <f t="shared" si="250"/>
        <v>689.65517241379314</v>
      </c>
      <c r="FJ39" s="75">
        <f t="shared" si="250"/>
        <v>689.65517241379314</v>
      </c>
      <c r="FK39" s="75">
        <f t="shared" si="250"/>
        <v>689.65517241379314</v>
      </c>
      <c r="FL39" s="75">
        <f t="shared" si="250"/>
        <v>689.65517241379314</v>
      </c>
      <c r="FM39" s="75">
        <f t="shared" si="250"/>
        <v>689.65517241379314</v>
      </c>
      <c r="FN39" s="75">
        <f t="shared" si="250"/>
        <v>689.65517241379314</v>
      </c>
      <c r="FO39" s="75">
        <f t="shared" si="250"/>
        <v>689.65517241379314</v>
      </c>
      <c r="FP39" s="75">
        <f t="shared" si="250"/>
        <v>689.65517241379314</v>
      </c>
      <c r="FQ39" s="75">
        <f t="shared" si="250"/>
        <v>689.65517241379314</v>
      </c>
      <c r="FR39" s="75">
        <f t="shared" si="250"/>
        <v>689.65517241379314</v>
      </c>
      <c r="FS39" s="75">
        <f t="shared" si="250"/>
        <v>689.65517241379314</v>
      </c>
      <c r="FT39" s="75">
        <f t="shared" si="250"/>
        <v>689.65517241379314</v>
      </c>
      <c r="FU39" s="75">
        <f t="shared" si="250"/>
        <v>689.65517241379314</v>
      </c>
      <c r="FV39" s="75">
        <f t="shared" si="250"/>
        <v>689.65517241379314</v>
      </c>
      <c r="FW39" s="75">
        <f t="shared" si="250"/>
        <v>689.65517241379314</v>
      </c>
      <c r="FX39" s="75">
        <f t="shared" si="250"/>
        <v>689.65517241379314</v>
      </c>
      <c r="FY39" s="75">
        <f t="shared" si="250"/>
        <v>689.65517241379314</v>
      </c>
      <c r="FZ39" s="75">
        <f t="shared" si="250"/>
        <v>689.65517241379314</v>
      </c>
      <c r="GA39" s="75">
        <f t="shared" si="250"/>
        <v>689.65517241379314</v>
      </c>
      <c r="GB39" s="75">
        <f t="shared" si="250"/>
        <v>689.65517241379314</v>
      </c>
      <c r="GC39" s="75">
        <f t="shared" si="250"/>
        <v>689.65517241379314</v>
      </c>
      <c r="GD39" s="75">
        <f t="shared" si="250"/>
        <v>689.65517241379314</v>
      </c>
      <c r="GE39" s="75">
        <f t="shared" si="250"/>
        <v>689.65517241379314</v>
      </c>
      <c r="GF39" s="75">
        <f t="shared" si="250"/>
        <v>689.65517241379314</v>
      </c>
      <c r="GG39" s="75">
        <f t="shared" si="250"/>
        <v>689.65517241379314</v>
      </c>
      <c r="GH39" s="75">
        <f t="shared" si="250"/>
        <v>689.65517241379314</v>
      </c>
      <c r="GI39" s="75">
        <f t="shared" si="250"/>
        <v>689.65517241379314</v>
      </c>
      <c r="GJ39" s="75">
        <f t="shared" si="250"/>
        <v>689.65517241379314</v>
      </c>
      <c r="GK39" s="75">
        <f t="shared" si="250"/>
        <v>689.65517241379314</v>
      </c>
      <c r="GL39" s="75">
        <f t="shared" si="250"/>
        <v>689.65517241379314</v>
      </c>
      <c r="GM39" s="75">
        <f t="shared" si="250"/>
        <v>689.65517241379314</v>
      </c>
      <c r="GN39" s="75">
        <f t="shared" si="250"/>
        <v>689.65517241379314</v>
      </c>
      <c r="GO39" s="75">
        <f t="shared" si="250"/>
        <v>689.65517241379314</v>
      </c>
      <c r="GP39" s="75">
        <f t="shared" si="250"/>
        <v>689.65517241379314</v>
      </c>
      <c r="GQ39" s="75">
        <f t="shared" si="250"/>
        <v>689.65517241379314</v>
      </c>
      <c r="GR39" s="75">
        <f t="shared" si="250"/>
        <v>689.65517241379314</v>
      </c>
      <c r="GS39" s="75">
        <f t="shared" si="250"/>
        <v>689.65517241379314</v>
      </c>
      <c r="GT39" s="75">
        <f t="shared" si="250"/>
        <v>689.65517241379314</v>
      </c>
      <c r="GU39" s="75">
        <f t="shared" si="250"/>
        <v>689.65517241379314</v>
      </c>
      <c r="GV39" s="75">
        <f t="shared" si="250"/>
        <v>689.65517241379314</v>
      </c>
      <c r="GW39" s="75">
        <f t="shared" si="250"/>
        <v>689.65517241379314</v>
      </c>
      <c r="GX39" s="75">
        <f t="shared" si="250"/>
        <v>689.65517241379314</v>
      </c>
      <c r="GY39" s="75">
        <f t="shared" si="250"/>
        <v>689.65517241379314</v>
      </c>
      <c r="GZ39" s="75">
        <f t="shared" si="250"/>
        <v>689.65517241379314</v>
      </c>
      <c r="HA39" s="75">
        <f t="shared" si="250"/>
        <v>689.65517241379314</v>
      </c>
      <c r="HB39" s="75">
        <f t="shared" si="250"/>
        <v>689.65517241379314</v>
      </c>
      <c r="HC39" s="75">
        <f t="shared" si="250"/>
        <v>689.65517241379314</v>
      </c>
      <c r="HD39" s="75">
        <f t="shared" si="250"/>
        <v>689.65517241379314</v>
      </c>
      <c r="HE39" s="75">
        <f t="shared" si="250"/>
        <v>689.65517241379314</v>
      </c>
      <c r="HF39" s="75">
        <f t="shared" si="250"/>
        <v>689.65517241379314</v>
      </c>
      <c r="HG39" s="75">
        <f t="shared" si="250"/>
        <v>689.65517241379314</v>
      </c>
      <c r="HH39" s="75">
        <f t="shared" si="250"/>
        <v>689.65517241379314</v>
      </c>
      <c r="HI39" s="75">
        <f t="shared" si="250"/>
        <v>689.65517241379314</v>
      </c>
      <c r="HJ39" s="75">
        <f t="shared" si="250"/>
        <v>689.65517241379314</v>
      </c>
      <c r="HK39" s="75">
        <f t="shared" ref="HK39:IP39" si="251">HK$47*1000/5.8+HK$48+HK$16+HK$17</f>
        <v>689.65517241379314</v>
      </c>
      <c r="HL39" s="75">
        <f t="shared" si="251"/>
        <v>689.65517241379314</v>
      </c>
      <c r="HM39" s="75">
        <f t="shared" si="251"/>
        <v>689.65517241379314</v>
      </c>
      <c r="HN39" s="75">
        <f t="shared" si="251"/>
        <v>689.65517241379314</v>
      </c>
      <c r="HO39" s="75">
        <f t="shared" si="251"/>
        <v>689.65517241379314</v>
      </c>
      <c r="HP39" s="75">
        <f t="shared" si="251"/>
        <v>689.65517241379314</v>
      </c>
      <c r="HQ39" s="75">
        <f t="shared" si="251"/>
        <v>689.65517241379314</v>
      </c>
      <c r="HR39" s="75">
        <f t="shared" si="251"/>
        <v>689.65517241379314</v>
      </c>
      <c r="HS39" s="75">
        <f t="shared" si="251"/>
        <v>689.65517241379314</v>
      </c>
      <c r="HT39" s="75">
        <f t="shared" si="251"/>
        <v>689.65517241379314</v>
      </c>
      <c r="HU39" s="75">
        <f t="shared" si="251"/>
        <v>689.65517241379314</v>
      </c>
      <c r="HV39" s="75">
        <f t="shared" si="251"/>
        <v>689.65517241379314</v>
      </c>
      <c r="HW39" s="75">
        <f t="shared" si="251"/>
        <v>689.65517241379314</v>
      </c>
      <c r="HX39" s="75">
        <f t="shared" si="251"/>
        <v>689.65517241379314</v>
      </c>
      <c r="HY39" s="75">
        <f t="shared" si="251"/>
        <v>689.65517241379314</v>
      </c>
      <c r="HZ39" s="75">
        <f t="shared" si="251"/>
        <v>689.65517241379314</v>
      </c>
      <c r="IA39" s="75">
        <f t="shared" si="251"/>
        <v>689.65517241379314</v>
      </c>
      <c r="IB39" s="75">
        <f t="shared" si="251"/>
        <v>689.65517241379314</v>
      </c>
      <c r="IC39" s="75">
        <f t="shared" si="251"/>
        <v>689.65517241379314</v>
      </c>
      <c r="ID39" s="75">
        <f t="shared" si="251"/>
        <v>689.65517241379314</v>
      </c>
      <c r="IE39" s="75">
        <f t="shared" si="251"/>
        <v>689.65517241379314</v>
      </c>
      <c r="IF39" s="75">
        <f t="shared" si="251"/>
        <v>689.65517241379314</v>
      </c>
      <c r="IG39" s="75">
        <f t="shared" si="251"/>
        <v>689.65517241379314</v>
      </c>
      <c r="IH39" s="75">
        <f t="shared" si="251"/>
        <v>689.65517241379314</v>
      </c>
      <c r="II39" s="75">
        <f t="shared" si="251"/>
        <v>689.65517241379314</v>
      </c>
      <c r="IJ39" s="75">
        <f t="shared" si="251"/>
        <v>689.65517241379314</v>
      </c>
      <c r="IK39" s="75">
        <f t="shared" si="251"/>
        <v>689.65517241379314</v>
      </c>
      <c r="IL39" s="75">
        <f t="shared" si="251"/>
        <v>689.65517241379314</v>
      </c>
      <c r="IM39" s="75">
        <f t="shared" si="251"/>
        <v>689.65517241379314</v>
      </c>
      <c r="IN39" s="75">
        <f t="shared" si="251"/>
        <v>689.65517241379314</v>
      </c>
      <c r="IO39" s="75">
        <f t="shared" si="251"/>
        <v>689.65517241379314</v>
      </c>
      <c r="IP39" s="75">
        <f t="shared" si="251"/>
        <v>689.65517241379314</v>
      </c>
    </row>
    <row r="40" spans="3:250">
      <c r="C40" s="143"/>
      <c r="G40" s="122">
        <f>SUMPRODUCT(K40:IP40,$K$38:$IP$38)/1000</f>
        <v>3.4295234694151304</v>
      </c>
      <c r="H40" s="201" t="s">
        <v>46</v>
      </c>
      <c r="I40" s="92" t="s">
        <v>14</v>
      </c>
      <c r="J40" s="209" t="s">
        <v>118</v>
      </c>
      <c r="K40" s="147">
        <f t="shared" ref="K40:AP40" si="252">+$C$17/(1+$C$18*$C$19*K36)^(1/$C$18)</f>
        <v>5</v>
      </c>
      <c r="L40" s="210">
        <f t="shared" si="252"/>
        <v>2.988071523335984</v>
      </c>
      <c r="M40" s="210">
        <f t="shared" si="252"/>
        <v>2.3312620206007844</v>
      </c>
      <c r="N40" s="210">
        <f t="shared" si="252"/>
        <v>1.976423537605237</v>
      </c>
      <c r="O40" s="210">
        <f t="shared" si="252"/>
        <v>1.7460757394239457</v>
      </c>
      <c r="P40" s="210">
        <f t="shared" si="252"/>
        <v>1.5811388300841895</v>
      </c>
      <c r="Q40" s="210">
        <f t="shared" si="252"/>
        <v>1.455556274348955</v>
      </c>
      <c r="R40" s="210">
        <f t="shared" si="252"/>
        <v>1.3558153613666011</v>
      </c>
      <c r="S40" s="210">
        <f t="shared" si="252"/>
        <v>1.2741179785940637</v>
      </c>
      <c r="T40" s="210">
        <f t="shared" si="252"/>
        <v>1.2056070554260303</v>
      </c>
      <c r="U40" s="210">
        <f t="shared" si="252"/>
        <v>1.1470786693528088</v>
      </c>
      <c r="V40" s="210">
        <f t="shared" si="252"/>
        <v>1.0963225241337864</v>
      </c>
      <c r="W40" s="210">
        <f t="shared" si="252"/>
        <v>1.0517579047791781</v>
      </c>
      <c r="X40" s="210">
        <f t="shared" si="252"/>
        <v>1.0122204127236449</v>
      </c>
      <c r="Y40" s="210">
        <f t="shared" si="252"/>
        <v>0.97683083145570437</v>
      </c>
      <c r="Z40" s="210">
        <f t="shared" si="252"/>
        <v>0.94491118252306805</v>
      </c>
      <c r="AA40" s="210">
        <f t="shared" si="252"/>
        <v>0.9159291318091396</v>
      </c>
      <c r="AB40" s="210">
        <f t="shared" si="252"/>
        <v>0.88946008370602503</v>
      </c>
      <c r="AC40" s="210">
        <f t="shared" si="252"/>
        <v>0.86516067525747853</v>
      </c>
      <c r="AD40" s="210">
        <f t="shared" si="252"/>
        <v>0.84274982807905263</v>
      </c>
      <c r="AE40" s="210">
        <f t="shared" si="252"/>
        <v>0.82199493652678646</v>
      </c>
      <c r="AF40" s="210">
        <f t="shared" si="252"/>
        <v>0.80270162383491939</v>
      </c>
      <c r="AG40" s="210">
        <f t="shared" si="252"/>
        <v>0.78470602571793058</v>
      </c>
      <c r="AH40" s="210">
        <f t="shared" si="252"/>
        <v>0.76786889604243902</v>
      </c>
      <c r="AI40" s="210">
        <f t="shared" si="252"/>
        <v>0.75207104699523353</v>
      </c>
      <c r="AJ40" s="210">
        <f t="shared" si="252"/>
        <v>0.73720978077448562</v>
      </c>
      <c r="AK40" s="210">
        <f t="shared" si="252"/>
        <v>0.72319606767546463</v>
      </c>
      <c r="AL40" s="210">
        <f t="shared" si="252"/>
        <v>0.70995229280883099</v>
      </c>
      <c r="AM40" s="210">
        <f t="shared" si="252"/>
        <v>0.69741044081458836</v>
      </c>
      <c r="AN40" s="210">
        <f t="shared" si="252"/>
        <v>0.68551062138385221</v>
      </c>
      <c r="AO40" s="210">
        <f t="shared" si="252"/>
        <v>0.67419986246324204</v>
      </c>
      <c r="AP40" s="210">
        <f t="shared" si="252"/>
        <v>0.66343111554284406</v>
      </c>
      <c r="AQ40" s="210">
        <f t="shared" ref="AQ40:BV40" si="253">+$C$17/(1+$C$18*$C$19*AQ36)^(1/$C$18)</f>
        <v>0.65316243034145516</v>
      </c>
      <c r="AR40" s="210">
        <f t="shared" si="253"/>
        <v>0.64335626581872341</v>
      </c>
      <c r="AS40" s="210">
        <f t="shared" si="253"/>
        <v>0.63397891167621712</v>
      </c>
      <c r="AT40" s="210">
        <f t="shared" si="253"/>
        <v>0.625</v>
      </c>
      <c r="AU40" s="210">
        <f t="shared" si="253"/>
        <v>0.61639209090192237</v>
      </c>
      <c r="AV40" s="210">
        <f t="shared" si="253"/>
        <v>0.60813031926314987</v>
      </c>
      <c r="AW40" s="210">
        <f t="shared" si="253"/>
        <v>0.60019209220917957</v>
      </c>
      <c r="AX40" s="210">
        <f t="shared" si="253"/>
        <v>0.59255682892497152</v>
      </c>
      <c r="AY40" s="210">
        <f t="shared" si="253"/>
        <v>0.58520573598065284</v>
      </c>
      <c r="AZ40" s="210">
        <f t="shared" si="253"/>
        <v>0.57812161257860029</v>
      </c>
      <c r="BA40" s="210">
        <f t="shared" si="253"/>
        <v>0.5712886811237875</v>
      </c>
      <c r="BB40" s="210">
        <f t="shared" si="253"/>
        <v>0.56469243931578206</v>
      </c>
      <c r="BC40" s="210">
        <f t="shared" si="253"/>
        <v>0.55831953060444162</v>
      </c>
      <c r="BD40" s="210">
        <f t="shared" si="253"/>
        <v>0.55215763037423271</v>
      </c>
      <c r="BE40" s="210">
        <f t="shared" si="253"/>
        <v>0.54619534564896455</v>
      </c>
      <c r="BF40" s="210">
        <f t="shared" si="253"/>
        <v>0.54042212645889609</v>
      </c>
      <c r="BG40" s="210">
        <f t="shared" si="253"/>
        <v>0.53482818730069759</v>
      </c>
      <c r="BH40" s="210">
        <f t="shared" si="253"/>
        <v>0.52940443735953346</v>
      </c>
      <c r="BI40" s="210">
        <f t="shared" si="253"/>
        <v>0.52414241836095921</v>
      </c>
      <c r="BJ40" s="210">
        <f t="shared" si="253"/>
        <v>0.51903424908587481</v>
      </c>
      <c r="BK40" s="210">
        <f t="shared" si="253"/>
        <v>0.51407257572041554</v>
      </c>
      <c r="BL40" s="210">
        <f t="shared" si="253"/>
        <v>0.50925052732919407</v>
      </c>
      <c r="BM40" s="210">
        <f t="shared" si="253"/>
        <v>0.50456167583859457</v>
      </c>
      <c r="BN40" s="210">
        <f t="shared" si="253"/>
        <v>0.5</v>
      </c>
      <c r="BO40" s="210">
        <f t="shared" si="253"/>
        <v>0.49555985287345539</v>
      </c>
      <c r="BP40" s="210">
        <f t="shared" si="253"/>
        <v>0.49123593243241204</v>
      </c>
      <c r="BQ40" s="210">
        <f t="shared" si="253"/>
        <v>0.48702325494157866</v>
      </c>
      <c r="BR40" s="210">
        <f t="shared" si="253"/>
        <v>0.48291713080390986</v>
      </c>
      <c r="BS40" s="210">
        <f t="shared" si="253"/>
        <v>0.47891314261057566</v>
      </c>
      <c r="BT40" s="210">
        <f t="shared" si="253"/>
        <v>0.47500712516031646</v>
      </c>
      <c r="BU40" s="210">
        <f t="shared" si="253"/>
        <v>0.47119514724271078</v>
      </c>
      <c r="BV40" s="210">
        <f t="shared" si="253"/>
        <v>0.46747349500422858</v>
      </c>
      <c r="BW40" s="210">
        <f t="shared" ref="BW40:DB40" si="254">+$C$17/(1+$C$18*$C$19*BW36)^(1/$C$18)</f>
        <v>0.46383865673706937</v>
      </c>
      <c r="BX40" s="210">
        <f t="shared" si="254"/>
        <v>0.4602873089491617</v>
      </c>
      <c r="BY40" s="210">
        <f t="shared" si="254"/>
        <v>0.45681630358972042</v>
      </c>
      <c r="BZ40" s="210">
        <f t="shared" si="254"/>
        <v>0.45342265631875722</v>
      </c>
      <c r="CA40" s="210">
        <f t="shared" si="254"/>
        <v>0.45010353572119338</v>
      </c>
      <c r="CB40" s="210">
        <f t="shared" si="254"/>
        <v>0.44685625337697649</v>
      </c>
      <c r="CC40" s="210">
        <f t="shared" si="254"/>
        <v>0.44367825470805694</v>
      </c>
      <c r="CD40" s="210">
        <f t="shared" si="254"/>
        <v>0.44056711053140085</v>
      </c>
      <c r="CE40" s="210">
        <f t="shared" si="254"/>
        <v>0.43752050925456826</v>
      </c>
      <c r="CF40" s="210">
        <f t="shared" si="254"/>
        <v>0.43453624965687387</v>
      </c>
      <c r="CG40" s="210">
        <f t="shared" si="254"/>
        <v>0.43161223420490546</v>
      </c>
      <c r="CH40" s="210">
        <f t="shared" si="254"/>
        <v>0.42874646285627205</v>
      </c>
      <c r="CI40" s="210">
        <f t="shared" si="254"/>
        <v>0.42593702730999095</v>
      </c>
      <c r="CJ40" s="210">
        <f t="shared" si="254"/>
        <v>0.42318210566595788</v>
      </c>
      <c r="CK40" s="210">
        <f t="shared" si="254"/>
        <v>0.42047995745954025</v>
      </c>
      <c r="CL40" s="210">
        <f t="shared" si="254"/>
        <v>0.41782891904054725</v>
      </c>
      <c r="CM40" s="210">
        <f t="shared" si="254"/>
        <v>0.41522739926869984</v>
      </c>
      <c r="CN40" s="210">
        <f t="shared" si="254"/>
        <v>0.4126738755002986</v>
      </c>
      <c r="CO40" s="210">
        <f t="shared" si="254"/>
        <v>0.41016688984308958</v>
      </c>
      <c r="CP40" s="210">
        <f t="shared" si="254"/>
        <v>0.40770504565840132</v>
      </c>
      <c r="CQ40" s="210">
        <f t="shared" si="254"/>
        <v>0.40528700429148845</v>
      </c>
      <c r="CR40" s="210">
        <f t="shared" si="254"/>
        <v>0.40291148201269011</v>
      </c>
      <c r="CS40" s="210">
        <f t="shared" si="254"/>
        <v>0.40057724715352822</v>
      </c>
      <c r="CT40" s="210">
        <f t="shared" si="254"/>
        <v>0.39828311742322886</v>
      </c>
      <c r="CU40" s="210">
        <f t="shared" si="254"/>
        <v>0.39602795739238716</v>
      </c>
      <c r="CV40" s="210">
        <f t="shared" si="254"/>
        <v>0.39381067613160986</v>
      </c>
      <c r="CW40" s="210">
        <f t="shared" si="254"/>
        <v>0.3916302249939787</v>
      </c>
      <c r="CX40" s="210">
        <f t="shared" si="254"/>
        <v>0.38948559553109741</v>
      </c>
      <c r="CY40" s="210">
        <f t="shared" si="254"/>
        <v>0.38737581753331463</v>
      </c>
      <c r="CZ40" s="210">
        <f t="shared" si="254"/>
        <v>0.38529995718547116</v>
      </c>
      <c r="DA40" s="210">
        <f t="shared" si="254"/>
        <v>0.38325711533020995</v>
      </c>
      <c r="DB40" s="210">
        <f t="shared" si="254"/>
        <v>0.38124642583151169</v>
      </c>
      <c r="DC40" s="210">
        <f t="shared" ref="DC40:EH40" si="255">+$C$17/(1+$C$18*$C$19*DC36)^(1/$C$18)</f>
        <v>0.37926705403169153</v>
      </c>
      <c r="DD40" s="210">
        <f t="shared" si="255"/>
        <v>0.37731819529561378</v>
      </c>
      <c r="DE40" s="210">
        <f t="shared" si="255"/>
        <v>0.37539907363635694</v>
      </c>
      <c r="DF40" s="210">
        <f t="shared" si="255"/>
        <v>0.373508940416998</v>
      </c>
      <c r="DG40" s="210">
        <f t="shared" si="255"/>
        <v>0.37164707312358319</v>
      </c>
      <c r="DH40" s="210">
        <f t="shared" si="255"/>
        <v>0.36981277420471703</v>
      </c>
      <c r="DI40" s="210">
        <f t="shared" si="255"/>
        <v>0.36800536997353828</v>
      </c>
      <c r="DJ40" s="210">
        <f t="shared" si="255"/>
        <v>0.36622420956815477</v>
      </c>
      <c r="DK40" s="210">
        <f t="shared" si="255"/>
        <v>0.36446866396689731</v>
      </c>
      <c r="DL40" s="210">
        <f t="shared" si="255"/>
        <v>0.36273812505500586</v>
      </c>
      <c r="DM40" s="210">
        <f t="shared" si="255"/>
        <v>0.36103200473960506</v>
      </c>
      <c r="DN40" s="210">
        <f t="shared" si="255"/>
        <v>0.35934973411004312</v>
      </c>
      <c r="DO40" s="210">
        <f t="shared" si="255"/>
        <v>0.35769076264087107</v>
      </c>
      <c r="DP40" s="210">
        <f t="shared" si="255"/>
        <v>0.35605455743492814</v>
      </c>
      <c r="DQ40" s="210">
        <f t="shared" si="255"/>
        <v>0.35444060250416792</v>
      </c>
      <c r="DR40" s="210">
        <f t="shared" si="255"/>
        <v>0.35284839808602292</v>
      </c>
      <c r="DS40" s="210">
        <f t="shared" si="255"/>
        <v>0.3512774599932495</v>
      </c>
      <c r="DT40" s="210">
        <f t="shared" si="255"/>
        <v>0.34972731899533299</v>
      </c>
      <c r="DU40" s="210">
        <f t="shared" si="255"/>
        <v>0.3481975202296585</v>
      </c>
      <c r="DV40" s="210">
        <f t="shared" si="255"/>
        <v>0.34668762264076824</v>
      </c>
      <c r="DW40" s="210">
        <f t="shared" si="255"/>
        <v>0.34519719844613739</v>
      </c>
      <c r="DX40" s="210">
        <f t="shared" si="255"/>
        <v>0.3437258326269978</v>
      </c>
      <c r="DY40" s="210">
        <f t="shared" si="255"/>
        <v>0.34227312244283309</v>
      </c>
      <c r="DZ40" s="210">
        <f t="shared" si="255"/>
        <v>0.34083867696825737</v>
      </c>
      <c r="EA40" s="210">
        <f t="shared" si="255"/>
        <v>0.33942211665106536</v>
      </c>
      <c r="EB40" s="210">
        <f t="shared" si="255"/>
        <v>0.33802307289032163</v>
      </c>
      <c r="EC40" s="210">
        <f t="shared" si="255"/>
        <v>0.33664118763342382</v>
      </c>
      <c r="ED40" s="210">
        <f t="shared" si="255"/>
        <v>0.33527611299113758</v>
      </c>
      <c r="EE40" s="210">
        <f t="shared" si="255"/>
        <v>0.33392751086966627</v>
      </c>
      <c r="EF40" s="210">
        <f t="shared" si="255"/>
        <v>0.33259505261886968</v>
      </c>
      <c r="EG40" s="210">
        <f t="shared" si="255"/>
        <v>0.33127841869580166</v>
      </c>
      <c r="EH40" s="210">
        <f t="shared" si="255"/>
        <v>0.32997729834278416</v>
      </c>
      <c r="EI40" s="210">
        <f t="shared" ref="EI40:FN40" si="256">+$C$17/(1+$C$18*$C$19*EI36)^(1/$C$18)</f>
        <v>0.32869138927928127</v>
      </c>
      <c r="EJ40" s="210">
        <f t="shared" si="256"/>
        <v>0.3274203974068795</v>
      </c>
      <c r="EK40" s="210">
        <f t="shared" si="256"/>
        <v>0.3261640365267211</v>
      </c>
      <c r="EL40" s="210">
        <f t="shared" si="256"/>
        <v>0.32492202806877268</v>
      </c>
      <c r="EM40" s="210">
        <f t="shared" si="256"/>
        <v>0.32369410083234917</v>
      </c>
      <c r="EN40" s="210">
        <f t="shared" si="256"/>
        <v>0.32247999073734285</v>
      </c>
      <c r="EO40" s="210">
        <f t="shared" si="256"/>
        <v>0.32127944058564079</v>
      </c>
      <c r="EP40" s="210">
        <f t="shared" si="256"/>
        <v>0.32009219983223997</v>
      </c>
      <c r="EQ40" s="210">
        <f t="shared" si="256"/>
        <v>0.31891802436559824</v>
      </c>
      <c r="ER40" s="210">
        <f t="shared" si="256"/>
        <v>0.31775667629678422</v>
      </c>
      <c r="ES40" s="210">
        <f t="shared" si="256"/>
        <v>0.31660792375701169</v>
      </c>
      <c r="ET40" s="210">
        <f t="shared" si="256"/>
        <v>0.31547154070316796</v>
      </c>
      <c r="EU40" s="210">
        <f t="shared" si="256"/>
        <v>0.31434730673096573</v>
      </c>
      <c r="EV40" s="210">
        <f t="shared" si="256"/>
        <v>0.31323500689536754</v>
      </c>
      <c r="EW40" s="210">
        <f t="shared" si="256"/>
        <v>0.31213443153795106</v>
      </c>
      <c r="EX40" s="210">
        <f t="shared" si="256"/>
        <v>0.31104537612089966</v>
      </c>
      <c r="EY40" s="210">
        <f t="shared" si="256"/>
        <v>0.30996764106732067</v>
      </c>
      <c r="EZ40" s="210">
        <f t="shared" si="256"/>
        <v>0.30890103160760773</v>
      </c>
      <c r="FA40" s="210">
        <f t="shared" si="256"/>
        <v>0.30784535763157878</v>
      </c>
      <c r="FB40" s="210">
        <f t="shared" si="256"/>
        <v>0.30680043354613495</v>
      </c>
      <c r="FC40" s="210">
        <f t="shared" si="256"/>
        <v>0.30576607813819856</v>
      </c>
      <c r="FD40" s="210">
        <f t="shared" si="256"/>
        <v>0.30474211444269966</v>
      </c>
      <c r="FE40" s="210">
        <f t="shared" si="256"/>
        <v>0.30372836961539346</v>
      </c>
      <c r="FF40" s="210">
        <f t="shared" si="256"/>
        <v>0.30272467481030169</v>
      </c>
      <c r="FG40" s="210">
        <f t="shared" si="256"/>
        <v>0.30173086506157842</v>
      </c>
      <c r="FH40" s="210">
        <f t="shared" si="256"/>
        <v>0.30074677916961512</v>
      </c>
      <c r="FI40" s="210">
        <f t="shared" si="256"/>
        <v>0.29977225959120529</v>
      </c>
      <c r="FJ40" s="210">
        <f t="shared" si="256"/>
        <v>0.29880715233359839</v>
      </c>
      <c r="FK40" s="210">
        <f t="shared" si="256"/>
        <v>0.29785130685228239</v>
      </c>
      <c r="FL40" s="210">
        <f t="shared" si="256"/>
        <v>0.29690457595233966</v>
      </c>
      <c r="FM40" s="210">
        <f t="shared" si="256"/>
        <v>0.29596681569323058</v>
      </c>
      <c r="FN40" s="210">
        <f t="shared" si="256"/>
        <v>0.29503788529686437</v>
      </c>
      <c r="FO40" s="210">
        <f t="shared" ref="FO40:GH40" si="257">+$C$17/(1+$C$18*$C$19*FO36)^(1/$C$18)</f>
        <v>0.29411764705882354</v>
      </c>
      <c r="FP40" s="210">
        <f t="shared" si="257"/>
        <v>0.2932059662626163</v>
      </c>
      <c r="FQ40" s="210">
        <f t="shared" si="257"/>
        <v>0.29230271109683387</v>
      </c>
      <c r="FR40" s="210">
        <f t="shared" si="257"/>
        <v>0.29140775257509804</v>
      </c>
      <c r="FS40" s="210">
        <f t="shared" si="257"/>
        <v>0.29052096445868886</v>
      </c>
      <c r="FT40" s="210">
        <f t="shared" si="257"/>
        <v>0.28964222318174615</v>
      </c>
      <c r="FU40" s="210">
        <f t="shared" si="257"/>
        <v>0.288771407778945</v>
      </c>
      <c r="FV40" s="210">
        <f t="shared" si="257"/>
        <v>0.28790839981554917</v>
      </c>
      <c r="FW40" s="210">
        <f t="shared" si="257"/>
        <v>0.28705308331974955</v>
      </c>
      <c r="FX40" s="210">
        <f t="shared" si="257"/>
        <v>0.28620534471720127</v>
      </c>
      <c r="FY40" s="210">
        <f t="shared" si="257"/>
        <v>0.28536507276767481</v>
      </c>
      <c r="FZ40" s="210">
        <f t="shared" si="257"/>
        <v>0.28453215850374086</v>
      </c>
      <c r="GA40" s="210">
        <f t="shared" si="257"/>
        <v>0.28370649517141283</v>
      </c>
      <c r="GB40" s="210">
        <f t="shared" si="257"/>
        <v>0.28288797817267219</v>
      </c>
      <c r="GC40" s="210">
        <f t="shared" si="257"/>
        <v>0.28207650500980885</v>
      </c>
      <c r="GD40" s="210">
        <f t="shared" si="257"/>
        <v>0.28127197523150599</v>
      </c>
      <c r="GE40" s="210">
        <f t="shared" si="257"/>
        <v>0.28047429038060862</v>
      </c>
      <c r="GF40" s="210">
        <f t="shared" si="257"/>
        <v>0.27968335394351118</v>
      </c>
      <c r="GG40" s="210">
        <f t="shared" si="257"/>
        <v>0.27889907130110664</v>
      </c>
      <c r="GH40" s="210">
        <f t="shared" si="257"/>
        <v>0.27812134968124047</v>
      </c>
      <c r="GI40" s="210">
        <f t="shared" ref="GI40:IA40" si="258">+$C$17/(1+$C$18*$C$19*GI36)^(1/$C$18)</f>
        <v>0.27735009811261457</v>
      </c>
      <c r="GJ40" s="210">
        <f t="shared" si="258"/>
        <v>0.27658522738008978</v>
      </c>
      <c r="GK40" s="210">
        <f t="shared" si="258"/>
        <v>0.27582664998133694</v>
      </c>
      <c r="GL40" s="210">
        <f t="shared" si="258"/>
        <v>0.27507428008478846</v>
      </c>
      <c r="GM40" s="210">
        <f t="shared" si="258"/>
        <v>0.27432803348884471</v>
      </c>
      <c r="GN40" s="210">
        <f t="shared" si="258"/>
        <v>0.27358782758229139</v>
      </c>
      <c r="GO40" s="210">
        <f t="shared" si="258"/>
        <v>0.27285358130588522</v>
      </c>
      <c r="GP40" s="210">
        <f t="shared" si="258"/>
        <v>0.2721252151150676</v>
      </c>
      <c r="GQ40" s="210">
        <f t="shared" si="258"/>
        <v>0.27140265094376781</v>
      </c>
      <c r="GR40" s="210">
        <f t="shared" si="258"/>
        <v>0.27068581216925713</v>
      </c>
      <c r="GS40" s="210">
        <f t="shared" si="258"/>
        <v>0.26997462357801943</v>
      </c>
      <c r="GT40" s="210">
        <f t="shared" si="258"/>
        <v>0.26926901133260234</v>
      </c>
      <c r="GU40" s="210">
        <f t="shared" si="258"/>
        <v>0.26856890293941688</v>
      </c>
      <c r="GV40" s="210">
        <f t="shared" si="258"/>
        <v>0.26787422721745346</v>
      </c>
      <c r="GW40" s="210">
        <f t="shared" si="258"/>
        <v>0.26718491426788266</v>
      </c>
      <c r="GX40" s="210">
        <f t="shared" si="258"/>
        <v>0.26650089544451305</v>
      </c>
      <c r="GY40" s="210">
        <f t="shared" si="258"/>
        <v>0.26582210332507589</v>
      </c>
      <c r="GZ40" s="210">
        <f t="shared" si="258"/>
        <v>0.26514847168331085</v>
      </c>
      <c r="HA40" s="210">
        <f t="shared" si="258"/>
        <v>0.26447993546182563</v>
      </c>
      <c r="HB40" s="210">
        <f t="shared" si="258"/>
        <v>0.26381643074570454</v>
      </c>
      <c r="HC40" s="210">
        <f t="shared" si="258"/>
        <v>0.26315789473684209</v>
      </c>
      <c r="HD40" s="210">
        <f t="shared" si="258"/>
        <v>0.26250426572897745</v>
      </c>
      <c r="HE40" s="210">
        <f t="shared" si="258"/>
        <v>0.26185548308340756</v>
      </c>
      <c r="HF40" s="210">
        <f t="shared" si="258"/>
        <v>0.26121148720535803</v>
      </c>
      <c r="HG40" s="210">
        <f t="shared" si="258"/>
        <v>0.26057221952098908</v>
      </c>
      <c r="HH40" s="210">
        <f t="shared" si="258"/>
        <v>0.25993762245501817</v>
      </c>
      <c r="HI40" s="210">
        <f t="shared" si="258"/>
        <v>0.25930763940893931</v>
      </c>
      <c r="HJ40" s="210">
        <f t="shared" si="258"/>
        <v>0.25868221473981945</v>
      </c>
      <c r="HK40" s="210">
        <f t="shared" si="258"/>
        <v>0.25806129373965592</v>
      </c>
      <c r="HL40" s="210">
        <f t="shared" si="258"/>
        <v>0.25744482261527496</v>
      </c>
      <c r="HM40" s="210">
        <f t="shared" si="258"/>
        <v>0.25683274846875703</v>
      </c>
      <c r="HN40" s="210">
        <f t="shared" si="258"/>
        <v>0.25622501927837116</v>
      </c>
      <c r="HO40" s="210">
        <f t="shared" si="258"/>
        <v>0.25562158388000317</v>
      </c>
      <c r="HP40" s="210">
        <f t="shared" si="258"/>
        <v>0.25502239194906284</v>
      </c>
      <c r="HQ40" s="210">
        <f t="shared" si="258"/>
        <v>0.2544273939828558</v>
      </c>
      <c r="HR40" s="210">
        <f t="shared" si="258"/>
        <v>0.25383654128340477</v>
      </c>
      <c r="HS40" s="210">
        <f t="shared" si="258"/>
        <v>0.2532497859407089</v>
      </c>
      <c r="HT40" s="210">
        <f t="shared" si="258"/>
        <v>0.25266708081642569</v>
      </c>
      <c r="HU40" s="210">
        <f t="shared" si="258"/>
        <v>0.25208837952796448</v>
      </c>
      <c r="HV40" s="210">
        <f t="shared" si="258"/>
        <v>0.2515136364329793</v>
      </c>
      <c r="HW40" s="210">
        <f t="shared" si="258"/>
        <v>0.25094280661424778</v>
      </c>
      <c r="HX40" s="210">
        <f t="shared" si="258"/>
        <v>0.25037584586492712</v>
      </c>
      <c r="HY40" s="210">
        <f t="shared" si="258"/>
        <v>0.24981271067417374</v>
      </c>
      <c r="HZ40" s="210">
        <f t="shared" si="258"/>
        <v>0.24925335821311792</v>
      </c>
      <c r="IA40" s="210">
        <f t="shared" si="258"/>
        <v>0.24869774632118211</v>
      </c>
      <c r="IB40" s="210">
        <f t="shared" ref="IB40:IP40" si="259">+$C$17/(1+$C$18*$C$19*IB36)^(1/$C$18)</f>
        <v>0.24814583349273256</v>
      </c>
      <c r="IC40" s="210">
        <f t="shared" si="259"/>
        <v>0.24759757886405676</v>
      </c>
      <c r="ID40" s="210">
        <f t="shared" si="259"/>
        <v>0.24705294220065463</v>
      </c>
      <c r="IE40" s="210">
        <f t="shared" si="259"/>
        <v>0.24651188388483655</v>
      </c>
      <c r="IF40" s="210">
        <f t="shared" si="259"/>
        <v>0.24597436490361882</v>
      </c>
      <c r="IG40" s="210">
        <f t="shared" si="259"/>
        <v>0.24544034683690799</v>
      </c>
      <c r="IH40" s="210">
        <f t="shared" si="259"/>
        <v>0.24490979184596631</v>
      </c>
      <c r="II40" s="210">
        <f t="shared" si="259"/>
        <v>0.24438266266215022</v>
      </c>
      <c r="IJ40" s="210">
        <f t="shared" si="259"/>
        <v>0.24385892257591443</v>
      </c>
      <c r="IK40" s="210">
        <f t="shared" si="259"/>
        <v>0.24333853542607364</v>
      </c>
      <c r="IL40" s="210">
        <f t="shared" si="259"/>
        <v>0.24282146558931603</v>
      </c>
      <c r="IM40" s="210">
        <f t="shared" si="259"/>
        <v>0.24230767796996031</v>
      </c>
      <c r="IN40" s="210">
        <f t="shared" si="259"/>
        <v>0.24179713798995009</v>
      </c>
      <c r="IO40" s="210">
        <f t="shared" si="259"/>
        <v>0.24128981157907958</v>
      </c>
      <c r="IP40" s="210">
        <f t="shared" si="259"/>
        <v>0.24078566516544361</v>
      </c>
    </row>
    <row r="41" spans="3:250">
      <c r="C41" s="143"/>
      <c r="G41" s="123">
        <f t="shared" ref="G41:G44" si="260">SUMPRODUCT(K41:IP41,$K$38:$IP$38)/1000</f>
        <v>3.3609330000268289</v>
      </c>
      <c r="H41" s="204" t="s">
        <v>46</v>
      </c>
      <c r="I41" s="205" t="s">
        <v>12</v>
      </c>
      <c r="J41" s="206" t="s">
        <v>118</v>
      </c>
      <c r="K41" s="207">
        <f t="shared" ref="K41:BV41" si="261">K$40*$C$3</f>
        <v>4.9000000000000004</v>
      </c>
      <c r="L41" s="208">
        <f t="shared" si="261"/>
        <v>2.9283100928692645</v>
      </c>
      <c r="M41" s="208">
        <f t="shared" si="261"/>
        <v>2.2846367801887686</v>
      </c>
      <c r="N41" s="208">
        <f t="shared" si="261"/>
        <v>1.9368950668531322</v>
      </c>
      <c r="O41" s="208">
        <f t="shared" si="261"/>
        <v>1.7111542246354667</v>
      </c>
      <c r="P41" s="208">
        <f t="shared" si="261"/>
        <v>1.5495160534825057</v>
      </c>
      <c r="Q41" s="208">
        <f t="shared" si="261"/>
        <v>1.4264451488619758</v>
      </c>
      <c r="R41" s="208">
        <f t="shared" si="261"/>
        <v>1.3286990541392691</v>
      </c>
      <c r="S41" s="208">
        <f t="shared" si="261"/>
        <v>1.2486356190221823</v>
      </c>
      <c r="T41" s="208">
        <f t="shared" si="261"/>
        <v>1.1814949143175097</v>
      </c>
      <c r="U41" s="208">
        <f t="shared" si="261"/>
        <v>1.1241370959657526</v>
      </c>
      <c r="V41" s="208">
        <f t="shared" si="261"/>
        <v>1.0743960736511107</v>
      </c>
      <c r="W41" s="208">
        <f t="shared" si="261"/>
        <v>1.0307227466835944</v>
      </c>
      <c r="X41" s="208">
        <f t="shared" si="261"/>
        <v>0.991976004469172</v>
      </c>
      <c r="Y41" s="208">
        <f t="shared" si="261"/>
        <v>0.95729421482659027</v>
      </c>
      <c r="Z41" s="208">
        <f t="shared" si="261"/>
        <v>0.92601295887260671</v>
      </c>
      <c r="AA41" s="208">
        <f t="shared" si="261"/>
        <v>0.8976105491729568</v>
      </c>
      <c r="AB41" s="208">
        <f t="shared" si="261"/>
        <v>0.87167088203190446</v>
      </c>
      <c r="AC41" s="208">
        <f t="shared" si="261"/>
        <v>0.8478574617523289</v>
      </c>
      <c r="AD41" s="208">
        <f t="shared" si="261"/>
        <v>0.82589483151747156</v>
      </c>
      <c r="AE41" s="208">
        <f t="shared" si="261"/>
        <v>0.80555503779625071</v>
      </c>
      <c r="AF41" s="208">
        <f t="shared" si="261"/>
        <v>0.78664759135822093</v>
      </c>
      <c r="AG41" s="208">
        <f t="shared" si="261"/>
        <v>0.76901190520357199</v>
      </c>
      <c r="AH41" s="208">
        <f t="shared" si="261"/>
        <v>0.75251151812159023</v>
      </c>
      <c r="AI41" s="208">
        <f t="shared" si="261"/>
        <v>0.73702962605532885</v>
      </c>
      <c r="AJ41" s="208">
        <f t="shared" si="261"/>
        <v>0.72246558515899595</v>
      </c>
      <c r="AK41" s="208">
        <f t="shared" si="261"/>
        <v>0.70873214632195536</v>
      </c>
      <c r="AL41" s="208">
        <f t="shared" si="261"/>
        <v>0.69575324695265439</v>
      </c>
      <c r="AM41" s="208">
        <f t="shared" si="261"/>
        <v>0.68346223199829659</v>
      </c>
      <c r="AN41" s="208">
        <f t="shared" si="261"/>
        <v>0.67180040895617521</v>
      </c>
      <c r="AO41" s="208">
        <f t="shared" si="261"/>
        <v>0.66071586521397718</v>
      </c>
      <c r="AP41" s="208">
        <f t="shared" si="261"/>
        <v>0.65016249323198716</v>
      </c>
      <c r="AQ41" s="208">
        <f t="shared" si="261"/>
        <v>0.64009918173462599</v>
      </c>
      <c r="AR41" s="208">
        <f t="shared" si="261"/>
        <v>0.63048914050234894</v>
      </c>
      <c r="AS41" s="208">
        <f t="shared" si="261"/>
        <v>0.62129933344269272</v>
      </c>
      <c r="AT41" s="208">
        <f t="shared" si="261"/>
        <v>0.61250000000000004</v>
      </c>
      <c r="AU41" s="208">
        <f t="shared" si="261"/>
        <v>0.6040642490838839</v>
      </c>
      <c r="AV41" s="208">
        <f t="shared" si="261"/>
        <v>0.59596771287788686</v>
      </c>
      <c r="AW41" s="208">
        <f t="shared" si="261"/>
        <v>0.588188250364996</v>
      </c>
      <c r="AX41" s="208">
        <f t="shared" si="261"/>
        <v>0.58070569234647207</v>
      </c>
      <c r="AY41" s="208">
        <f t="shared" si="261"/>
        <v>0.57350162126103976</v>
      </c>
      <c r="AZ41" s="208">
        <f t="shared" si="261"/>
        <v>0.56655918032702823</v>
      </c>
      <c r="BA41" s="208">
        <f t="shared" si="261"/>
        <v>0.55986290750131174</v>
      </c>
      <c r="BB41" s="208">
        <f t="shared" si="261"/>
        <v>0.55339859052946638</v>
      </c>
      <c r="BC41" s="208">
        <f t="shared" si="261"/>
        <v>0.54715313999235282</v>
      </c>
      <c r="BD41" s="208">
        <f t="shared" si="261"/>
        <v>0.54111447776674804</v>
      </c>
      <c r="BE41" s="208">
        <f t="shared" si="261"/>
        <v>0.53527143873598526</v>
      </c>
      <c r="BF41" s="208">
        <f t="shared" si="261"/>
        <v>0.52961368392971819</v>
      </c>
      <c r="BG41" s="208">
        <f t="shared" si="261"/>
        <v>0.52413162355468368</v>
      </c>
      <c r="BH41" s="208">
        <f t="shared" si="261"/>
        <v>0.51881634861234283</v>
      </c>
      <c r="BI41" s="208">
        <f t="shared" si="261"/>
        <v>0.51365956999373996</v>
      </c>
      <c r="BJ41" s="208">
        <f t="shared" si="261"/>
        <v>0.5086535641041573</v>
      </c>
      <c r="BK41" s="208">
        <f t="shared" si="261"/>
        <v>0.50379112420600725</v>
      </c>
      <c r="BL41" s="208">
        <f t="shared" si="261"/>
        <v>0.49906551678261019</v>
      </c>
      <c r="BM41" s="208">
        <f t="shared" si="261"/>
        <v>0.49447044232182269</v>
      </c>
      <c r="BN41" s="208">
        <f t="shared" si="261"/>
        <v>0.49</v>
      </c>
      <c r="BO41" s="208">
        <f t="shared" si="261"/>
        <v>0.48564865581598626</v>
      </c>
      <c r="BP41" s="208">
        <f t="shared" si="261"/>
        <v>0.48141121378376378</v>
      </c>
      <c r="BQ41" s="208">
        <f t="shared" si="261"/>
        <v>0.47728278984274708</v>
      </c>
      <c r="BR41" s="208">
        <f t="shared" si="261"/>
        <v>0.47325878818783162</v>
      </c>
      <c r="BS41" s="208">
        <f t="shared" si="261"/>
        <v>0.46933487975836413</v>
      </c>
      <c r="BT41" s="208">
        <f t="shared" si="261"/>
        <v>0.4655069826571101</v>
      </c>
      <c r="BU41" s="208">
        <f t="shared" si="261"/>
        <v>0.46177124429785654</v>
      </c>
      <c r="BV41" s="208">
        <f t="shared" si="261"/>
        <v>0.45812402510414402</v>
      </c>
      <c r="BW41" s="208">
        <f t="shared" ref="BW41:EH41" si="262">BW$40*$C$3</f>
        <v>0.45456188360232797</v>
      </c>
      <c r="BX41" s="208">
        <f t="shared" si="262"/>
        <v>0.45108156277017847</v>
      </c>
      <c r="BY41" s="208">
        <f t="shared" si="262"/>
        <v>0.44767997751792599</v>
      </c>
      <c r="BZ41" s="208">
        <f t="shared" si="262"/>
        <v>0.44435420319238206</v>
      </c>
      <c r="CA41" s="208">
        <f t="shared" si="262"/>
        <v>0.4411014650067695</v>
      </c>
      <c r="CB41" s="208">
        <f t="shared" si="262"/>
        <v>0.43791912830943697</v>
      </c>
      <c r="CC41" s="208">
        <f t="shared" si="262"/>
        <v>0.43480468961389579</v>
      </c>
      <c r="CD41" s="208">
        <f t="shared" si="262"/>
        <v>0.43175576832077284</v>
      </c>
      <c r="CE41" s="208">
        <f t="shared" si="262"/>
        <v>0.42877009906947688</v>
      </c>
      <c r="CF41" s="208">
        <f t="shared" si="262"/>
        <v>0.42584552466373637</v>
      </c>
      <c r="CG41" s="208">
        <f t="shared" si="262"/>
        <v>0.42297998952080734</v>
      </c>
      <c r="CH41" s="208">
        <f t="shared" si="262"/>
        <v>0.42017153359914661</v>
      </c>
      <c r="CI41" s="208">
        <f t="shared" si="262"/>
        <v>0.41741828676379111</v>
      </c>
      <c r="CJ41" s="208">
        <f t="shared" si="262"/>
        <v>0.41471846355263869</v>
      </c>
      <c r="CK41" s="208">
        <f t="shared" si="262"/>
        <v>0.41207035831034944</v>
      </c>
      <c r="CL41" s="208">
        <f t="shared" si="262"/>
        <v>0.40947234065973631</v>
      </c>
      <c r="CM41" s="208">
        <f t="shared" si="262"/>
        <v>0.40692285128332584</v>
      </c>
      <c r="CN41" s="208">
        <f t="shared" si="262"/>
        <v>0.40442039799029261</v>
      </c>
      <c r="CO41" s="208">
        <f t="shared" si="262"/>
        <v>0.4019635520462278</v>
      </c>
      <c r="CP41" s="208">
        <f t="shared" si="262"/>
        <v>0.39955094474523328</v>
      </c>
      <c r="CQ41" s="208">
        <f t="shared" si="262"/>
        <v>0.39718126420565869</v>
      </c>
      <c r="CR41" s="208">
        <f t="shared" si="262"/>
        <v>0.39485325237243629</v>
      </c>
      <c r="CS41" s="208">
        <f t="shared" si="262"/>
        <v>0.39256570221045767</v>
      </c>
      <c r="CT41" s="208">
        <f t="shared" si="262"/>
        <v>0.39031745507476429</v>
      </c>
      <c r="CU41" s="208">
        <f t="shared" si="262"/>
        <v>0.38810739824453944</v>
      </c>
      <c r="CV41" s="208">
        <f t="shared" si="262"/>
        <v>0.38593446260897768</v>
      </c>
      <c r="CW41" s="208">
        <f t="shared" si="262"/>
        <v>0.3837976204940991</v>
      </c>
      <c r="CX41" s="208">
        <f t="shared" si="262"/>
        <v>0.38169588362047546</v>
      </c>
      <c r="CY41" s="208">
        <f t="shared" si="262"/>
        <v>0.37962830118264834</v>
      </c>
      <c r="CZ41" s="208">
        <f t="shared" si="262"/>
        <v>0.37759395804176171</v>
      </c>
      <c r="DA41" s="208">
        <f t="shared" si="262"/>
        <v>0.37559197302360575</v>
      </c>
      <c r="DB41" s="208">
        <f t="shared" si="262"/>
        <v>0.37362149731488148</v>
      </c>
      <c r="DC41" s="208">
        <f t="shared" si="262"/>
        <v>0.37168171295105767</v>
      </c>
      <c r="DD41" s="208">
        <f t="shared" si="262"/>
        <v>0.36977183138970149</v>
      </c>
      <c r="DE41" s="208">
        <f t="shared" si="262"/>
        <v>0.36789109216362981</v>
      </c>
      <c r="DF41" s="208">
        <f t="shared" si="262"/>
        <v>0.36603876160865806</v>
      </c>
      <c r="DG41" s="208">
        <f t="shared" si="262"/>
        <v>0.36421413166111155</v>
      </c>
      <c r="DH41" s="208">
        <f t="shared" si="262"/>
        <v>0.36241651872062269</v>
      </c>
      <c r="DI41" s="208">
        <f t="shared" si="262"/>
        <v>0.36064526257406748</v>
      </c>
      <c r="DJ41" s="208">
        <f t="shared" si="262"/>
        <v>0.35889972537679166</v>
      </c>
      <c r="DK41" s="208">
        <f t="shared" si="262"/>
        <v>0.35717929068755938</v>
      </c>
      <c r="DL41" s="208">
        <f t="shared" si="262"/>
        <v>0.35548336255390572</v>
      </c>
      <c r="DM41" s="208">
        <f t="shared" si="262"/>
        <v>0.35381136464481294</v>
      </c>
      <c r="DN41" s="208">
        <f t="shared" si="262"/>
        <v>0.35216273942784226</v>
      </c>
      <c r="DO41" s="208">
        <f t="shared" si="262"/>
        <v>0.35053694738805363</v>
      </c>
      <c r="DP41" s="208">
        <f t="shared" si="262"/>
        <v>0.34893346628622957</v>
      </c>
      <c r="DQ41" s="208">
        <f t="shared" si="262"/>
        <v>0.34735179045408454</v>
      </c>
      <c r="DR41" s="208">
        <f t="shared" si="262"/>
        <v>0.34579143012430247</v>
      </c>
      <c r="DS41" s="208">
        <f t="shared" si="262"/>
        <v>0.34425191079338452</v>
      </c>
      <c r="DT41" s="208">
        <f t="shared" si="262"/>
        <v>0.34273277261542634</v>
      </c>
      <c r="DU41" s="208">
        <f t="shared" si="262"/>
        <v>0.34123356982506531</v>
      </c>
      <c r="DV41" s="208">
        <f t="shared" si="262"/>
        <v>0.33975387018795289</v>
      </c>
      <c r="DW41" s="208">
        <f t="shared" si="262"/>
        <v>0.33829325447721464</v>
      </c>
      <c r="DX41" s="208">
        <f t="shared" si="262"/>
        <v>0.33685131597445783</v>
      </c>
      <c r="DY41" s="208">
        <f t="shared" si="262"/>
        <v>0.33542765999397645</v>
      </c>
      <c r="DZ41" s="208">
        <f t="shared" si="262"/>
        <v>0.33402190342889221</v>
      </c>
      <c r="EA41" s="208">
        <f t="shared" si="262"/>
        <v>0.33263367431804403</v>
      </c>
      <c r="EB41" s="208">
        <f t="shared" si="262"/>
        <v>0.33126261143251517</v>
      </c>
      <c r="EC41" s="208">
        <f t="shared" si="262"/>
        <v>0.32990836388075534</v>
      </c>
      <c r="ED41" s="208">
        <f t="shared" si="262"/>
        <v>0.32857059073131484</v>
      </c>
      <c r="EE41" s="208">
        <f t="shared" si="262"/>
        <v>0.32724896065227294</v>
      </c>
      <c r="EF41" s="208">
        <f t="shared" si="262"/>
        <v>0.32594315156649228</v>
      </c>
      <c r="EG41" s="208">
        <f t="shared" si="262"/>
        <v>0.32465285032188562</v>
      </c>
      <c r="EH41" s="208">
        <f t="shared" si="262"/>
        <v>0.32337775237592847</v>
      </c>
      <c r="EI41" s="208">
        <f t="shared" ref="EI41:GT41" si="263">EI$40*$C$3</f>
        <v>0.32211756149369564</v>
      </c>
      <c r="EJ41" s="208">
        <f t="shared" si="263"/>
        <v>0.3208719894587419</v>
      </c>
      <c r="EK41" s="208">
        <f t="shared" si="263"/>
        <v>0.31964075579618667</v>
      </c>
      <c r="EL41" s="208">
        <f t="shared" si="263"/>
        <v>0.31842358750739724</v>
      </c>
      <c r="EM41" s="208">
        <f t="shared" si="263"/>
        <v>0.31722021881570217</v>
      </c>
      <c r="EN41" s="208">
        <f t="shared" si="263"/>
        <v>0.31603039092259599</v>
      </c>
      <c r="EO41" s="208">
        <f t="shared" si="263"/>
        <v>0.31485385177392794</v>
      </c>
      <c r="EP41" s="208">
        <f t="shared" si="263"/>
        <v>0.31369035583559518</v>
      </c>
      <c r="EQ41" s="208">
        <f t="shared" si="263"/>
        <v>0.31253966387828624</v>
      </c>
      <c r="ER41" s="208">
        <f t="shared" si="263"/>
        <v>0.31140154277084853</v>
      </c>
      <c r="ES41" s="208">
        <f t="shared" si="263"/>
        <v>0.31027576528187145</v>
      </c>
      <c r="ET41" s="208">
        <f t="shared" si="263"/>
        <v>0.30916210988910459</v>
      </c>
      <c r="EU41" s="208">
        <f t="shared" si="263"/>
        <v>0.30806036059634639</v>
      </c>
      <c r="EV41" s="208">
        <f t="shared" si="263"/>
        <v>0.30697030675746018</v>
      </c>
      <c r="EW41" s="208">
        <f t="shared" si="263"/>
        <v>0.30589174290719201</v>
      </c>
      <c r="EX41" s="208">
        <f t="shared" si="263"/>
        <v>0.30482446859848167</v>
      </c>
      <c r="EY41" s="208">
        <f t="shared" si="263"/>
        <v>0.30376828824597424</v>
      </c>
      <c r="EZ41" s="208">
        <f t="shared" si="263"/>
        <v>0.30272301097545556</v>
      </c>
      <c r="FA41" s="208">
        <f t="shared" si="263"/>
        <v>0.30168845047894721</v>
      </c>
      <c r="FB41" s="208">
        <f t="shared" si="263"/>
        <v>0.30066442487521228</v>
      </c>
      <c r="FC41" s="208">
        <f t="shared" si="263"/>
        <v>0.29965075657543461</v>
      </c>
      <c r="FD41" s="208">
        <f t="shared" si="263"/>
        <v>0.29864727215384568</v>
      </c>
      <c r="FE41" s="208">
        <f t="shared" si="263"/>
        <v>0.29765380222308557</v>
      </c>
      <c r="FF41" s="208">
        <f t="shared" si="263"/>
        <v>0.29667018131409567</v>
      </c>
      <c r="FG41" s="208">
        <f t="shared" si="263"/>
        <v>0.29569624776034686</v>
      </c>
      <c r="FH41" s="208">
        <f t="shared" si="263"/>
        <v>0.29473184358622279</v>
      </c>
      <c r="FI41" s="208">
        <f t="shared" si="263"/>
        <v>0.29377681439938119</v>
      </c>
      <c r="FJ41" s="208">
        <f t="shared" si="263"/>
        <v>0.2928310092869264</v>
      </c>
      <c r="FK41" s="208">
        <f t="shared" si="263"/>
        <v>0.29189428071523676</v>
      </c>
      <c r="FL41" s="208">
        <f t="shared" si="263"/>
        <v>0.29096648443329287</v>
      </c>
      <c r="FM41" s="208">
        <f t="shared" si="263"/>
        <v>0.29004747937936598</v>
      </c>
      <c r="FN41" s="208">
        <f t="shared" si="263"/>
        <v>0.28913712759092708</v>
      </c>
      <c r="FO41" s="208">
        <f t="shared" si="263"/>
        <v>0.28823529411764709</v>
      </c>
      <c r="FP41" s="208">
        <f t="shared" si="263"/>
        <v>0.28734184693736398</v>
      </c>
      <c r="FQ41" s="208">
        <f t="shared" si="263"/>
        <v>0.28645665687489719</v>
      </c>
      <c r="FR41" s="208">
        <f t="shared" si="263"/>
        <v>0.28557959752359607</v>
      </c>
      <c r="FS41" s="208">
        <f t="shared" si="263"/>
        <v>0.28471054516951505</v>
      </c>
      <c r="FT41" s="208">
        <f t="shared" si="263"/>
        <v>0.28384937871811122</v>
      </c>
      <c r="FU41" s="208">
        <f t="shared" si="263"/>
        <v>0.28299597962336609</v>
      </c>
      <c r="FV41" s="208">
        <f t="shared" si="263"/>
        <v>0.28215023181923815</v>
      </c>
      <c r="FW41" s="208">
        <f t="shared" si="263"/>
        <v>0.28131202165335456</v>
      </c>
      <c r="FX41" s="208">
        <f t="shared" si="263"/>
        <v>0.28048123782285722</v>
      </c>
      <c r="FY41" s="208">
        <f t="shared" si="263"/>
        <v>0.27965777131232133</v>
      </c>
      <c r="FZ41" s="208">
        <f t="shared" si="263"/>
        <v>0.27884151533366602</v>
      </c>
      <c r="GA41" s="208">
        <f t="shared" si="263"/>
        <v>0.27803236526798458</v>
      </c>
      <c r="GB41" s="208">
        <f t="shared" si="263"/>
        <v>0.27723021860921876</v>
      </c>
      <c r="GC41" s="208">
        <f t="shared" si="263"/>
        <v>0.27643497490961266</v>
      </c>
      <c r="GD41" s="208">
        <f t="shared" si="263"/>
        <v>0.27564653572687586</v>
      </c>
      <c r="GE41" s="208">
        <f t="shared" si="263"/>
        <v>0.27486480457299645</v>
      </c>
      <c r="GF41" s="208">
        <f t="shared" si="263"/>
        <v>0.27408968686464097</v>
      </c>
      <c r="GG41" s="208">
        <f t="shared" si="263"/>
        <v>0.27332108987508452</v>
      </c>
      <c r="GH41" s="208">
        <f t="shared" si="263"/>
        <v>0.27255892268761567</v>
      </c>
      <c r="GI41" s="208">
        <f t="shared" si="263"/>
        <v>0.2718030961503623</v>
      </c>
      <c r="GJ41" s="208">
        <f t="shared" si="263"/>
        <v>0.27105352283248796</v>
      </c>
      <c r="GK41" s="208">
        <f t="shared" si="263"/>
        <v>0.2703101169817102</v>
      </c>
      <c r="GL41" s="208">
        <f t="shared" si="263"/>
        <v>0.26957279448309268</v>
      </c>
      <c r="GM41" s="208">
        <f t="shared" si="263"/>
        <v>0.26884147281906784</v>
      </c>
      <c r="GN41" s="208">
        <f t="shared" si="263"/>
        <v>0.26811607103064555</v>
      </c>
      <c r="GO41" s="208">
        <f t="shared" si="263"/>
        <v>0.26739650967976752</v>
      </c>
      <c r="GP41" s="208">
        <f t="shared" si="263"/>
        <v>0.26668271081276623</v>
      </c>
      <c r="GQ41" s="208">
        <f t="shared" si="263"/>
        <v>0.26597459792489248</v>
      </c>
      <c r="GR41" s="208">
        <f t="shared" si="263"/>
        <v>0.26527209592587198</v>
      </c>
      <c r="GS41" s="208">
        <f t="shared" si="263"/>
        <v>0.26457513110645903</v>
      </c>
      <c r="GT41" s="208">
        <f t="shared" si="263"/>
        <v>0.26388363110595031</v>
      </c>
      <c r="GU41" s="208">
        <f t="shared" ref="GU41:IP41" si="264">GU$40*$C$3</f>
        <v>0.26319752488062853</v>
      </c>
      <c r="GV41" s="208">
        <f t="shared" si="264"/>
        <v>0.26251674267310438</v>
      </c>
      <c r="GW41" s="208">
        <f t="shared" si="264"/>
        <v>0.26184121598252502</v>
      </c>
      <c r="GX41" s="208">
        <f t="shared" si="264"/>
        <v>0.26117087753562279</v>
      </c>
      <c r="GY41" s="208">
        <f t="shared" si="264"/>
        <v>0.26050566125857438</v>
      </c>
      <c r="GZ41" s="208">
        <f t="shared" si="264"/>
        <v>0.25984550224964464</v>
      </c>
      <c r="HA41" s="208">
        <f t="shared" si="264"/>
        <v>0.25919033675258912</v>
      </c>
      <c r="HB41" s="208">
        <f t="shared" si="264"/>
        <v>0.25854010213079043</v>
      </c>
      <c r="HC41" s="208">
        <f t="shared" si="264"/>
        <v>0.25789473684210523</v>
      </c>
      <c r="HD41" s="208">
        <f t="shared" si="264"/>
        <v>0.2572541804143979</v>
      </c>
      <c r="HE41" s="208">
        <f t="shared" si="264"/>
        <v>0.25661837342173938</v>
      </c>
      <c r="HF41" s="208">
        <f t="shared" si="264"/>
        <v>0.25598725746125084</v>
      </c>
      <c r="HG41" s="208">
        <f t="shared" si="264"/>
        <v>0.25536077513056932</v>
      </c>
      <c r="HH41" s="208">
        <f t="shared" si="264"/>
        <v>0.25473887000591783</v>
      </c>
      <c r="HI41" s="208">
        <f t="shared" si="264"/>
        <v>0.25412148662076051</v>
      </c>
      <c r="HJ41" s="208">
        <f t="shared" si="264"/>
        <v>0.25350857044502306</v>
      </c>
      <c r="HK41" s="208">
        <f t="shared" si="264"/>
        <v>0.2529000678648628</v>
      </c>
      <c r="HL41" s="208">
        <f t="shared" si="264"/>
        <v>0.25229592616296947</v>
      </c>
      <c r="HM41" s="208">
        <f t="shared" si="264"/>
        <v>0.25169609349938188</v>
      </c>
      <c r="HN41" s="208">
        <f t="shared" si="264"/>
        <v>0.25110051889280371</v>
      </c>
      <c r="HO41" s="208">
        <f t="shared" si="264"/>
        <v>0.25050915220240311</v>
      </c>
      <c r="HP41" s="208">
        <f t="shared" si="264"/>
        <v>0.24992194411008159</v>
      </c>
      <c r="HQ41" s="208">
        <f t="shared" si="264"/>
        <v>0.24933884610319867</v>
      </c>
      <c r="HR41" s="208">
        <f t="shared" si="264"/>
        <v>0.24875981045773668</v>
      </c>
      <c r="HS41" s="208">
        <f t="shared" si="264"/>
        <v>0.24818479022189471</v>
      </c>
      <c r="HT41" s="208">
        <f t="shared" si="264"/>
        <v>0.24761373920009719</v>
      </c>
      <c r="HU41" s="208">
        <f t="shared" si="264"/>
        <v>0.24704661193740518</v>
      </c>
      <c r="HV41" s="208">
        <f t="shared" si="264"/>
        <v>0.24648336370431972</v>
      </c>
      <c r="HW41" s="208">
        <f t="shared" si="264"/>
        <v>0.24592395048196283</v>
      </c>
      <c r="HX41" s="208">
        <f t="shared" si="264"/>
        <v>0.24536832894762856</v>
      </c>
      <c r="HY41" s="208">
        <f t="shared" si="264"/>
        <v>0.24481645646069025</v>
      </c>
      <c r="HZ41" s="208">
        <f t="shared" si="264"/>
        <v>0.24426829104885556</v>
      </c>
      <c r="IA41" s="208">
        <f t="shared" si="264"/>
        <v>0.24372379139475847</v>
      </c>
      <c r="IB41" s="208">
        <f t="shared" si="264"/>
        <v>0.2431829168228779</v>
      </c>
      <c r="IC41" s="208">
        <f t="shared" si="264"/>
        <v>0.24264562728677561</v>
      </c>
      <c r="ID41" s="208">
        <f t="shared" si="264"/>
        <v>0.24211188335664152</v>
      </c>
      <c r="IE41" s="208">
        <f t="shared" si="264"/>
        <v>0.24158164620713982</v>
      </c>
      <c r="IF41" s="208">
        <f t="shared" si="264"/>
        <v>0.24105487760554645</v>
      </c>
      <c r="IG41" s="208">
        <f t="shared" si="264"/>
        <v>0.24053153990016982</v>
      </c>
      <c r="IH41" s="208">
        <f t="shared" si="264"/>
        <v>0.24001159600904698</v>
      </c>
      <c r="II41" s="208">
        <f t="shared" si="264"/>
        <v>0.23949500940890722</v>
      </c>
      <c r="IJ41" s="208">
        <f t="shared" si="264"/>
        <v>0.23898174412439613</v>
      </c>
      <c r="IK41" s="208">
        <f t="shared" si="264"/>
        <v>0.23847176471755216</v>
      </c>
      <c r="IL41" s="208">
        <f t="shared" si="264"/>
        <v>0.23796503627752971</v>
      </c>
      <c r="IM41" s="208">
        <f t="shared" si="264"/>
        <v>0.23746152441056109</v>
      </c>
      <c r="IN41" s="208">
        <f t="shared" si="264"/>
        <v>0.23696119523015108</v>
      </c>
      <c r="IO41" s="208">
        <f t="shared" si="264"/>
        <v>0.23646401534749797</v>
      </c>
      <c r="IP41" s="208">
        <f t="shared" si="264"/>
        <v>0.23596995186213474</v>
      </c>
    </row>
    <row r="42" spans="3:250">
      <c r="C42" s="143"/>
      <c r="G42" s="124">
        <f t="shared" si="260"/>
        <v>57.212100152609771</v>
      </c>
      <c r="H42" s="202" t="s">
        <v>64</v>
      </c>
      <c r="I42" s="47" t="s">
        <v>15</v>
      </c>
      <c r="J42" s="48" t="s">
        <v>62</v>
      </c>
      <c r="K42" s="37">
        <f>$C$4*K$40</f>
        <v>125</v>
      </c>
      <c r="L42" s="38">
        <f t="shared" ref="L42:BW42" si="265">L$40*((K$42/K$40)*($C$5/$C$4)^(1/239))</f>
        <v>74.257058012382743</v>
      </c>
      <c r="M42" s="38">
        <f t="shared" si="265"/>
        <v>57.589668729145259</v>
      </c>
      <c r="N42" s="38">
        <f t="shared" si="265"/>
        <v>48.533347922589037</v>
      </c>
      <c r="O42" s="38">
        <f t="shared" si="265"/>
        <v>42.621629859758258</v>
      </c>
      <c r="P42" s="38">
        <f t="shared" si="265"/>
        <v>38.365752516593794</v>
      </c>
      <c r="Q42" s="38">
        <f t="shared" si="265"/>
        <v>35.108272368643085</v>
      </c>
      <c r="R42" s="38">
        <f t="shared" si="265"/>
        <v>32.507812788757064</v>
      </c>
      <c r="S42" s="38">
        <f t="shared" si="265"/>
        <v>30.367118582774804</v>
      </c>
      <c r="T42" s="38">
        <f t="shared" si="265"/>
        <v>28.563173896476325</v>
      </c>
      <c r="U42" s="38">
        <f t="shared" si="265"/>
        <v>27.014729824755126</v>
      </c>
      <c r="V42" s="38">
        <f t="shared" si="265"/>
        <v>25.665663920768004</v>
      </c>
      <c r="W42" s="38">
        <f t="shared" si="265"/>
        <v>24.47578854966152</v>
      </c>
      <c r="X42" s="38">
        <f t="shared" si="265"/>
        <v>23.41546251374384</v>
      </c>
      <c r="Y42" s="38">
        <f t="shared" si="265"/>
        <v>22.462275507270132</v>
      </c>
      <c r="Z42" s="38">
        <f t="shared" si="265"/>
        <v>21.598924247715622</v>
      </c>
      <c r="AA42" s="38">
        <f t="shared" si="265"/>
        <v>20.81180492725991</v>
      </c>
      <c r="AB42" s="38">
        <f t="shared" si="265"/>
        <v>20.090052832474441</v>
      </c>
      <c r="AC42" s="38">
        <f t="shared" si="265"/>
        <v>19.42487032930558</v>
      </c>
      <c r="AD42" s="38">
        <f t="shared" si="265"/>
        <v>18.809046131711291</v>
      </c>
      <c r="AE42" s="38">
        <f t="shared" si="265"/>
        <v>18.23660463944622</v>
      </c>
      <c r="AF42" s="38">
        <f t="shared" si="265"/>
        <v>17.70254568114893</v>
      </c>
      <c r="AG42" s="38">
        <f t="shared" si="265"/>
        <v>17.202648334483431</v>
      </c>
      <c r="AH42" s="38">
        <f t="shared" si="265"/>
        <v>16.733320966006243</v>
      </c>
      <c r="AI42" s="38">
        <f t="shared" si="265"/>
        <v>16.291485141773009</v>
      </c>
      <c r="AJ42" s="38">
        <f t="shared" si="265"/>
        <v>15.87448471793032</v>
      </c>
      <c r="AK42" s="38">
        <f t="shared" si="265"/>
        <v>15.480013896904049</v>
      </c>
      <c r="AL42" s="38">
        <f t="shared" si="265"/>
        <v>15.106059740499907</v>
      </c>
      <c r="AM42" s="38">
        <f t="shared" si="265"/>
        <v>14.750855824913289</v>
      </c>
      <c r="AN42" s="38">
        <f t="shared" si="265"/>
        <v>14.412844570263118</v>
      </c>
      <c r="AO42" s="38">
        <f t="shared" si="265"/>
        <v>14.090646387276097</v>
      </c>
      <c r="AP42" s="38">
        <f t="shared" si="265"/>
        <v>13.783034228235824</v>
      </c>
      <c r="AQ42" s="38">
        <f t="shared" si="265"/>
        <v>13.488912456932447</v>
      </c>
      <c r="AR42" s="38">
        <f t="shared" si="265"/>
        <v>13.207299196422825</v>
      </c>
      <c r="AS42" s="38">
        <f t="shared" si="265"/>
        <v>12.93731149706286</v>
      </c>
      <c r="AT42" s="38">
        <f t="shared" si="265"/>
        <v>12.678152806751701</v>
      </c>
      <c r="AU42" s="38">
        <f t="shared" si="265"/>
        <v>12.429102332183465</v>
      </c>
      <c r="AV42" s="38">
        <f t="shared" si="265"/>
        <v>12.189505962437323</v>
      </c>
      <c r="AW42" s="38">
        <f t="shared" si="265"/>
        <v>11.958768490478539</v>
      </c>
      <c r="AX42" s="38">
        <f t="shared" si="265"/>
        <v>11.736346918508987</v>
      </c>
      <c r="AY42" s="38">
        <f t="shared" si="265"/>
        <v>11.521744672863669</v>
      </c>
      <c r="AZ42" s="38">
        <f t="shared" si="265"/>
        <v>11.314506585737009</v>
      </c>
      <c r="BA42" s="38">
        <f t="shared" si="265"/>
        <v>11.114214526272644</v>
      </c>
      <c r="BB42" s="38">
        <f t="shared" si="265"/>
        <v>10.920483583851295</v>
      </c>
      <c r="BC42" s="38">
        <f t="shared" si="265"/>
        <v>10.732958722823687</v>
      </c>
      <c r="BD42" s="38">
        <f t="shared" si="265"/>
        <v>10.551311841273375</v>
      </c>
      <c r="BE42" s="38">
        <f t="shared" si="265"/>
        <v>10.375239177287895</v>
      </c>
      <c r="BF42" s="38">
        <f t="shared" si="265"/>
        <v>10.204459015156454</v>
      </c>
      <c r="BG42" s="38">
        <f t="shared" si="265"/>
        <v>10.03870965128141</v>
      </c>
      <c r="BH42" s="38">
        <f t="shared" si="265"/>
        <v>9.8777475856922976</v>
      </c>
      <c r="BI42" s="38">
        <f t="shared" si="265"/>
        <v>9.7213459101231408</v>
      </c>
      <c r="BJ42" s="38">
        <f t="shared" si="265"/>
        <v>9.5692928678475901</v>
      </c>
      <c r="BK42" s="38">
        <f t="shared" si="265"/>
        <v>9.421390564013155</v>
      </c>
      <c r="BL42" s="38">
        <f t="shared" si="265"/>
        <v>9.277453808198473</v>
      </c>
      <c r="BM42" s="38">
        <f t="shared" si="265"/>
        <v>9.1373090734341336</v>
      </c>
      <c r="BN42" s="38">
        <f t="shared" si="265"/>
        <v>9.0007935580583904</v>
      </c>
      <c r="BO42" s="38">
        <f t="shared" si="265"/>
        <v>8.8677543385888065</v>
      </c>
      <c r="BP42" s="38">
        <f t="shared" si="265"/>
        <v>8.738047603332868</v>
      </c>
      <c r="BQ42" s="38">
        <f t="shared" si="265"/>
        <v>8.6115379577783191</v>
      </c>
      <c r="BR42" s="38">
        <f t="shared" si="265"/>
        <v>8.4880977939332016</v>
      </c>
      <c r="BS42" s="38">
        <f t="shared" si="265"/>
        <v>8.3676067167561623</v>
      </c>
      <c r="BT42" s="38">
        <f t="shared" si="265"/>
        <v>8.2499510216537804</v>
      </c>
      <c r="BU42" s="38">
        <f t="shared" si="265"/>
        <v>8.1350232177442816</v>
      </c>
      <c r="BV42" s="38">
        <f t="shared" si="265"/>
        <v>8.0227215922125943</v>
      </c>
      <c r="BW42" s="38">
        <f t="shared" si="265"/>
        <v>7.9129498116250829</v>
      </c>
      <c r="BX42" s="38">
        <f t="shared" ref="BX42:EI42" si="266">BX$40*((BW$42/BW$40)*($C$5/$C$4)^(1/239))</f>
        <v>7.8056165565449502</v>
      </c>
      <c r="BY42" s="38">
        <f t="shared" si="266"/>
        <v>7.7006351862015956</v>
      </c>
      <c r="BZ42" s="38">
        <f t="shared" si="266"/>
        <v>7.5979234303276515</v>
      </c>
      <c r="CA42" s="38">
        <f t="shared" si="266"/>
        <v>7.4974031055930261</v>
      </c>
      <c r="CB42" s="38">
        <f t="shared" si="266"/>
        <v>7.3989998543423772</v>
      </c>
      <c r="CC42" s="38">
        <f t="shared" si="266"/>
        <v>7.302642903586098</v>
      </c>
      <c r="CD42" s="38">
        <f t="shared" si="266"/>
        <v>7.2082648424096103</v>
      </c>
      <c r="CE42" s="38">
        <f t="shared" si="266"/>
        <v>7.1158014161553007</v>
      </c>
      <c r="CF42" s="38">
        <f t="shared" si="266"/>
        <v>7.0251913358990867</v>
      </c>
      <c r="CG42" s="38">
        <f t="shared" si="266"/>
        <v>6.9363761018921197</v>
      </c>
      <c r="CH42" s="38">
        <f t="shared" si="266"/>
        <v>6.8492998397699481</v>
      </c>
      <c r="CI42" s="38">
        <f t="shared" si="266"/>
        <v>6.7639091484486311</v>
      </c>
      <c r="CJ42" s="38">
        <f t="shared" si="266"/>
        <v>6.6801529587316821</v>
      </c>
      <c r="CK42" s="38">
        <f t="shared" si="266"/>
        <v>6.597982401744706</v>
      </c>
      <c r="CL42" s="38">
        <f t="shared" si="266"/>
        <v>6.517350686397771</v>
      </c>
      <c r="CM42" s="38">
        <f t="shared" si="266"/>
        <v>6.438212985149864</v>
      </c>
      <c r="CN42" s="38">
        <f t="shared" si="266"/>
        <v>6.360526327416423</v>
      </c>
      <c r="CO42" s="38">
        <f t="shared" si="266"/>
        <v>6.2842495000206471</v>
      </c>
      <c r="CP42" s="38">
        <f t="shared" si="266"/>
        <v>6.2093429541429908</v>
      </c>
      <c r="CQ42" s="38">
        <f t="shared" si="266"/>
        <v>6.1357687182715575</v>
      </c>
      <c r="CR42" s="38">
        <f t="shared" si="266"/>
        <v>6.0634903166995251</v>
      </c>
      <c r="CS42" s="38">
        <f t="shared" si="266"/>
        <v>5.9924726931550669</v>
      </c>
      <c r="CT42" s="38">
        <f t="shared" si="266"/>
        <v>5.9226821391845634</v>
      </c>
      <c r="CU42" s="38">
        <f t="shared" si="266"/>
        <v>5.8540862269419769</v>
      </c>
      <c r="CV42" s="38">
        <f t="shared" si="266"/>
        <v>5.7866537460662579</v>
      </c>
      <c r="CW42" s="38">
        <f t="shared" si="266"/>
        <v>5.7203546443548685</v>
      </c>
      <c r="CX42" s="38">
        <f t="shared" si="266"/>
        <v>5.6551599719654337</v>
      </c>
      <c r="CY42" s="38">
        <f t="shared" si="266"/>
        <v>5.5910418288991046</v>
      </c>
      <c r="CZ42" s="38">
        <f t="shared" si="266"/>
        <v>5.5279733155389472</v>
      </c>
      <c r="DA42" s="38">
        <f t="shared" si="266"/>
        <v>5.4659284860345947</v>
      </c>
      <c r="DB42" s="38">
        <f t="shared" si="266"/>
        <v>5.4048823043406999</v>
      </c>
      <c r="DC42" s="38">
        <f t="shared" si="266"/>
        <v>5.3448106027316564</v>
      </c>
      <c r="DD42" s="38">
        <f t="shared" si="266"/>
        <v>5.2856900426286391</v>
      </c>
      <c r="DE42" s="38">
        <f t="shared" si="266"/>
        <v>5.227498077587434</v>
      </c>
      <c r="DF42" s="38">
        <f t="shared" si="266"/>
        <v>5.1702129183069285</v>
      </c>
      <c r="DG42" s="38">
        <f t="shared" si="266"/>
        <v>5.1138134995285176</v>
      </c>
      <c r="DH42" s="38">
        <f t="shared" si="266"/>
        <v>5.0582794487062266</v>
      </c>
      <c r="DI42" s="38">
        <f t="shared" si="266"/>
        <v>5.003591056336135</v>
      </c>
      <c r="DJ42" s="38">
        <f t="shared" si="266"/>
        <v>4.9497292478416615</v>
      </c>
      <c r="DK42" s="38">
        <f t="shared" si="266"/>
        <v>4.896675556918737</v>
      </c>
      <c r="DL42" s="38">
        <f t="shared" si="266"/>
        <v>4.8444121002515956</v>
      </c>
      <c r="DM42" s="38">
        <f t="shared" si="266"/>
        <v>4.7929215535162459</v>
      </c>
      <c r="DN42" s="38">
        <f t="shared" si="266"/>
        <v>4.7421871285943897</v>
      </c>
      <c r="DO42" s="38">
        <f t="shared" si="266"/>
        <v>4.6921925519258716</v>
      </c>
      <c r="DP42" s="38">
        <f t="shared" si="266"/>
        <v>4.6429220439326864</v>
      </c>
      <c r="DQ42" s="38">
        <f t="shared" si="266"/>
        <v>4.5943602994520205</v>
      </c>
      <c r="DR42" s="38">
        <f t="shared" si="266"/>
        <v>4.5464924691200501</v>
      </c>
      <c r="DS42" s="38">
        <f t="shared" si="266"/>
        <v>4.4993041416520461</v>
      </c>
      <c r="DT42" s="38">
        <f t="shared" si="266"/>
        <v>4.4527813269679202</v>
      </c>
      <c r="DU42" s="38">
        <f t="shared" si="266"/>
        <v>4.4069104401156727</v>
      </c>
      <c r="DV42" s="38">
        <f t="shared" si="266"/>
        <v>4.3616782859482388</v>
      </c>
      <c r="DW42" s="38">
        <f t="shared" si="266"/>
        <v>4.3170720445121225</v>
      </c>
      <c r="DX42" s="38">
        <f t="shared" si="266"/>
        <v>4.2730792571088116</v>
      </c>
      <c r="DY42" s="38">
        <f t="shared" si="266"/>
        <v>4.2296878129924229</v>
      </c>
      <c r="DZ42" s="38">
        <f t="shared" si="266"/>
        <v>4.1868859366693423</v>
      </c>
      <c r="EA42" s="38">
        <f t="shared" si="266"/>
        <v>4.1446621757676789</v>
      </c>
      <c r="EB42" s="38">
        <f t="shared" si="266"/>
        <v>4.1030053894463894</v>
      </c>
      <c r="EC42" s="38">
        <f t="shared" si="266"/>
        <v>4.0619047373157295</v>
      </c>
      <c r="ED42" s="38">
        <f t="shared" si="266"/>
        <v>4.0213496688423884</v>
      </c>
      <c r="EE42" s="38">
        <f t="shared" si="266"/>
        <v>3.9813299132142879</v>
      </c>
      <c r="EF42" s="38">
        <f t="shared" si="266"/>
        <v>3.9418354696414881</v>
      </c>
      <c r="EG42" s="38">
        <f t="shared" si="266"/>
        <v>3.9028565980710419</v>
      </c>
      <c r="EH42" s="38">
        <f t="shared" si="266"/>
        <v>3.8643838102949202</v>
      </c>
      <c r="EI42" s="38">
        <f t="shared" si="266"/>
        <v>3.8264078614313579</v>
      </c>
      <c r="EJ42" s="38">
        <f t="shared" ref="EJ42:GU42" si="267">EJ$40*((EI$42/EI$40)*($C$5/$C$4)^(1/239))</f>
        <v>3.7889197417610849</v>
      </c>
      <c r="EK42" s="38">
        <f t="shared" si="267"/>
        <v>3.7519106689009751</v>
      </c>
      <c r="EL42" s="38">
        <f t="shared" si="267"/>
        <v>3.7153720802986228</v>
      </c>
      <c r="EM42" s="38">
        <f t="shared" si="267"/>
        <v>3.6792956260322938</v>
      </c>
      <c r="EN42" s="38">
        <f t="shared" si="267"/>
        <v>3.6436731619015608</v>
      </c>
      <c r="EO42" s="38">
        <f t="shared" si="267"/>
        <v>3.6084967427947454</v>
      </c>
      <c r="EP42" s="38">
        <f t="shared" si="267"/>
        <v>3.5737586163200468</v>
      </c>
      <c r="EQ42" s="38">
        <f t="shared" si="267"/>
        <v>3.5394512166879637</v>
      </c>
      <c r="ER42" s="38">
        <f t="shared" si="267"/>
        <v>3.5055671588332742</v>
      </c>
      <c r="ES42" s="38">
        <f t="shared" si="267"/>
        <v>3.4720992327654754</v>
      </c>
      <c r="ET42" s="38">
        <f t="shared" si="267"/>
        <v>3.4390403981371747</v>
      </c>
      <c r="EU42" s="38">
        <f t="shared" si="267"/>
        <v>3.406383779020481</v>
      </c>
      <c r="EV42" s="38">
        <f t="shared" si="267"/>
        <v>3.3741226588819662</v>
      </c>
      <c r="EW42" s="38">
        <f t="shared" si="267"/>
        <v>3.3422504757472655</v>
      </c>
      <c r="EX42" s="38">
        <f t="shared" si="267"/>
        <v>3.3107608175468273</v>
      </c>
      <c r="EY42" s="38">
        <f t="shared" si="267"/>
        <v>3.2796474176347967</v>
      </c>
      <c r="EZ42" s="38">
        <f t="shared" si="267"/>
        <v>3.2489041504733875</v>
      </c>
      <c r="FA42" s="38">
        <f t="shared" si="267"/>
        <v>3.218525027475506</v>
      </c>
      <c r="FB42" s="38">
        <f t="shared" si="267"/>
        <v>3.1885041929987614</v>
      </c>
      <c r="FC42" s="38">
        <f t="shared" si="267"/>
        <v>3.1588359204843171</v>
      </c>
      <c r="FD42" s="38">
        <f t="shared" si="267"/>
        <v>3.1295146087343828</v>
      </c>
      <c r="FE42" s="38">
        <f t="shared" si="267"/>
        <v>3.100534778322444</v>
      </c>
      <c r="FF42" s="38">
        <f t="shared" si="267"/>
        <v>3.0718910681306308</v>
      </c>
      <c r="FG42" s="38">
        <f t="shared" si="267"/>
        <v>3.0435782320088589</v>
      </c>
      <c r="FH42" s="38">
        <f t="shared" si="267"/>
        <v>3.0155911355506935</v>
      </c>
      <c r="FI42" s="38">
        <f t="shared" si="267"/>
        <v>2.9879247529810877</v>
      </c>
      <c r="FJ42" s="38">
        <f t="shared" si="267"/>
        <v>2.9605741641513825</v>
      </c>
      <c r="FK42" s="38">
        <f t="shared" si="267"/>
        <v>2.9335345516372024</v>
      </c>
      <c r="FL42" s="38">
        <f t="shared" si="267"/>
        <v>2.9068011979350432</v>
      </c>
      <c r="FM42" s="38">
        <f t="shared" si="267"/>
        <v>2.8803694827535917</v>
      </c>
      <c r="FN42" s="38">
        <f t="shared" si="267"/>
        <v>2.8542348803959592</v>
      </c>
      <c r="FO42" s="38">
        <f t="shared" si="267"/>
        <v>2.8283929572292164</v>
      </c>
      <c r="FP42" s="38">
        <f t="shared" si="267"/>
        <v>2.8028393692377764</v>
      </c>
      <c r="FQ42" s="38">
        <f t="shared" si="267"/>
        <v>2.7775698596573184</v>
      </c>
      <c r="FR42" s="38">
        <f t="shared" si="267"/>
        <v>2.7525802566861053</v>
      </c>
      <c r="FS42" s="38">
        <f t="shared" si="267"/>
        <v>2.7278664712706928</v>
      </c>
      <c r="FT42" s="38">
        <f t="shared" si="267"/>
        <v>2.703424494963159</v>
      </c>
      <c r="FU42" s="38">
        <f t="shared" si="267"/>
        <v>2.6792503978470985</v>
      </c>
      <c r="FV42" s="38">
        <f t="shared" si="267"/>
        <v>2.6553403265297773</v>
      </c>
      <c r="FW42" s="38">
        <f t="shared" si="267"/>
        <v>2.63169050219792</v>
      </c>
      <c r="FX42" s="38">
        <f t="shared" si="267"/>
        <v>2.6082972187347493</v>
      </c>
      <c r="FY42" s="38">
        <f t="shared" si="267"/>
        <v>2.5851568408959782</v>
      </c>
      <c r="FZ42" s="38">
        <f t="shared" si="267"/>
        <v>2.5622658025425529</v>
      </c>
      <c r="GA42" s="38">
        <f t="shared" si="267"/>
        <v>2.5396206049280647</v>
      </c>
      <c r="GB42" s="38">
        <f t="shared" si="267"/>
        <v>2.5172178150387978</v>
      </c>
      <c r="GC42" s="38">
        <f t="shared" si="267"/>
        <v>2.495054063984512</v>
      </c>
      <c r="GD42" s="38">
        <f t="shared" si="267"/>
        <v>2.4731260454380903</v>
      </c>
      <c r="GE42" s="38">
        <f t="shared" si="267"/>
        <v>2.4514305141223156</v>
      </c>
      <c r="GF42" s="38">
        <f t="shared" si="267"/>
        <v>2.4299642843420584</v>
      </c>
      <c r="GG42" s="38">
        <f t="shared" si="267"/>
        <v>2.4087242285602604</v>
      </c>
      <c r="GH42" s="38">
        <f t="shared" si="267"/>
        <v>2.3877072760161715</v>
      </c>
      <c r="GI42" s="38">
        <f t="shared" si="267"/>
        <v>2.3669104113843265</v>
      </c>
      <c r="GJ42" s="38">
        <f t="shared" si="267"/>
        <v>2.34633067347285</v>
      </c>
      <c r="GK42" s="38">
        <f t="shared" si="267"/>
        <v>2.3259651539597099</v>
      </c>
      <c r="GL42" s="38">
        <f t="shared" si="267"/>
        <v>2.305810996165595</v>
      </c>
      <c r="GM42" s="38">
        <f t="shared" si="267"/>
        <v>2.2858653938621645</v>
      </c>
      <c r="GN42" s="38">
        <f t="shared" si="267"/>
        <v>2.2661255901144486</v>
      </c>
      <c r="GO42" s="38">
        <f t="shared" si="267"/>
        <v>2.246588876156236</v>
      </c>
      <c r="GP42" s="38">
        <f t="shared" si="267"/>
        <v>2.2272525902973235</v>
      </c>
      <c r="GQ42" s="38">
        <f t="shared" si="267"/>
        <v>2.2081141168615659</v>
      </c>
      <c r="GR42" s="38">
        <f t="shared" si="267"/>
        <v>2.1891708851546725</v>
      </c>
      <c r="GS42" s="38">
        <f t="shared" si="267"/>
        <v>2.1704203684607735</v>
      </c>
      <c r="GT42" s="38">
        <f t="shared" si="267"/>
        <v>2.1518600830667913</v>
      </c>
      <c r="GU42" s="38">
        <f t="shared" si="267"/>
        <v>2.1334875873137014</v>
      </c>
      <c r="GV42" s="38">
        <f t="shared" ref="GV42:IP42" si="268">GV$40*((GU$42/GU$40)*($C$5/$C$4)^(1/239))</f>
        <v>2.1153004806738021</v>
      </c>
      <c r="GW42" s="38">
        <f t="shared" si="268"/>
        <v>2.0972964028531313</v>
      </c>
      <c r="GX42" s="38">
        <f t="shared" si="268"/>
        <v>2.079473032918234</v>
      </c>
      <c r="GY42" s="38">
        <f t="shared" si="268"/>
        <v>2.0618280884464681</v>
      </c>
      <c r="GZ42" s="38">
        <f t="shared" si="268"/>
        <v>2.0443593246991112</v>
      </c>
      <c r="HA42" s="38">
        <f t="shared" si="268"/>
        <v>2.0270645338165276</v>
      </c>
      <c r="HB42" s="38">
        <f t="shared" si="268"/>
        <v>2.0099415440346973</v>
      </c>
      <c r="HC42" s="38">
        <f t="shared" si="268"/>
        <v>1.9929882189224315</v>
      </c>
      <c r="HD42" s="38">
        <f t="shared" si="268"/>
        <v>1.9762024566386203</v>
      </c>
      <c r="HE42" s="38">
        <f t="shared" si="268"/>
        <v>1.9595821892088814</v>
      </c>
      <c r="HF42" s="38">
        <f t="shared" si="268"/>
        <v>1.9431253818210181</v>
      </c>
      <c r="HG42" s="38">
        <f t="shared" si="268"/>
        <v>1.9268300321386833</v>
      </c>
      <c r="HH42" s="38">
        <f t="shared" si="268"/>
        <v>1.9106941696327047</v>
      </c>
      <c r="HI42" s="38">
        <f t="shared" si="268"/>
        <v>1.8947158549295224</v>
      </c>
      <c r="HJ42" s="38">
        <f t="shared" si="268"/>
        <v>1.8788931791762096</v>
      </c>
      <c r="HK42" s="38">
        <f t="shared" si="268"/>
        <v>1.8632242634215859</v>
      </c>
      <c r="HL42" s="38">
        <f t="shared" si="268"/>
        <v>1.8477072580129212</v>
      </c>
      <c r="HM42" s="38">
        <f t="shared" si="268"/>
        <v>1.8323403420077735</v>
      </c>
      <c r="HN42" s="38">
        <f t="shared" si="268"/>
        <v>1.8171217226004994</v>
      </c>
      <c r="HO42" s="38">
        <f t="shared" si="268"/>
        <v>1.8020496345630022</v>
      </c>
      <c r="HP42" s="38">
        <f t="shared" si="268"/>
        <v>1.7871223396992941</v>
      </c>
      <c r="HQ42" s="38">
        <f t="shared" si="268"/>
        <v>1.7723381263134723</v>
      </c>
      <c r="HR42" s="38">
        <f t="shared" si="268"/>
        <v>1.7576953086906966</v>
      </c>
      <c r="HS42" s="38">
        <f t="shared" si="268"/>
        <v>1.7431922265908135</v>
      </c>
      <c r="HT42" s="38">
        <f t="shared" si="268"/>
        <v>1.7288272447542357</v>
      </c>
      <c r="HU42" s="38">
        <f t="shared" si="268"/>
        <v>1.7145987524197346</v>
      </c>
      <c r="HV42" s="38">
        <f t="shared" si="268"/>
        <v>1.7005051628538044</v>
      </c>
      <c r="HW42" s="38">
        <f t="shared" si="268"/>
        <v>1.686544912891252</v>
      </c>
      <c r="HX42" s="38">
        <f t="shared" si="268"/>
        <v>1.6727164624867117</v>
      </c>
      <c r="HY42" s="38">
        <f t="shared" si="268"/>
        <v>1.6590182942767551</v>
      </c>
      <c r="HZ42" s="38">
        <f t="shared" si="268"/>
        <v>1.6454489131523111</v>
      </c>
      <c r="IA42" s="38">
        <f t="shared" si="268"/>
        <v>1.6320068458410992</v>
      </c>
      <c r="IB42" s="38">
        <f t="shared" si="268"/>
        <v>1.6186906404997921</v>
      </c>
      <c r="IC42" s="38">
        <f t="shared" si="268"/>
        <v>1.6054988663156473</v>
      </c>
      <c r="ID42" s="38">
        <f t="shared" si="268"/>
        <v>1.5924301131173337</v>
      </c>
      <c r="IE42" s="38">
        <f t="shared" si="268"/>
        <v>1.5794829909947024</v>
      </c>
      <c r="IF42" s="38">
        <f t="shared" si="268"/>
        <v>1.5666561299272612</v>
      </c>
      <c r="IG42" s="38">
        <f t="shared" si="268"/>
        <v>1.5539481794211061</v>
      </c>
      <c r="IH42" s="38">
        <f t="shared" si="268"/>
        <v>1.541357808154084</v>
      </c>
      <c r="II42" s="38">
        <f t="shared" si="268"/>
        <v>1.5288837036289633</v>
      </c>
      <c r="IJ42" s="38">
        <f t="shared" si="268"/>
        <v>1.5165245718343952</v>
      </c>
      <c r="IK42" s="38">
        <f t="shared" si="268"/>
        <v>1.5042791369134525</v>
      </c>
      <c r="IL42" s="38">
        <f t="shared" si="268"/>
        <v>1.4921461408395522</v>
      </c>
      <c r="IM42" s="38">
        <f t="shared" si="268"/>
        <v>1.4801243430995561</v>
      </c>
      <c r="IN42" s="38">
        <f t="shared" si="268"/>
        <v>1.4682125203838599</v>
      </c>
      <c r="IO42" s="38">
        <f t="shared" si="268"/>
        <v>1.4564094662832945</v>
      </c>
      <c r="IP42" s="38">
        <f t="shared" si="268"/>
        <v>1.4447139909926487</v>
      </c>
    </row>
    <row r="43" spans="3:250">
      <c r="C43" s="143"/>
      <c r="G43" s="124">
        <f t="shared" si="260"/>
        <v>13.718093877660522</v>
      </c>
      <c r="H43" s="202" t="s">
        <v>64</v>
      </c>
      <c r="I43" s="49" t="s">
        <v>13</v>
      </c>
      <c r="J43" s="50" t="s">
        <v>62</v>
      </c>
      <c r="K43" s="37">
        <f t="shared" ref="K43:BV43" si="269">K$40*$C$6</f>
        <v>20</v>
      </c>
      <c r="L43" s="38">
        <f t="shared" si="269"/>
        <v>11.952286093343936</v>
      </c>
      <c r="M43" s="38">
        <f t="shared" si="269"/>
        <v>9.3250480824031374</v>
      </c>
      <c r="N43" s="38">
        <f t="shared" si="269"/>
        <v>7.9056941504209481</v>
      </c>
      <c r="O43" s="38">
        <f t="shared" si="269"/>
        <v>6.9843029576957827</v>
      </c>
      <c r="P43" s="38">
        <f t="shared" si="269"/>
        <v>6.3245553203367582</v>
      </c>
      <c r="Q43" s="38">
        <f t="shared" si="269"/>
        <v>5.8222250973958198</v>
      </c>
      <c r="R43" s="38">
        <f t="shared" si="269"/>
        <v>5.4232614454664043</v>
      </c>
      <c r="S43" s="38">
        <f t="shared" si="269"/>
        <v>5.0964719143762549</v>
      </c>
      <c r="T43" s="38">
        <f t="shared" si="269"/>
        <v>4.8224282217041212</v>
      </c>
      <c r="U43" s="38">
        <f t="shared" si="269"/>
        <v>4.5883146774112351</v>
      </c>
      <c r="V43" s="38">
        <f t="shared" si="269"/>
        <v>4.3852900965351456</v>
      </c>
      <c r="W43" s="38">
        <f t="shared" si="269"/>
        <v>4.2070316191167123</v>
      </c>
      <c r="X43" s="38">
        <f t="shared" si="269"/>
        <v>4.0488816508945797</v>
      </c>
      <c r="Y43" s="38">
        <f t="shared" si="269"/>
        <v>3.9073233258228175</v>
      </c>
      <c r="Z43" s="38">
        <f t="shared" si="269"/>
        <v>3.7796447300922722</v>
      </c>
      <c r="AA43" s="38">
        <f t="shared" si="269"/>
        <v>3.6637165272365584</v>
      </c>
      <c r="AB43" s="38">
        <f t="shared" si="269"/>
        <v>3.5578403348241001</v>
      </c>
      <c r="AC43" s="38">
        <f t="shared" si="269"/>
        <v>3.4606427010299141</v>
      </c>
      <c r="AD43" s="38">
        <f t="shared" si="269"/>
        <v>3.3709993123162105</v>
      </c>
      <c r="AE43" s="38">
        <f t="shared" si="269"/>
        <v>3.2879797461071458</v>
      </c>
      <c r="AF43" s="38">
        <f t="shared" si="269"/>
        <v>3.2108064953396775</v>
      </c>
      <c r="AG43" s="38">
        <f t="shared" si="269"/>
        <v>3.1388241028717223</v>
      </c>
      <c r="AH43" s="38">
        <f t="shared" si="269"/>
        <v>3.0714755841697561</v>
      </c>
      <c r="AI43" s="38">
        <f t="shared" si="269"/>
        <v>3.0082841879809341</v>
      </c>
      <c r="AJ43" s="38">
        <f t="shared" si="269"/>
        <v>2.9488391230979425</v>
      </c>
      <c r="AK43" s="38">
        <f t="shared" si="269"/>
        <v>2.8927842707018585</v>
      </c>
      <c r="AL43" s="38">
        <f t="shared" si="269"/>
        <v>2.8398091712353239</v>
      </c>
      <c r="AM43" s="38">
        <f t="shared" si="269"/>
        <v>2.7896417632583534</v>
      </c>
      <c r="AN43" s="38">
        <f t="shared" si="269"/>
        <v>2.7420424855354089</v>
      </c>
      <c r="AO43" s="38">
        <f t="shared" si="269"/>
        <v>2.6967994498529682</v>
      </c>
      <c r="AP43" s="38">
        <f t="shared" si="269"/>
        <v>2.6537244621713763</v>
      </c>
      <c r="AQ43" s="38">
        <f t="shared" si="269"/>
        <v>2.6126497213658206</v>
      </c>
      <c r="AR43" s="38">
        <f t="shared" si="269"/>
        <v>2.5734250632748936</v>
      </c>
      <c r="AS43" s="38">
        <f t="shared" si="269"/>
        <v>2.5359156467048685</v>
      </c>
      <c r="AT43" s="38">
        <f t="shared" si="269"/>
        <v>2.5</v>
      </c>
      <c r="AU43" s="38">
        <f t="shared" si="269"/>
        <v>2.4655683636076895</v>
      </c>
      <c r="AV43" s="38">
        <f t="shared" si="269"/>
        <v>2.4325212770525995</v>
      </c>
      <c r="AW43" s="38">
        <f t="shared" si="269"/>
        <v>2.4007683688367183</v>
      </c>
      <c r="AX43" s="38">
        <f t="shared" si="269"/>
        <v>2.3702273156998861</v>
      </c>
      <c r="AY43" s="38">
        <f t="shared" si="269"/>
        <v>2.3408229439226114</v>
      </c>
      <c r="AZ43" s="38">
        <f t="shared" si="269"/>
        <v>2.3124864503144011</v>
      </c>
      <c r="BA43" s="38">
        <f t="shared" si="269"/>
        <v>2.28515472449515</v>
      </c>
      <c r="BB43" s="38">
        <f t="shared" si="269"/>
        <v>2.2587697572631282</v>
      </c>
      <c r="BC43" s="38">
        <f t="shared" si="269"/>
        <v>2.2332781224177665</v>
      </c>
      <c r="BD43" s="38">
        <f t="shared" si="269"/>
        <v>2.2086305214969308</v>
      </c>
      <c r="BE43" s="38">
        <f t="shared" si="269"/>
        <v>2.1847813825958582</v>
      </c>
      <c r="BF43" s="38">
        <f t="shared" si="269"/>
        <v>2.1616885058355844</v>
      </c>
      <c r="BG43" s="38">
        <f t="shared" si="269"/>
        <v>2.1393127492027904</v>
      </c>
      <c r="BH43" s="38">
        <f t="shared" si="269"/>
        <v>2.1176177494381339</v>
      </c>
      <c r="BI43" s="38">
        <f t="shared" si="269"/>
        <v>2.0965696734438368</v>
      </c>
      <c r="BJ43" s="38">
        <f t="shared" si="269"/>
        <v>2.0761369963434992</v>
      </c>
      <c r="BK43" s="38">
        <f t="shared" si="269"/>
        <v>2.0562903028816621</v>
      </c>
      <c r="BL43" s="38">
        <f t="shared" si="269"/>
        <v>2.0370021093167763</v>
      </c>
      <c r="BM43" s="38">
        <f t="shared" si="269"/>
        <v>2.0182467033543783</v>
      </c>
      <c r="BN43" s="38">
        <f t="shared" si="269"/>
        <v>2</v>
      </c>
      <c r="BO43" s="38">
        <f t="shared" si="269"/>
        <v>1.9822394114938215</v>
      </c>
      <c r="BP43" s="38">
        <f t="shared" si="269"/>
        <v>1.9649437297296481</v>
      </c>
      <c r="BQ43" s="38">
        <f t="shared" si="269"/>
        <v>1.9480930197663147</v>
      </c>
      <c r="BR43" s="38">
        <f t="shared" si="269"/>
        <v>1.9316685232156394</v>
      </c>
      <c r="BS43" s="38">
        <f t="shared" si="269"/>
        <v>1.9156525704423026</v>
      </c>
      <c r="BT43" s="38">
        <f t="shared" si="269"/>
        <v>1.9000285006412658</v>
      </c>
      <c r="BU43" s="38">
        <f t="shared" si="269"/>
        <v>1.8847805889708431</v>
      </c>
      <c r="BV43" s="38">
        <f t="shared" si="269"/>
        <v>1.8698939800169143</v>
      </c>
      <c r="BW43" s="38">
        <f t="shared" ref="BW43:EH43" si="270">BW$40*$C$6</f>
        <v>1.8553546269482775</v>
      </c>
      <c r="BX43" s="38">
        <f t="shared" si="270"/>
        <v>1.8411492357966468</v>
      </c>
      <c r="BY43" s="38">
        <f t="shared" si="270"/>
        <v>1.8272652143588817</v>
      </c>
      <c r="BZ43" s="38">
        <f t="shared" si="270"/>
        <v>1.8136906252750289</v>
      </c>
      <c r="CA43" s="38">
        <f t="shared" si="270"/>
        <v>1.8004141428847735</v>
      </c>
      <c r="CB43" s="38">
        <f t="shared" si="270"/>
        <v>1.7874250135079059</v>
      </c>
      <c r="CC43" s="38">
        <f t="shared" si="270"/>
        <v>1.7747130188322278</v>
      </c>
      <c r="CD43" s="38">
        <f t="shared" si="270"/>
        <v>1.7622684421256034</v>
      </c>
      <c r="CE43" s="38">
        <f t="shared" si="270"/>
        <v>1.750082037018273</v>
      </c>
      <c r="CF43" s="38">
        <f t="shared" si="270"/>
        <v>1.7381449986274955</v>
      </c>
      <c r="CG43" s="38">
        <f t="shared" si="270"/>
        <v>1.7264489368196219</v>
      </c>
      <c r="CH43" s="38">
        <f t="shared" si="270"/>
        <v>1.7149858514250882</v>
      </c>
      <c r="CI43" s="38">
        <f t="shared" si="270"/>
        <v>1.7037481092399638</v>
      </c>
      <c r="CJ43" s="38">
        <f t="shared" si="270"/>
        <v>1.6927284226638315</v>
      </c>
      <c r="CK43" s="38">
        <f t="shared" si="270"/>
        <v>1.681919829838161</v>
      </c>
      <c r="CL43" s="38">
        <f t="shared" si="270"/>
        <v>1.671315676162189</v>
      </c>
      <c r="CM43" s="38">
        <f t="shared" si="270"/>
        <v>1.6609095970747993</v>
      </c>
      <c r="CN43" s="38">
        <f t="shared" si="270"/>
        <v>1.6506955020011944</v>
      </c>
      <c r="CO43" s="38">
        <f t="shared" si="270"/>
        <v>1.6406675593723583</v>
      </c>
      <c r="CP43" s="38">
        <f t="shared" si="270"/>
        <v>1.6308201826336053</v>
      </c>
      <c r="CQ43" s="38">
        <f t="shared" si="270"/>
        <v>1.6211480171659538</v>
      </c>
      <c r="CR43" s="38">
        <f t="shared" si="270"/>
        <v>1.6116459280507605</v>
      </c>
      <c r="CS43" s="38">
        <f t="shared" si="270"/>
        <v>1.6023089886141129</v>
      </c>
      <c r="CT43" s="38">
        <f t="shared" si="270"/>
        <v>1.5931324696929154</v>
      </c>
      <c r="CU43" s="38">
        <f t="shared" si="270"/>
        <v>1.5841118295695487</v>
      </c>
      <c r="CV43" s="38">
        <f t="shared" si="270"/>
        <v>1.5752427045264394</v>
      </c>
      <c r="CW43" s="38">
        <f t="shared" si="270"/>
        <v>1.5665208999759148</v>
      </c>
      <c r="CX43" s="38">
        <f t="shared" si="270"/>
        <v>1.5579423821243896</v>
      </c>
      <c r="CY43" s="38">
        <f t="shared" si="270"/>
        <v>1.5495032701332585</v>
      </c>
      <c r="CZ43" s="38">
        <f t="shared" si="270"/>
        <v>1.5411998287418847</v>
      </c>
      <c r="DA43" s="38">
        <f t="shared" si="270"/>
        <v>1.5330284613208398</v>
      </c>
      <c r="DB43" s="38">
        <f t="shared" si="270"/>
        <v>1.5249857033260468</v>
      </c>
      <c r="DC43" s="38">
        <f t="shared" si="270"/>
        <v>1.5170682161267661</v>
      </c>
      <c r="DD43" s="38">
        <f t="shared" si="270"/>
        <v>1.5092727811824551</v>
      </c>
      <c r="DE43" s="38">
        <f t="shared" si="270"/>
        <v>1.5015962945454278</v>
      </c>
      <c r="DF43" s="38">
        <f t="shared" si="270"/>
        <v>1.494035761667992</v>
      </c>
      <c r="DG43" s="38">
        <f t="shared" si="270"/>
        <v>1.4865882924943328</v>
      </c>
      <c r="DH43" s="38">
        <f t="shared" si="270"/>
        <v>1.4792510968188681</v>
      </c>
      <c r="DI43" s="38">
        <f t="shared" si="270"/>
        <v>1.4720214798941531</v>
      </c>
      <c r="DJ43" s="38">
        <f t="shared" si="270"/>
        <v>1.4648968382726191</v>
      </c>
      <c r="DK43" s="38">
        <f t="shared" si="270"/>
        <v>1.4578746558675892</v>
      </c>
      <c r="DL43" s="38">
        <f t="shared" si="270"/>
        <v>1.4509525002200234</v>
      </c>
      <c r="DM43" s="38">
        <f t="shared" si="270"/>
        <v>1.4441280189584202</v>
      </c>
      <c r="DN43" s="38">
        <f t="shared" si="270"/>
        <v>1.4373989364401725</v>
      </c>
      <c r="DO43" s="38">
        <f t="shared" si="270"/>
        <v>1.4307630505634843</v>
      </c>
      <c r="DP43" s="38">
        <f t="shared" si="270"/>
        <v>1.4242182297397126</v>
      </c>
      <c r="DQ43" s="38">
        <f t="shared" si="270"/>
        <v>1.4177624100166717</v>
      </c>
      <c r="DR43" s="38">
        <f t="shared" si="270"/>
        <v>1.4113935923440917</v>
      </c>
      <c r="DS43" s="38">
        <f t="shared" si="270"/>
        <v>1.405109839972998</v>
      </c>
      <c r="DT43" s="38">
        <f t="shared" si="270"/>
        <v>1.398909275981332</v>
      </c>
      <c r="DU43" s="38">
        <f t="shared" si="270"/>
        <v>1.392790080918634</v>
      </c>
      <c r="DV43" s="38">
        <f t="shared" si="270"/>
        <v>1.386750490563073</v>
      </c>
      <c r="DW43" s="38">
        <f t="shared" si="270"/>
        <v>1.3807887937845496</v>
      </c>
      <c r="DX43" s="38">
        <f t="shared" si="270"/>
        <v>1.3749033305079912</v>
      </c>
      <c r="DY43" s="38">
        <f t="shared" si="270"/>
        <v>1.3690924897713324</v>
      </c>
      <c r="DZ43" s="38">
        <f t="shared" si="270"/>
        <v>1.3633547078730295</v>
      </c>
      <c r="EA43" s="38">
        <f t="shared" si="270"/>
        <v>1.3576884666042615</v>
      </c>
      <c r="EB43" s="38">
        <f t="shared" si="270"/>
        <v>1.3520922915612865</v>
      </c>
      <c r="EC43" s="38">
        <f t="shared" si="270"/>
        <v>1.3465647505336953</v>
      </c>
      <c r="ED43" s="38">
        <f t="shared" si="270"/>
        <v>1.3411044519645503</v>
      </c>
      <c r="EE43" s="38">
        <f t="shared" si="270"/>
        <v>1.3357100434786651</v>
      </c>
      <c r="EF43" s="38">
        <f t="shared" si="270"/>
        <v>1.3303802104754787</v>
      </c>
      <c r="EG43" s="38">
        <f t="shared" si="270"/>
        <v>1.3251136747832066</v>
      </c>
      <c r="EH43" s="38">
        <f t="shared" si="270"/>
        <v>1.3199091933711367</v>
      </c>
      <c r="EI43" s="38">
        <f t="shared" ref="EI43:GT43" si="271">EI$40*$C$6</f>
        <v>1.3147655571171251</v>
      </c>
      <c r="EJ43" s="38">
        <f t="shared" si="271"/>
        <v>1.309681589627518</v>
      </c>
      <c r="EK43" s="38">
        <f t="shared" si="271"/>
        <v>1.3046561461068844</v>
      </c>
      <c r="EL43" s="38">
        <f t="shared" si="271"/>
        <v>1.2996881122750907</v>
      </c>
      <c r="EM43" s="38">
        <f t="shared" si="271"/>
        <v>1.2947764033293967</v>
      </c>
      <c r="EN43" s="38">
        <f t="shared" si="271"/>
        <v>1.2899199629493714</v>
      </c>
      <c r="EO43" s="38">
        <f t="shared" si="271"/>
        <v>1.2851177623425631</v>
      </c>
      <c r="EP43" s="38">
        <f t="shared" si="271"/>
        <v>1.2803687993289599</v>
      </c>
      <c r="EQ43" s="38">
        <f t="shared" si="271"/>
        <v>1.275672097462393</v>
      </c>
      <c r="ER43" s="38">
        <f t="shared" si="271"/>
        <v>1.2710267051871369</v>
      </c>
      <c r="ES43" s="38">
        <f t="shared" si="271"/>
        <v>1.2664316950280468</v>
      </c>
      <c r="ET43" s="38">
        <f t="shared" si="271"/>
        <v>1.2618861628126719</v>
      </c>
      <c r="EU43" s="38">
        <f t="shared" si="271"/>
        <v>1.2573892269238629</v>
      </c>
      <c r="EV43" s="38">
        <f t="shared" si="271"/>
        <v>1.2529400275814702</v>
      </c>
      <c r="EW43" s="38">
        <f t="shared" si="271"/>
        <v>1.2485377261518043</v>
      </c>
      <c r="EX43" s="38">
        <f t="shared" si="271"/>
        <v>1.2441815044835987</v>
      </c>
      <c r="EY43" s="38">
        <f t="shared" si="271"/>
        <v>1.2398705642692827</v>
      </c>
      <c r="EZ43" s="38">
        <f t="shared" si="271"/>
        <v>1.2356041264304309</v>
      </c>
      <c r="FA43" s="38">
        <f t="shared" si="271"/>
        <v>1.2313814305263151</v>
      </c>
      <c r="FB43" s="38">
        <f t="shared" si="271"/>
        <v>1.2272017341845398</v>
      </c>
      <c r="FC43" s="38">
        <f t="shared" si="271"/>
        <v>1.2230643125527942</v>
      </c>
      <c r="FD43" s="38">
        <f t="shared" si="271"/>
        <v>1.2189684577707987</v>
      </c>
      <c r="FE43" s="38">
        <f t="shared" si="271"/>
        <v>1.2149134784615738</v>
      </c>
      <c r="FF43" s="38">
        <f t="shared" si="271"/>
        <v>1.2108986992412067</v>
      </c>
      <c r="FG43" s="38">
        <f t="shared" si="271"/>
        <v>1.2069234602463137</v>
      </c>
      <c r="FH43" s="38">
        <f t="shared" si="271"/>
        <v>1.2029871166784605</v>
      </c>
      <c r="FI43" s="38">
        <f t="shared" si="271"/>
        <v>1.1990890383648212</v>
      </c>
      <c r="FJ43" s="38">
        <f t="shared" si="271"/>
        <v>1.1952286093343936</v>
      </c>
      <c r="FK43" s="38">
        <f t="shared" si="271"/>
        <v>1.1914052274091296</v>
      </c>
      <c r="FL43" s="38">
        <f t="shared" si="271"/>
        <v>1.1876183038093586</v>
      </c>
      <c r="FM43" s="38">
        <f t="shared" si="271"/>
        <v>1.1838672627729223</v>
      </c>
      <c r="FN43" s="38">
        <f t="shared" si="271"/>
        <v>1.1801515411874575</v>
      </c>
      <c r="FO43" s="38">
        <f t="shared" si="271"/>
        <v>1.1764705882352942</v>
      </c>
      <c r="FP43" s="38">
        <f t="shared" si="271"/>
        <v>1.1728238650504652</v>
      </c>
      <c r="FQ43" s="38">
        <f t="shared" si="271"/>
        <v>1.1692108443873355</v>
      </c>
      <c r="FR43" s="38">
        <f t="shared" si="271"/>
        <v>1.1656310103003922</v>
      </c>
      <c r="FS43" s="38">
        <f t="shared" si="271"/>
        <v>1.1620838578347554</v>
      </c>
      <c r="FT43" s="38">
        <f t="shared" si="271"/>
        <v>1.1585688927269846</v>
      </c>
      <c r="FU43" s="38">
        <f t="shared" si="271"/>
        <v>1.15508563111578</v>
      </c>
      <c r="FV43" s="38">
        <f t="shared" si="271"/>
        <v>1.1516335992621967</v>
      </c>
      <c r="FW43" s="38">
        <f t="shared" si="271"/>
        <v>1.1482123332789982</v>
      </c>
      <c r="FX43" s="38">
        <f t="shared" si="271"/>
        <v>1.1448213788688051</v>
      </c>
      <c r="FY43" s="38">
        <f t="shared" si="271"/>
        <v>1.1414602910706992</v>
      </c>
      <c r="FZ43" s="38">
        <f t="shared" si="271"/>
        <v>1.1381286340149634</v>
      </c>
      <c r="GA43" s="38">
        <f t="shared" si="271"/>
        <v>1.1348259806856513</v>
      </c>
      <c r="GB43" s="38">
        <f t="shared" si="271"/>
        <v>1.1315519126906888</v>
      </c>
      <c r="GC43" s="38">
        <f t="shared" si="271"/>
        <v>1.1283060200392354</v>
      </c>
      <c r="GD43" s="38">
        <f t="shared" si="271"/>
        <v>1.125087900926024</v>
      </c>
      <c r="GE43" s="38">
        <f t="shared" si="271"/>
        <v>1.1218971615224345</v>
      </c>
      <c r="GF43" s="38">
        <f t="shared" si="271"/>
        <v>1.1187334157740447</v>
      </c>
      <c r="GG43" s="38">
        <f t="shared" si="271"/>
        <v>1.1155962852044266</v>
      </c>
      <c r="GH43" s="38">
        <f t="shared" si="271"/>
        <v>1.1124853987249619</v>
      </c>
      <c r="GI43" s="38">
        <f t="shared" si="271"/>
        <v>1.1094003924504583</v>
      </c>
      <c r="GJ43" s="38">
        <f t="shared" si="271"/>
        <v>1.1063409095203591</v>
      </c>
      <c r="GK43" s="38">
        <f t="shared" si="271"/>
        <v>1.1033065999253477</v>
      </c>
      <c r="GL43" s="38">
        <f t="shared" si="271"/>
        <v>1.1002971203391538</v>
      </c>
      <c r="GM43" s="38">
        <f t="shared" si="271"/>
        <v>1.0973121339553789</v>
      </c>
      <c r="GN43" s="38">
        <f t="shared" si="271"/>
        <v>1.0943513103291655</v>
      </c>
      <c r="GO43" s="38">
        <f t="shared" si="271"/>
        <v>1.0914143252235409</v>
      </c>
      <c r="GP43" s="38">
        <f t="shared" si="271"/>
        <v>1.0885008604602704</v>
      </c>
      <c r="GQ43" s="38">
        <f t="shared" si="271"/>
        <v>1.0856106037750712</v>
      </c>
      <c r="GR43" s="38">
        <f t="shared" si="271"/>
        <v>1.0827432486770285</v>
      </c>
      <c r="GS43" s="38">
        <f t="shared" si="271"/>
        <v>1.0798984943120777</v>
      </c>
      <c r="GT43" s="38">
        <f t="shared" si="271"/>
        <v>1.0770760453304093</v>
      </c>
      <c r="GU43" s="38">
        <f t="shared" ref="GU43:IP43" si="272">GU$40*$C$6</f>
        <v>1.0742756117576675</v>
      </c>
      <c r="GV43" s="38">
        <f t="shared" si="272"/>
        <v>1.0714969088698139</v>
      </c>
      <c r="GW43" s="38">
        <f t="shared" si="272"/>
        <v>1.0687396570715306</v>
      </c>
      <c r="GX43" s="38">
        <f t="shared" si="272"/>
        <v>1.0660035817780522</v>
      </c>
      <c r="GY43" s="38">
        <f t="shared" si="272"/>
        <v>1.0632884133003035</v>
      </c>
      <c r="GZ43" s="38">
        <f t="shared" si="272"/>
        <v>1.0605938867332434</v>
      </c>
      <c r="HA43" s="38">
        <f t="shared" si="272"/>
        <v>1.0579197418473025</v>
      </c>
      <c r="HB43" s="38">
        <f t="shared" si="272"/>
        <v>1.0552657229828182</v>
      </c>
      <c r="HC43" s="38">
        <f t="shared" si="272"/>
        <v>1.0526315789473684</v>
      </c>
      <c r="HD43" s="38">
        <f t="shared" si="272"/>
        <v>1.0500170629159098</v>
      </c>
      <c r="HE43" s="38">
        <f t="shared" si="272"/>
        <v>1.0474219323336302</v>
      </c>
      <c r="HF43" s="38">
        <f t="shared" si="272"/>
        <v>1.0448459488214321</v>
      </c>
      <c r="HG43" s="38">
        <f t="shared" si="272"/>
        <v>1.0422888780839563</v>
      </c>
      <c r="HH43" s="38">
        <f t="shared" si="272"/>
        <v>1.0397504898200727</v>
      </c>
      <c r="HI43" s="38">
        <f t="shared" si="272"/>
        <v>1.0372305576357572</v>
      </c>
      <c r="HJ43" s="38">
        <f t="shared" si="272"/>
        <v>1.0347288589592778</v>
      </c>
      <c r="HK43" s="38">
        <f t="shared" si="272"/>
        <v>1.0322451749586237</v>
      </c>
      <c r="HL43" s="38">
        <f t="shared" si="272"/>
        <v>1.0297792904610998</v>
      </c>
      <c r="HM43" s="38">
        <f t="shared" si="272"/>
        <v>1.0273309938750281</v>
      </c>
      <c r="HN43" s="38">
        <f t="shared" si="272"/>
        <v>1.0249000771134846</v>
      </c>
      <c r="HO43" s="38">
        <f t="shared" si="272"/>
        <v>1.0224863355200127</v>
      </c>
      <c r="HP43" s="38">
        <f t="shared" si="272"/>
        <v>1.0200895677962514</v>
      </c>
      <c r="HQ43" s="38">
        <f t="shared" si="272"/>
        <v>1.0177095759314232</v>
      </c>
      <c r="HR43" s="38">
        <f t="shared" si="272"/>
        <v>1.0153461651336191</v>
      </c>
      <c r="HS43" s="38">
        <f t="shared" si="272"/>
        <v>1.0129991437628356</v>
      </c>
      <c r="HT43" s="38">
        <f t="shared" si="272"/>
        <v>1.0106683232657028</v>
      </c>
      <c r="HU43" s="38">
        <f t="shared" si="272"/>
        <v>1.0083535181118579</v>
      </c>
      <c r="HV43" s="38">
        <f t="shared" si="272"/>
        <v>1.0060545457319172</v>
      </c>
      <c r="HW43" s="38">
        <f t="shared" si="272"/>
        <v>1.0037712264569911</v>
      </c>
      <c r="HX43" s="38">
        <f t="shared" si="272"/>
        <v>1.0015033834597085</v>
      </c>
      <c r="HY43" s="38">
        <f t="shared" si="272"/>
        <v>0.99925084269669495</v>
      </c>
      <c r="HZ43" s="38">
        <f t="shared" si="272"/>
        <v>0.99701343285247168</v>
      </c>
      <c r="IA43" s="38">
        <f t="shared" si="272"/>
        <v>0.99479098528472842</v>
      </c>
      <c r="IB43" s="38">
        <f t="shared" si="272"/>
        <v>0.99258333397093024</v>
      </c>
      <c r="IC43" s="38">
        <f t="shared" si="272"/>
        <v>0.99039031545622702</v>
      </c>
      <c r="ID43" s="38">
        <f t="shared" si="272"/>
        <v>0.98821176880261852</v>
      </c>
      <c r="IE43" s="38">
        <f t="shared" si="272"/>
        <v>0.98604753553934621</v>
      </c>
      <c r="IF43" s="38">
        <f t="shared" si="272"/>
        <v>0.98389745961447528</v>
      </c>
      <c r="IG43" s="38">
        <f t="shared" si="272"/>
        <v>0.98176138734763196</v>
      </c>
      <c r="IH43" s="38">
        <f t="shared" si="272"/>
        <v>0.97963916738386525</v>
      </c>
      <c r="II43" s="38">
        <f t="shared" si="272"/>
        <v>0.9775306506486009</v>
      </c>
      <c r="IJ43" s="38">
        <f t="shared" si="272"/>
        <v>0.97543569030365773</v>
      </c>
      <c r="IK43" s="38">
        <f t="shared" si="272"/>
        <v>0.97335414170429457</v>
      </c>
      <c r="IL43" s="38">
        <f t="shared" si="272"/>
        <v>0.97128586235726411</v>
      </c>
      <c r="IM43" s="38">
        <f t="shared" si="272"/>
        <v>0.96923071187984122</v>
      </c>
      <c r="IN43" s="38">
        <f t="shared" si="272"/>
        <v>0.96718855195980036</v>
      </c>
      <c r="IO43" s="38">
        <f t="shared" si="272"/>
        <v>0.96515924631631833</v>
      </c>
      <c r="IP43" s="38">
        <f t="shared" si="272"/>
        <v>0.96314266066177445</v>
      </c>
    </row>
    <row r="44" spans="3:250">
      <c r="C44" s="143"/>
      <c r="G44" s="125">
        <f t="shared" si="260"/>
        <v>0</v>
      </c>
      <c r="H44" s="203" t="s">
        <v>64</v>
      </c>
      <c r="I44" s="49" t="s">
        <v>3</v>
      </c>
      <c r="J44" s="50" t="s">
        <v>62</v>
      </c>
      <c r="K44" s="37"/>
      <c r="L44" s="38"/>
      <c r="M44" s="38"/>
      <c r="N44" s="38"/>
      <c r="O44" s="38"/>
      <c r="P44" s="38"/>
      <c r="Q44" s="38"/>
      <c r="R44" s="38"/>
      <c r="S44" s="38"/>
      <c r="T44" s="38"/>
      <c r="U44" s="38"/>
      <c r="V44" s="38"/>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8"/>
      <c r="HO44" s="38"/>
      <c r="HP44" s="38"/>
      <c r="HQ44" s="38"/>
      <c r="HR44" s="38"/>
      <c r="HS44" s="38"/>
      <c r="HT44" s="38"/>
      <c r="HU44" s="38"/>
      <c r="HV44" s="38"/>
      <c r="HW44" s="38"/>
      <c r="HX44" s="38"/>
      <c r="HY44" s="38"/>
      <c r="HZ44" s="38"/>
      <c r="IA44" s="38"/>
      <c r="IB44" s="38"/>
      <c r="IC44" s="38"/>
      <c r="ID44" s="38"/>
      <c r="IE44" s="38"/>
      <c r="IF44" s="38"/>
      <c r="IG44" s="38"/>
      <c r="IH44" s="38"/>
      <c r="II44" s="38"/>
      <c r="IJ44" s="38"/>
      <c r="IK44" s="38"/>
      <c r="IL44" s="38"/>
      <c r="IM44" s="38"/>
      <c r="IN44" s="38"/>
      <c r="IO44" s="38"/>
      <c r="IP44" s="38"/>
    </row>
    <row r="45" spans="3:250">
      <c r="C45" s="143"/>
      <c r="G45" s="148"/>
      <c r="H45" s="187"/>
      <c r="I45" s="81" t="s">
        <v>113</v>
      </c>
      <c r="J45" s="149" t="s">
        <v>98</v>
      </c>
      <c r="K45" s="145">
        <f t="shared" ref="K45:BV45" si="273">K$41/K$40*100</f>
        <v>98.000000000000014</v>
      </c>
      <c r="L45" s="146">
        <f t="shared" si="273"/>
        <v>98.000000000000014</v>
      </c>
      <c r="M45" s="146">
        <f t="shared" si="273"/>
        <v>98</v>
      </c>
      <c r="N45" s="146">
        <f t="shared" si="273"/>
        <v>98</v>
      </c>
      <c r="O45" s="146">
        <f t="shared" si="273"/>
        <v>98</v>
      </c>
      <c r="P45" s="146">
        <f t="shared" si="273"/>
        <v>98</v>
      </c>
      <c r="Q45" s="146">
        <f t="shared" si="273"/>
        <v>98</v>
      </c>
      <c r="R45" s="146">
        <f t="shared" si="273"/>
        <v>98.000000000000014</v>
      </c>
      <c r="S45" s="146">
        <f t="shared" si="273"/>
        <v>97.999999999999986</v>
      </c>
      <c r="T45" s="146">
        <f t="shared" si="273"/>
        <v>98.000000000000014</v>
      </c>
      <c r="U45" s="146">
        <f t="shared" si="273"/>
        <v>98</v>
      </c>
      <c r="V45" s="146">
        <f t="shared" si="273"/>
        <v>98</v>
      </c>
      <c r="W45" s="146">
        <f t="shared" si="273"/>
        <v>97.999999999999986</v>
      </c>
      <c r="X45" s="146">
        <f t="shared" si="273"/>
        <v>98</v>
      </c>
      <c r="Y45" s="146">
        <f t="shared" si="273"/>
        <v>98</v>
      </c>
      <c r="Z45" s="146">
        <f t="shared" si="273"/>
        <v>98</v>
      </c>
      <c r="AA45" s="146">
        <f t="shared" si="273"/>
        <v>98</v>
      </c>
      <c r="AB45" s="146">
        <f t="shared" si="273"/>
        <v>97.999999999999986</v>
      </c>
      <c r="AC45" s="146">
        <f t="shared" si="273"/>
        <v>98</v>
      </c>
      <c r="AD45" s="146">
        <f t="shared" si="273"/>
        <v>98</v>
      </c>
      <c r="AE45" s="146">
        <f t="shared" si="273"/>
        <v>98</v>
      </c>
      <c r="AF45" s="146">
        <f t="shared" si="273"/>
        <v>97.999999999999986</v>
      </c>
      <c r="AG45" s="146">
        <f t="shared" si="273"/>
        <v>98</v>
      </c>
      <c r="AH45" s="146">
        <f t="shared" si="273"/>
        <v>98</v>
      </c>
      <c r="AI45" s="146">
        <f t="shared" si="273"/>
        <v>98</v>
      </c>
      <c r="AJ45" s="146">
        <f t="shared" si="273"/>
        <v>98.000000000000014</v>
      </c>
      <c r="AK45" s="146">
        <f t="shared" si="273"/>
        <v>98</v>
      </c>
      <c r="AL45" s="146">
        <f t="shared" si="273"/>
        <v>98</v>
      </c>
      <c r="AM45" s="146">
        <f t="shared" si="273"/>
        <v>98</v>
      </c>
      <c r="AN45" s="146">
        <f t="shared" si="273"/>
        <v>98.000000000000014</v>
      </c>
      <c r="AO45" s="146">
        <f t="shared" si="273"/>
        <v>98</v>
      </c>
      <c r="AP45" s="146">
        <f t="shared" si="273"/>
        <v>98</v>
      </c>
      <c r="AQ45" s="146">
        <f t="shared" si="273"/>
        <v>97.999999999999986</v>
      </c>
      <c r="AR45" s="146">
        <f t="shared" si="273"/>
        <v>98</v>
      </c>
      <c r="AS45" s="146">
        <f t="shared" si="273"/>
        <v>97.999999999999986</v>
      </c>
      <c r="AT45" s="146">
        <f t="shared" si="273"/>
        <v>98.000000000000014</v>
      </c>
      <c r="AU45" s="146">
        <f t="shared" si="273"/>
        <v>98</v>
      </c>
      <c r="AV45" s="146">
        <f t="shared" si="273"/>
        <v>98</v>
      </c>
      <c r="AW45" s="146">
        <f t="shared" si="273"/>
        <v>98</v>
      </c>
      <c r="AX45" s="146">
        <f t="shared" si="273"/>
        <v>98</v>
      </c>
      <c r="AY45" s="146">
        <f t="shared" si="273"/>
        <v>98</v>
      </c>
      <c r="AZ45" s="146">
        <f t="shared" si="273"/>
        <v>97.999999999999986</v>
      </c>
      <c r="BA45" s="146">
        <f t="shared" si="273"/>
        <v>98</v>
      </c>
      <c r="BB45" s="146">
        <f t="shared" si="273"/>
        <v>98</v>
      </c>
      <c r="BC45" s="146">
        <f t="shared" si="273"/>
        <v>98.000000000000014</v>
      </c>
      <c r="BD45" s="146">
        <f t="shared" si="273"/>
        <v>98</v>
      </c>
      <c r="BE45" s="146">
        <f t="shared" si="273"/>
        <v>98</v>
      </c>
      <c r="BF45" s="146">
        <f t="shared" si="273"/>
        <v>98.000000000000014</v>
      </c>
      <c r="BG45" s="146">
        <f t="shared" si="273"/>
        <v>98.000000000000014</v>
      </c>
      <c r="BH45" s="146">
        <f t="shared" si="273"/>
        <v>98.000000000000014</v>
      </c>
      <c r="BI45" s="146">
        <f t="shared" si="273"/>
        <v>97.999999999999986</v>
      </c>
      <c r="BJ45" s="146">
        <f t="shared" si="273"/>
        <v>98</v>
      </c>
      <c r="BK45" s="146">
        <f t="shared" si="273"/>
        <v>98.000000000000014</v>
      </c>
      <c r="BL45" s="146">
        <f t="shared" si="273"/>
        <v>98</v>
      </c>
      <c r="BM45" s="146">
        <f t="shared" si="273"/>
        <v>98</v>
      </c>
      <c r="BN45" s="146">
        <f t="shared" si="273"/>
        <v>98</v>
      </c>
      <c r="BO45" s="146">
        <f t="shared" si="273"/>
        <v>98</v>
      </c>
      <c r="BP45" s="146">
        <f t="shared" si="273"/>
        <v>98</v>
      </c>
      <c r="BQ45" s="146">
        <f t="shared" si="273"/>
        <v>98</v>
      </c>
      <c r="BR45" s="146">
        <f t="shared" si="273"/>
        <v>98</v>
      </c>
      <c r="BS45" s="146">
        <f t="shared" si="273"/>
        <v>98</v>
      </c>
      <c r="BT45" s="146">
        <f t="shared" si="273"/>
        <v>98</v>
      </c>
      <c r="BU45" s="146">
        <f t="shared" si="273"/>
        <v>98</v>
      </c>
      <c r="BV45" s="146">
        <f t="shared" si="273"/>
        <v>98</v>
      </c>
      <c r="BW45" s="146">
        <f t="shared" ref="BW45:EH45" si="274">BW$41/BW$40*100</f>
        <v>98</v>
      </c>
      <c r="BX45" s="146">
        <f t="shared" si="274"/>
        <v>98</v>
      </c>
      <c r="BY45" s="146">
        <f t="shared" si="274"/>
        <v>98</v>
      </c>
      <c r="BZ45" s="146">
        <f t="shared" si="274"/>
        <v>98</v>
      </c>
      <c r="CA45" s="146">
        <f t="shared" si="274"/>
        <v>98</v>
      </c>
      <c r="CB45" s="146">
        <f t="shared" si="274"/>
        <v>98</v>
      </c>
      <c r="CC45" s="146">
        <f t="shared" si="274"/>
        <v>98</v>
      </c>
      <c r="CD45" s="146">
        <f t="shared" si="274"/>
        <v>98</v>
      </c>
      <c r="CE45" s="146">
        <f t="shared" si="274"/>
        <v>98</v>
      </c>
      <c r="CF45" s="146">
        <f t="shared" si="274"/>
        <v>98</v>
      </c>
      <c r="CG45" s="146">
        <f t="shared" si="274"/>
        <v>98</v>
      </c>
      <c r="CH45" s="146">
        <f t="shared" si="274"/>
        <v>98</v>
      </c>
      <c r="CI45" s="146">
        <f t="shared" si="274"/>
        <v>98</v>
      </c>
      <c r="CJ45" s="146">
        <f t="shared" si="274"/>
        <v>98</v>
      </c>
      <c r="CK45" s="146">
        <f t="shared" si="274"/>
        <v>98</v>
      </c>
      <c r="CL45" s="146">
        <f t="shared" si="274"/>
        <v>98</v>
      </c>
      <c r="CM45" s="146">
        <f t="shared" si="274"/>
        <v>98</v>
      </c>
      <c r="CN45" s="146">
        <f t="shared" si="274"/>
        <v>98</v>
      </c>
      <c r="CO45" s="146">
        <f t="shared" si="274"/>
        <v>98.000000000000014</v>
      </c>
      <c r="CP45" s="146">
        <f t="shared" si="274"/>
        <v>98</v>
      </c>
      <c r="CQ45" s="146">
        <f t="shared" si="274"/>
        <v>98</v>
      </c>
      <c r="CR45" s="146">
        <f t="shared" si="274"/>
        <v>98</v>
      </c>
      <c r="CS45" s="146">
        <f t="shared" si="274"/>
        <v>98.000000000000014</v>
      </c>
      <c r="CT45" s="146">
        <f t="shared" si="274"/>
        <v>98</v>
      </c>
      <c r="CU45" s="146">
        <f t="shared" si="274"/>
        <v>98.000000000000014</v>
      </c>
      <c r="CV45" s="146">
        <f t="shared" si="274"/>
        <v>98.000000000000014</v>
      </c>
      <c r="CW45" s="146">
        <f t="shared" si="274"/>
        <v>97.999999999999986</v>
      </c>
      <c r="CX45" s="146">
        <f t="shared" si="274"/>
        <v>98</v>
      </c>
      <c r="CY45" s="146">
        <f t="shared" si="274"/>
        <v>98</v>
      </c>
      <c r="CZ45" s="146">
        <f t="shared" si="274"/>
        <v>97.999999999999986</v>
      </c>
      <c r="DA45" s="146">
        <f t="shared" si="274"/>
        <v>98</v>
      </c>
      <c r="DB45" s="146">
        <f t="shared" si="274"/>
        <v>98.000000000000014</v>
      </c>
      <c r="DC45" s="146">
        <f t="shared" si="274"/>
        <v>98</v>
      </c>
      <c r="DD45" s="146">
        <f t="shared" si="274"/>
        <v>98</v>
      </c>
      <c r="DE45" s="146">
        <f t="shared" si="274"/>
        <v>98</v>
      </c>
      <c r="DF45" s="146">
        <f t="shared" si="274"/>
        <v>98.000000000000014</v>
      </c>
      <c r="DG45" s="146">
        <f t="shared" si="274"/>
        <v>98.000000000000014</v>
      </c>
      <c r="DH45" s="146">
        <f t="shared" si="274"/>
        <v>98</v>
      </c>
      <c r="DI45" s="146">
        <f t="shared" si="274"/>
        <v>97.999999999999986</v>
      </c>
      <c r="DJ45" s="146">
        <f t="shared" si="274"/>
        <v>98</v>
      </c>
      <c r="DK45" s="146">
        <f t="shared" si="274"/>
        <v>98.000000000000014</v>
      </c>
      <c r="DL45" s="146">
        <f t="shared" si="274"/>
        <v>98</v>
      </c>
      <c r="DM45" s="146">
        <f t="shared" si="274"/>
        <v>98</v>
      </c>
      <c r="DN45" s="146">
        <f t="shared" si="274"/>
        <v>98</v>
      </c>
      <c r="DO45" s="146">
        <f t="shared" si="274"/>
        <v>98</v>
      </c>
      <c r="DP45" s="146">
        <f t="shared" si="274"/>
        <v>98</v>
      </c>
      <c r="DQ45" s="146">
        <f t="shared" si="274"/>
        <v>98</v>
      </c>
      <c r="DR45" s="146">
        <f t="shared" si="274"/>
        <v>98</v>
      </c>
      <c r="DS45" s="146">
        <f t="shared" si="274"/>
        <v>98</v>
      </c>
      <c r="DT45" s="146">
        <f t="shared" si="274"/>
        <v>98</v>
      </c>
      <c r="DU45" s="146">
        <f t="shared" si="274"/>
        <v>98</v>
      </c>
      <c r="DV45" s="146">
        <f t="shared" si="274"/>
        <v>98</v>
      </c>
      <c r="DW45" s="146">
        <f t="shared" si="274"/>
        <v>98</v>
      </c>
      <c r="DX45" s="146">
        <f t="shared" si="274"/>
        <v>98</v>
      </c>
      <c r="DY45" s="146">
        <f t="shared" si="274"/>
        <v>98.000000000000014</v>
      </c>
      <c r="DZ45" s="146">
        <f t="shared" si="274"/>
        <v>98</v>
      </c>
      <c r="EA45" s="146">
        <f t="shared" si="274"/>
        <v>97.999999999999986</v>
      </c>
      <c r="EB45" s="146">
        <f t="shared" si="274"/>
        <v>98</v>
      </c>
      <c r="EC45" s="146">
        <f t="shared" si="274"/>
        <v>98</v>
      </c>
      <c r="ED45" s="146">
        <f t="shared" si="274"/>
        <v>98.000000000000014</v>
      </c>
      <c r="EE45" s="146">
        <f t="shared" si="274"/>
        <v>98</v>
      </c>
      <c r="EF45" s="146">
        <f t="shared" si="274"/>
        <v>98</v>
      </c>
      <c r="EG45" s="146">
        <f t="shared" si="274"/>
        <v>98</v>
      </c>
      <c r="EH45" s="146">
        <f t="shared" si="274"/>
        <v>98</v>
      </c>
      <c r="EI45" s="146">
        <f t="shared" ref="EI45:GT45" si="275">EI$41/EI$40*100</f>
        <v>98</v>
      </c>
      <c r="EJ45" s="146">
        <f t="shared" si="275"/>
        <v>98</v>
      </c>
      <c r="EK45" s="146">
        <f t="shared" si="275"/>
        <v>98</v>
      </c>
      <c r="EL45" s="146">
        <f t="shared" si="275"/>
        <v>98.000000000000014</v>
      </c>
      <c r="EM45" s="146">
        <f t="shared" si="275"/>
        <v>98</v>
      </c>
      <c r="EN45" s="146">
        <f t="shared" si="275"/>
        <v>98</v>
      </c>
      <c r="EO45" s="146">
        <f t="shared" si="275"/>
        <v>97.999999999999986</v>
      </c>
      <c r="EP45" s="146">
        <f t="shared" si="275"/>
        <v>98.000000000000014</v>
      </c>
      <c r="EQ45" s="146">
        <f t="shared" si="275"/>
        <v>97.999999999999986</v>
      </c>
      <c r="ER45" s="146">
        <f t="shared" si="275"/>
        <v>98</v>
      </c>
      <c r="ES45" s="146">
        <f t="shared" si="275"/>
        <v>98</v>
      </c>
      <c r="ET45" s="146">
        <f t="shared" si="275"/>
        <v>98</v>
      </c>
      <c r="EU45" s="146">
        <f t="shared" si="275"/>
        <v>98</v>
      </c>
      <c r="EV45" s="146">
        <f t="shared" si="275"/>
        <v>98</v>
      </c>
      <c r="EW45" s="146">
        <f t="shared" si="275"/>
        <v>97.999999999999986</v>
      </c>
      <c r="EX45" s="146">
        <f t="shared" si="275"/>
        <v>98</v>
      </c>
      <c r="EY45" s="146">
        <f t="shared" si="275"/>
        <v>98</v>
      </c>
      <c r="EZ45" s="146">
        <f t="shared" si="275"/>
        <v>98</v>
      </c>
      <c r="FA45" s="146">
        <f t="shared" si="275"/>
        <v>98.000000000000014</v>
      </c>
      <c r="FB45" s="146">
        <f t="shared" si="275"/>
        <v>98.000000000000014</v>
      </c>
      <c r="FC45" s="146">
        <f t="shared" si="275"/>
        <v>98.000000000000014</v>
      </c>
      <c r="FD45" s="146">
        <f t="shared" si="275"/>
        <v>98</v>
      </c>
      <c r="FE45" s="146">
        <f t="shared" si="275"/>
        <v>98</v>
      </c>
      <c r="FF45" s="146">
        <f t="shared" si="275"/>
        <v>98.000000000000014</v>
      </c>
      <c r="FG45" s="146">
        <f t="shared" si="275"/>
        <v>98</v>
      </c>
      <c r="FH45" s="146">
        <f t="shared" si="275"/>
        <v>97.999999999999986</v>
      </c>
      <c r="FI45" s="146">
        <f t="shared" si="275"/>
        <v>98</v>
      </c>
      <c r="FJ45" s="146">
        <f t="shared" si="275"/>
        <v>98</v>
      </c>
      <c r="FK45" s="146">
        <f t="shared" si="275"/>
        <v>98.000000000000014</v>
      </c>
      <c r="FL45" s="146">
        <f t="shared" si="275"/>
        <v>98</v>
      </c>
      <c r="FM45" s="146">
        <f t="shared" si="275"/>
        <v>98.000000000000014</v>
      </c>
      <c r="FN45" s="146">
        <f t="shared" si="275"/>
        <v>98</v>
      </c>
      <c r="FO45" s="146">
        <f t="shared" si="275"/>
        <v>98.000000000000014</v>
      </c>
      <c r="FP45" s="146">
        <f t="shared" si="275"/>
        <v>98</v>
      </c>
      <c r="FQ45" s="146">
        <f t="shared" si="275"/>
        <v>98</v>
      </c>
      <c r="FR45" s="146">
        <f t="shared" si="275"/>
        <v>98</v>
      </c>
      <c r="FS45" s="146">
        <f t="shared" si="275"/>
        <v>97.999999999999986</v>
      </c>
      <c r="FT45" s="146">
        <f t="shared" si="275"/>
        <v>98</v>
      </c>
      <c r="FU45" s="146">
        <f t="shared" si="275"/>
        <v>98</v>
      </c>
      <c r="FV45" s="146">
        <f t="shared" si="275"/>
        <v>97.999999999999986</v>
      </c>
      <c r="FW45" s="146">
        <f t="shared" si="275"/>
        <v>98</v>
      </c>
      <c r="FX45" s="146">
        <f t="shared" si="275"/>
        <v>97.999999999999986</v>
      </c>
      <c r="FY45" s="146">
        <f t="shared" si="275"/>
        <v>98.000000000000014</v>
      </c>
      <c r="FZ45" s="146">
        <f t="shared" si="275"/>
        <v>97.999999999999986</v>
      </c>
      <c r="GA45" s="146">
        <f t="shared" si="275"/>
        <v>98</v>
      </c>
      <c r="GB45" s="146">
        <f t="shared" si="275"/>
        <v>98</v>
      </c>
      <c r="GC45" s="146">
        <f t="shared" si="275"/>
        <v>98</v>
      </c>
      <c r="GD45" s="146">
        <f t="shared" si="275"/>
        <v>98</v>
      </c>
      <c r="GE45" s="146">
        <f t="shared" si="275"/>
        <v>98</v>
      </c>
      <c r="GF45" s="146">
        <f t="shared" si="275"/>
        <v>98.000000000000014</v>
      </c>
      <c r="GG45" s="146">
        <f t="shared" si="275"/>
        <v>98.000000000000014</v>
      </c>
      <c r="GH45" s="146">
        <f t="shared" si="275"/>
        <v>98</v>
      </c>
      <c r="GI45" s="146">
        <f t="shared" si="275"/>
        <v>98.000000000000014</v>
      </c>
      <c r="GJ45" s="146">
        <f t="shared" si="275"/>
        <v>97.999999999999986</v>
      </c>
      <c r="GK45" s="146">
        <f t="shared" si="275"/>
        <v>98</v>
      </c>
      <c r="GL45" s="146">
        <f t="shared" si="275"/>
        <v>98</v>
      </c>
      <c r="GM45" s="146">
        <f t="shared" si="275"/>
        <v>98.000000000000014</v>
      </c>
      <c r="GN45" s="146">
        <f t="shared" si="275"/>
        <v>98</v>
      </c>
      <c r="GO45" s="146">
        <f t="shared" si="275"/>
        <v>98.000000000000014</v>
      </c>
      <c r="GP45" s="146">
        <f t="shared" si="275"/>
        <v>98</v>
      </c>
      <c r="GQ45" s="146">
        <f t="shared" si="275"/>
        <v>98.000000000000014</v>
      </c>
      <c r="GR45" s="146">
        <f t="shared" si="275"/>
        <v>98</v>
      </c>
      <c r="GS45" s="146">
        <f t="shared" si="275"/>
        <v>98</v>
      </c>
      <c r="GT45" s="146">
        <f t="shared" si="275"/>
        <v>98.000000000000014</v>
      </c>
      <c r="GU45" s="146">
        <f t="shared" ref="GU45:IP45" si="276">GU$41/GU$40*100</f>
        <v>98</v>
      </c>
      <c r="GV45" s="146">
        <f t="shared" si="276"/>
        <v>97.999999999999986</v>
      </c>
      <c r="GW45" s="146">
        <f t="shared" si="276"/>
        <v>98.000000000000014</v>
      </c>
      <c r="GX45" s="146">
        <f t="shared" si="276"/>
        <v>98</v>
      </c>
      <c r="GY45" s="146">
        <f t="shared" si="276"/>
        <v>98.000000000000014</v>
      </c>
      <c r="GZ45" s="146">
        <f t="shared" si="276"/>
        <v>98.000000000000014</v>
      </c>
      <c r="HA45" s="146">
        <f t="shared" si="276"/>
        <v>98</v>
      </c>
      <c r="HB45" s="146">
        <f t="shared" si="276"/>
        <v>97.999999999999986</v>
      </c>
      <c r="HC45" s="146">
        <f t="shared" si="276"/>
        <v>98</v>
      </c>
      <c r="HD45" s="146">
        <f t="shared" si="276"/>
        <v>98</v>
      </c>
      <c r="HE45" s="146">
        <f t="shared" si="276"/>
        <v>97.999999999999986</v>
      </c>
      <c r="HF45" s="146">
        <f t="shared" si="276"/>
        <v>97.999999999999986</v>
      </c>
      <c r="HG45" s="146">
        <f t="shared" si="276"/>
        <v>98.000000000000014</v>
      </c>
      <c r="HH45" s="146">
        <f t="shared" si="276"/>
        <v>98.000000000000014</v>
      </c>
      <c r="HI45" s="146">
        <f t="shared" si="276"/>
        <v>98</v>
      </c>
      <c r="HJ45" s="146">
        <f t="shared" si="276"/>
        <v>98</v>
      </c>
      <c r="HK45" s="146">
        <f t="shared" si="276"/>
        <v>98</v>
      </c>
      <c r="HL45" s="146">
        <f t="shared" si="276"/>
        <v>98.000000000000014</v>
      </c>
      <c r="HM45" s="146">
        <f t="shared" si="276"/>
        <v>98</v>
      </c>
      <c r="HN45" s="146">
        <f t="shared" si="276"/>
        <v>97.999999999999986</v>
      </c>
      <c r="HO45" s="146">
        <f t="shared" si="276"/>
        <v>98</v>
      </c>
      <c r="HP45" s="146">
        <f t="shared" si="276"/>
        <v>98</v>
      </c>
      <c r="HQ45" s="146">
        <f t="shared" si="276"/>
        <v>98</v>
      </c>
      <c r="HR45" s="146">
        <f t="shared" si="276"/>
        <v>98</v>
      </c>
      <c r="HS45" s="146">
        <f t="shared" si="276"/>
        <v>98</v>
      </c>
      <c r="HT45" s="146">
        <f t="shared" si="276"/>
        <v>98</v>
      </c>
      <c r="HU45" s="146">
        <f t="shared" si="276"/>
        <v>98</v>
      </c>
      <c r="HV45" s="146">
        <f t="shared" si="276"/>
        <v>98</v>
      </c>
      <c r="HW45" s="146">
        <f t="shared" si="276"/>
        <v>98</v>
      </c>
      <c r="HX45" s="146">
        <f t="shared" si="276"/>
        <v>98</v>
      </c>
      <c r="HY45" s="146">
        <f t="shared" si="276"/>
        <v>98</v>
      </c>
      <c r="HZ45" s="146">
        <f t="shared" si="276"/>
        <v>98</v>
      </c>
      <c r="IA45" s="146">
        <f t="shared" si="276"/>
        <v>98</v>
      </c>
      <c r="IB45" s="146">
        <f t="shared" si="276"/>
        <v>98</v>
      </c>
      <c r="IC45" s="146">
        <f t="shared" si="276"/>
        <v>98</v>
      </c>
      <c r="ID45" s="146">
        <f t="shared" si="276"/>
        <v>98</v>
      </c>
      <c r="IE45" s="146">
        <f t="shared" si="276"/>
        <v>98</v>
      </c>
      <c r="IF45" s="146">
        <f t="shared" si="276"/>
        <v>98</v>
      </c>
      <c r="IG45" s="146">
        <f t="shared" si="276"/>
        <v>98</v>
      </c>
      <c r="IH45" s="146">
        <f t="shared" si="276"/>
        <v>98</v>
      </c>
      <c r="II45" s="146">
        <f t="shared" si="276"/>
        <v>98</v>
      </c>
      <c r="IJ45" s="146">
        <f t="shared" si="276"/>
        <v>98</v>
      </c>
      <c r="IK45" s="146">
        <f t="shared" si="276"/>
        <v>98</v>
      </c>
      <c r="IL45" s="146">
        <f t="shared" si="276"/>
        <v>98</v>
      </c>
      <c r="IM45" s="146">
        <f t="shared" si="276"/>
        <v>98</v>
      </c>
      <c r="IN45" s="146">
        <f t="shared" si="276"/>
        <v>98</v>
      </c>
      <c r="IO45" s="146">
        <f t="shared" si="276"/>
        <v>98</v>
      </c>
      <c r="IP45" s="146">
        <f t="shared" si="276"/>
        <v>98</v>
      </c>
    </row>
    <row r="46" spans="3:250">
      <c r="G46" s="150"/>
      <c r="H46" s="15"/>
      <c r="I46" s="16" t="s">
        <v>116</v>
      </c>
      <c r="J46" s="151" t="s">
        <v>99</v>
      </c>
      <c r="K46" s="37">
        <f t="shared" ref="K46:BV46" si="277">K$42/K$40</f>
        <v>25</v>
      </c>
      <c r="L46" s="38">
        <f t="shared" si="277"/>
        <v>24.851164850793015</v>
      </c>
      <c r="M46" s="38">
        <f t="shared" si="277"/>
        <v>24.703215777651607</v>
      </c>
      <c r="N46" s="38">
        <f t="shared" si="277"/>
        <v>24.556147505405239</v>
      </c>
      <c r="O46" s="38">
        <f t="shared" si="277"/>
        <v>24.409954790288605</v>
      </c>
      <c r="P46" s="38">
        <f t="shared" si="277"/>
        <v>24.264632419754669</v>
      </c>
      <c r="Q46" s="38">
        <f t="shared" si="277"/>
        <v>24.120175212288789</v>
      </c>
      <c r="R46" s="38">
        <f t="shared" si="277"/>
        <v>23.976578017224004</v>
      </c>
      <c r="S46" s="38">
        <f t="shared" si="277"/>
        <v>23.833835714557342</v>
      </c>
      <c r="T46" s="38">
        <f t="shared" si="277"/>
        <v>23.691943214767303</v>
      </c>
      <c r="U46" s="38">
        <f t="shared" si="277"/>
        <v>23.550895458632368</v>
      </c>
      <c r="V46" s="38">
        <f t="shared" si="277"/>
        <v>23.410687417050617</v>
      </c>
      <c r="W46" s="38">
        <f t="shared" si="277"/>
        <v>23.271314090860422</v>
      </c>
      <c r="X46" s="38">
        <f t="shared" si="277"/>
        <v>23.132770510662187</v>
      </c>
      <c r="Y46" s="38">
        <f t="shared" si="277"/>
        <v>22.99505173664117</v>
      </c>
      <c r="Z46" s="38">
        <f t="shared" si="277"/>
        <v>22.858152858391353</v>
      </c>
      <c r="AA46" s="38">
        <f t="shared" si="277"/>
        <v>22.722068994740365</v>
      </c>
      <c r="AB46" s="38">
        <f t="shared" si="277"/>
        <v>22.586795293575417</v>
      </c>
      <c r="AC46" s="38">
        <f t="shared" si="277"/>
        <v>22.452326931670338</v>
      </c>
      <c r="AD46" s="38">
        <f t="shared" si="277"/>
        <v>22.318659114513569</v>
      </c>
      <c r="AE46" s="38">
        <f t="shared" si="277"/>
        <v>22.185787076137228</v>
      </c>
      <c r="AF46" s="38">
        <f t="shared" si="277"/>
        <v>22.053706078947176</v>
      </c>
      <c r="AG46" s="38">
        <f t="shared" si="277"/>
        <v>21.922411413554091</v>
      </c>
      <c r="AH46" s="38">
        <f t="shared" si="277"/>
        <v>21.791898398605557</v>
      </c>
      <c r="AI46" s="38">
        <f t="shared" si="277"/>
        <v>21.662162380619154</v>
      </c>
      <c r="AJ46" s="38">
        <f t="shared" si="277"/>
        <v>21.533198733816537</v>
      </c>
      <c r="AK46" s="38">
        <f t="shared" si="277"/>
        <v>21.405002859958483</v>
      </c>
      <c r="AL46" s="38">
        <f t="shared" si="277"/>
        <v>21.277570188180967</v>
      </c>
      <c r="AM46" s="38">
        <f t="shared" si="277"/>
        <v>21.150896174832162</v>
      </c>
      <c r="AN46" s="38">
        <f t="shared" si="277"/>
        <v>21.024976303310456</v>
      </c>
      <c r="AO46" s="38">
        <f t="shared" si="277"/>
        <v>20.899806083903393</v>
      </c>
      <c r="AP46" s="38">
        <f t="shared" si="277"/>
        <v>20.775381053627598</v>
      </c>
      <c r="AQ46" s="38">
        <f t="shared" si="277"/>
        <v>20.651696776069649</v>
      </c>
      <c r="AR46" s="38">
        <f t="shared" si="277"/>
        <v>20.528748841227898</v>
      </c>
      <c r="AS46" s="38">
        <f t="shared" si="277"/>
        <v>20.406532865355221</v>
      </c>
      <c r="AT46" s="38">
        <f t="shared" si="277"/>
        <v>20.285044490802722</v>
      </c>
      <c r="AU46" s="38">
        <f t="shared" si="277"/>
        <v>20.164279385864361</v>
      </c>
      <c r="AV46" s="38">
        <f t="shared" si="277"/>
        <v>20.0442332446225</v>
      </c>
      <c r="AW46" s="38">
        <f t="shared" si="277"/>
        <v>19.924901786794379</v>
      </c>
      <c r="AX46" s="38">
        <f t="shared" si="277"/>
        <v>19.806280757579493</v>
      </c>
      <c r="AY46" s="38">
        <f t="shared" si="277"/>
        <v>19.688365927507899</v>
      </c>
      <c r="AZ46" s="38">
        <f t="shared" si="277"/>
        <v>19.571153092289403</v>
      </c>
      <c r="BA46" s="38">
        <f t="shared" si="277"/>
        <v>19.454638072663656</v>
      </c>
      <c r="BB46" s="38">
        <f t="shared" si="277"/>
        <v>19.338816714251141</v>
      </c>
      <c r="BC46" s="38">
        <f t="shared" si="277"/>
        <v>19.223684887405053</v>
      </c>
      <c r="BD46" s="38">
        <f t="shared" si="277"/>
        <v>19.109238487064051</v>
      </c>
      <c r="BE46" s="38">
        <f t="shared" si="277"/>
        <v>18.995473432605888</v>
      </c>
      <c r="BF46" s="38">
        <f t="shared" si="277"/>
        <v>18.882385667701918</v>
      </c>
      <c r="BG46" s="38">
        <f t="shared" si="277"/>
        <v>18.769971160172464</v>
      </c>
      <c r="BH46" s="38">
        <f t="shared" si="277"/>
        <v>18.658225901843057</v>
      </c>
      <c r="BI46" s="38">
        <f t="shared" si="277"/>
        <v>18.547145908401518</v>
      </c>
      <c r="BJ46" s="38">
        <f t="shared" si="277"/>
        <v>18.436727219255889</v>
      </c>
      <c r="BK46" s="38">
        <f t="shared" si="277"/>
        <v>18.326965897393229</v>
      </c>
      <c r="BL46" s="38">
        <f t="shared" si="277"/>
        <v>18.217858029239235</v>
      </c>
      <c r="BM46" s="38">
        <f t="shared" si="277"/>
        <v>18.109399724518692</v>
      </c>
      <c r="BN46" s="38">
        <f t="shared" si="277"/>
        <v>18.001587116116781</v>
      </c>
      <c r="BO46" s="38">
        <f t="shared" si="277"/>
        <v>17.894416359941186</v>
      </c>
      <c r="BP46" s="38">
        <f t="shared" si="277"/>
        <v>17.787883634785032</v>
      </c>
      <c r="BQ46" s="38">
        <f t="shared" si="277"/>
        <v>17.681985142190641</v>
      </c>
      <c r="BR46" s="38">
        <f t="shared" si="277"/>
        <v>17.576717106314092</v>
      </c>
      <c r="BS46" s="38">
        <f t="shared" si="277"/>
        <v>17.4720757737906</v>
      </c>
      <c r="BT46" s="38">
        <f t="shared" si="277"/>
        <v>17.368057413600681</v>
      </c>
      <c r="BU46" s="38">
        <f t="shared" si="277"/>
        <v>17.26465831693713</v>
      </c>
      <c r="BV46" s="38">
        <f t="shared" si="277"/>
        <v>17.16187479707277</v>
      </c>
      <c r="BW46" s="38">
        <f t="shared" ref="BW46:EH46" si="278">BW$42/BW$40</f>
        <v>17.059703189229012</v>
      </c>
      <c r="BX46" s="38">
        <f t="shared" si="278"/>
        <v>16.958139850445178</v>
      </c>
      <c r="BY46" s="38">
        <f t="shared" si="278"/>
        <v>16.857181159448619</v>
      </c>
      <c r="BZ46" s="38">
        <f t="shared" si="278"/>
        <v>16.756823516525589</v>
      </c>
      <c r="CA46" s="38">
        <f t="shared" si="278"/>
        <v>16.657063343392899</v>
      </c>
      <c r="CB46" s="38">
        <f t="shared" si="278"/>
        <v>16.557897083070333</v>
      </c>
      <c r="CC46" s="38">
        <f t="shared" si="278"/>
        <v>16.459321199753823</v>
      </c>
      <c r="CD46" s="38">
        <f t="shared" si="278"/>
        <v>16.361332178689381</v>
      </c>
      <c r="CE46" s="38">
        <f t="shared" si="278"/>
        <v>16.263926526047769</v>
      </c>
      <c r="CF46" s="38">
        <f t="shared" si="278"/>
        <v>16.167100768799937</v>
      </c>
      <c r="CG46" s="38">
        <f t="shared" si="278"/>
        <v>16.070851454593186</v>
      </c>
      <c r="CH46" s="38">
        <f t="shared" si="278"/>
        <v>15.975175151628079</v>
      </c>
      <c r="CI46" s="38">
        <f t="shared" si="278"/>
        <v>15.880068448536065</v>
      </c>
      <c r="CJ46" s="38">
        <f t="shared" si="278"/>
        <v>15.785527954257862</v>
      </c>
      <c r="CK46" s="38">
        <f t="shared" si="278"/>
        <v>15.691550297922541</v>
      </c>
      <c r="CL46" s="38">
        <f t="shared" si="278"/>
        <v>15.598132128727331</v>
      </c>
      <c r="CM46" s="38">
        <f t="shared" si="278"/>
        <v>15.505270115818153</v>
      </c>
      <c r="CN46" s="38">
        <f t="shared" si="278"/>
        <v>15.412960948170854</v>
      </c>
      <c r="CO46" s="38">
        <f t="shared" si="278"/>
        <v>15.321201334473153</v>
      </c>
      <c r="CP46" s="38">
        <f t="shared" si="278"/>
        <v>15.229988003007287</v>
      </c>
      <c r="CQ46" s="38">
        <f t="shared" si="278"/>
        <v>15.13931770153336</v>
      </c>
      <c r="CR46" s="38">
        <f t="shared" si="278"/>
        <v>15.049187197173371</v>
      </c>
      <c r="CS46" s="38">
        <f t="shared" si="278"/>
        <v>14.959593276295964</v>
      </c>
      <c r="CT46" s="38">
        <f t="shared" si="278"/>
        <v>14.87053274440183</v>
      </c>
      <c r="CU46" s="38">
        <f t="shared" si="278"/>
        <v>14.782002426009811</v>
      </c>
      <c r="CV46" s="38">
        <f t="shared" si="278"/>
        <v>14.693999164543682</v>
      </c>
      <c r="CW46" s="38">
        <f t="shared" si="278"/>
        <v>14.606519822219592</v>
      </c>
      <c r="CX46" s="38">
        <f t="shared" si="278"/>
        <v>14.519561279934198</v>
      </c>
      <c r="CY46" s="38">
        <f t="shared" si="278"/>
        <v>14.433120437153438</v>
      </c>
      <c r="CZ46" s="38">
        <f t="shared" si="278"/>
        <v>14.347194211801993</v>
      </c>
      <c r="DA46" s="38">
        <f t="shared" si="278"/>
        <v>14.261779540153386</v>
      </c>
      <c r="DB46" s="38">
        <f t="shared" si="278"/>
        <v>14.176873376720749</v>
      </c>
      <c r="DC46" s="38">
        <f t="shared" si="278"/>
        <v>14.092472694148237</v>
      </c>
      <c r="DD46" s="38">
        <f t="shared" si="278"/>
        <v>14.008574483103079</v>
      </c>
      <c r="DE46" s="38">
        <f t="shared" si="278"/>
        <v>13.925175752168284</v>
      </c>
      <c r="DF46" s="38">
        <f t="shared" si="278"/>
        <v>13.842273527735985</v>
      </c>
      <c r="DG46" s="38">
        <f t="shared" si="278"/>
        <v>13.759864853901405</v>
      </c>
      <c r="DH46" s="38">
        <f t="shared" si="278"/>
        <v>13.677946792357471</v>
      </c>
      <c r="DI46" s="38">
        <f t="shared" si="278"/>
        <v>13.596516422290039</v>
      </c>
      <c r="DJ46" s="38">
        <f t="shared" si="278"/>
        <v>13.515570840273766</v>
      </c>
      <c r="DK46" s="38">
        <f t="shared" si="278"/>
        <v>13.435107160168577</v>
      </c>
      <c r="DL46" s="38">
        <f t="shared" si="278"/>
        <v>13.355122513016754</v>
      </c>
      <c r="DM46" s="38">
        <f t="shared" si="278"/>
        <v>13.275614046940655</v>
      </c>
      <c r="DN46" s="38">
        <f t="shared" si="278"/>
        <v>13.196578927041022</v>
      </c>
      <c r="DO46" s="38">
        <f t="shared" si="278"/>
        <v>13.118014335295905</v>
      </c>
      <c r="DP46" s="38">
        <f t="shared" si="278"/>
        <v>13.039917470460178</v>
      </c>
      <c r="DQ46" s="38">
        <f t="shared" si="278"/>
        <v>12.962285547965671</v>
      </c>
      <c r="DR46" s="38">
        <f t="shared" si="278"/>
        <v>12.885115799821868</v>
      </c>
      <c r="DS46" s="38">
        <f t="shared" si="278"/>
        <v>12.808405474517235</v>
      </c>
      <c r="DT46" s="38">
        <f t="shared" si="278"/>
        <v>12.7321518369211</v>
      </c>
      <c r="DU46" s="38">
        <f t="shared" si="278"/>
        <v>12.656352168186132</v>
      </c>
      <c r="DV46" s="38">
        <f t="shared" si="278"/>
        <v>12.581003765651406</v>
      </c>
      <c r="DW46" s="38">
        <f t="shared" si="278"/>
        <v>12.50610394274603</v>
      </c>
      <c r="DX46" s="38">
        <f t="shared" si="278"/>
        <v>12.43165002889336</v>
      </c>
      <c r="DY46" s="38">
        <f t="shared" si="278"/>
        <v>12.357639369415782</v>
      </c>
      <c r="DZ46" s="38">
        <f t="shared" si="278"/>
        <v>12.284069325440056</v>
      </c>
      <c r="EA46" s="38">
        <f t="shared" si="278"/>
        <v>12.210937273803221</v>
      </c>
      <c r="EB46" s="38">
        <f t="shared" si="278"/>
        <v>12.138240606959075</v>
      </c>
      <c r="EC46" s="38">
        <f t="shared" si="278"/>
        <v>12.06597673288519</v>
      </c>
      <c r="ED46" s="38">
        <f t="shared" si="278"/>
        <v>11.994143074990509</v>
      </c>
      <c r="EE46" s="38">
        <f t="shared" si="278"/>
        <v>11.922737072023462</v>
      </c>
      <c r="EF46" s="38">
        <f t="shared" si="278"/>
        <v>11.851756177980651</v>
      </c>
      <c r="EG46" s="38">
        <f t="shared" si="278"/>
        <v>11.781197862016066</v>
      </c>
      <c r="EH46" s="38">
        <f t="shared" si="278"/>
        <v>11.711059608350858</v>
      </c>
      <c r="EI46" s="38">
        <f t="shared" ref="EI46:GT46" si="279">EI$42/EI$40</f>
        <v>11.641338916183624</v>
      </c>
      <c r="EJ46" s="38">
        <f t="shared" si="279"/>
        <v>11.572033299601252</v>
      </c>
      <c r="EK46" s="38">
        <f t="shared" si="279"/>
        <v>11.503140287490275</v>
      </c>
      <c r="EL46" s="38">
        <f t="shared" si="279"/>
        <v>11.434657423448774</v>
      </c>
      <c r="EM46" s="38">
        <f t="shared" si="279"/>
        <v>11.366582265698783</v>
      </c>
      <c r="EN46" s="38">
        <f t="shared" si="279"/>
        <v>11.298912386999232</v>
      </c>
      <c r="EO46" s="38">
        <f t="shared" si="279"/>
        <v>11.231645374559404</v>
      </c>
      <c r="EP46" s="38">
        <f t="shared" si="279"/>
        <v>11.164778829952903</v>
      </c>
      <c r="EQ46" s="38">
        <f t="shared" si="279"/>
        <v>11.09831036903214</v>
      </c>
      <c r="ER46" s="38">
        <f t="shared" si="279"/>
        <v>11.032237621843326</v>
      </c>
      <c r="ES46" s="38">
        <f t="shared" si="279"/>
        <v>10.966558232541965</v>
      </c>
      <c r="ET46" s="38">
        <f t="shared" si="279"/>
        <v>10.901269859308865</v>
      </c>
      <c r="EU46" s="38">
        <f t="shared" si="279"/>
        <v>10.83637017426663</v>
      </c>
      <c r="EV46" s="38">
        <f t="shared" si="279"/>
        <v>10.771856863396664</v>
      </c>
      <c r="EW46" s="38">
        <f t="shared" si="279"/>
        <v>10.707727626456666</v>
      </c>
      <c r="EX46" s="38">
        <f t="shared" si="279"/>
        <v>10.643980176898607</v>
      </c>
      <c r="EY46" s="38">
        <f t="shared" si="279"/>
        <v>10.580612241787209</v>
      </c>
      <c r="EZ46" s="38">
        <f t="shared" si="279"/>
        <v>10.517621561718903</v>
      </c>
      <c r="FA46" s="38">
        <f t="shared" si="279"/>
        <v>10.45500589074126</v>
      </c>
      <c r="FB46" s="38">
        <f t="shared" si="279"/>
        <v>10.392762996272923</v>
      </c>
      <c r="FC46" s="38">
        <f t="shared" si="279"/>
        <v>10.330890659023996</v>
      </c>
      <c r="FD46" s="38">
        <f t="shared" si="279"/>
        <v>10.269386672916919</v>
      </c>
      <c r="FE46" s="38">
        <f t="shared" si="279"/>
        <v>10.208248845007805</v>
      </c>
      <c r="FF46" s="38">
        <f t="shared" si="279"/>
        <v>10.147474995408253</v>
      </c>
      <c r="FG46" s="38">
        <f t="shared" si="279"/>
        <v>10.087062957207621</v>
      </c>
      <c r="FH46" s="38">
        <f t="shared" si="279"/>
        <v>10.027010576395769</v>
      </c>
      <c r="FI46" s="38">
        <f t="shared" si="279"/>
        <v>9.9673157117862523</v>
      </c>
      <c r="FJ46" s="38">
        <f t="shared" si="279"/>
        <v>9.9079762349399783</v>
      </c>
      <c r="FK46" s="38">
        <f t="shared" si="279"/>
        <v>9.8489900300893147</v>
      </c>
      <c r="FL46" s="38">
        <f t="shared" si="279"/>
        <v>9.7903549940626551</v>
      </c>
      <c r="FM46" s="38">
        <f t="shared" si="279"/>
        <v>9.7320690362094275</v>
      </c>
      <c r="FN46" s="38">
        <f t="shared" si="279"/>
        <v>9.6741300783255504</v>
      </c>
      <c r="FO46" s="38">
        <f t="shared" si="279"/>
        <v>9.6165360545793348</v>
      </c>
      <c r="FP46" s="38">
        <f t="shared" si="279"/>
        <v>9.5592849114378264</v>
      </c>
      <c r="FQ46" s="38">
        <f t="shared" si="279"/>
        <v>9.5023746075935875</v>
      </c>
      <c r="FR46" s="38">
        <f t="shared" si="279"/>
        <v>9.4458031138919125</v>
      </c>
      <c r="FS46" s="38">
        <f t="shared" si="279"/>
        <v>9.3895684132584751</v>
      </c>
      <c r="FT46" s="38">
        <f t="shared" si="279"/>
        <v>9.3336685006274127</v>
      </c>
      <c r="FU46" s="38">
        <f t="shared" si="279"/>
        <v>9.2781013828698349</v>
      </c>
      <c r="FV46" s="38">
        <f t="shared" si="279"/>
        <v>9.2228650787227551</v>
      </c>
      <c r="FW46" s="38">
        <f t="shared" si="279"/>
        <v>9.1679576187184502</v>
      </c>
      <c r="FX46" s="38">
        <f t="shared" si="279"/>
        <v>9.1133770451142375</v>
      </c>
      <c r="FY46" s="38">
        <f t="shared" si="279"/>
        <v>9.0591214118226731</v>
      </c>
      <c r="FZ46" s="38">
        <f t="shared" si="279"/>
        <v>9.0051887843421596</v>
      </c>
      <c r="GA46" s="38">
        <f t="shared" si="279"/>
        <v>8.9515772396879729</v>
      </c>
      <c r="GB46" s="38">
        <f t="shared" si="279"/>
        <v>8.8982848663236993</v>
      </c>
      <c r="GC46" s="38">
        <f t="shared" si="279"/>
        <v>8.8453097640930771</v>
      </c>
      <c r="GD46" s="38">
        <f t="shared" si="279"/>
        <v>8.7926500441522446</v>
      </c>
      <c r="GE46" s="38">
        <f t="shared" si="279"/>
        <v>8.7403038289023947</v>
      </c>
      <c r="GF46" s="38">
        <f t="shared" si="279"/>
        <v>8.6882692519228311</v>
      </c>
      <c r="GG46" s="38">
        <f t="shared" si="279"/>
        <v>8.6365444579044137</v>
      </c>
      <c r="GH46" s="38">
        <f t="shared" si="279"/>
        <v>8.5851276025834142</v>
      </c>
      <c r="GI46" s="38">
        <f t="shared" si="279"/>
        <v>8.5340168526757534</v>
      </c>
      <c r="GJ46" s="38">
        <f t="shared" si="279"/>
        <v>8.4832103858116348</v>
      </c>
      <c r="GK46" s="38">
        <f t="shared" si="279"/>
        <v>8.4327063904705728</v>
      </c>
      <c r="GL46" s="38">
        <f t="shared" si="279"/>
        <v>8.3825030659167972</v>
      </c>
      <c r="GM46" s="38">
        <f t="shared" si="279"/>
        <v>8.3325986221350465</v>
      </c>
      <c r="GN46" s="38">
        <f t="shared" si="279"/>
        <v>8.2829912797667493</v>
      </c>
      <c r="GO46" s="38">
        <f t="shared" si="279"/>
        <v>8.2336792700465793</v>
      </c>
      <c r="GP46" s="38">
        <f t="shared" si="279"/>
        <v>8.1846608347393843</v>
      </c>
      <c r="GQ46" s="38">
        <f t="shared" si="279"/>
        <v>8.1359342260775023</v>
      </c>
      <c r="GR46" s="38">
        <f t="shared" si="279"/>
        <v>8.0874977066984428</v>
      </c>
      <c r="GS46" s="38">
        <f t="shared" si="279"/>
        <v>8.039349549582937</v>
      </c>
      <c r="GT46" s="38">
        <f t="shared" si="279"/>
        <v>7.9914880379933644</v>
      </c>
      <c r="GU46" s="38">
        <f t="shared" ref="GU46:IP46" si="280">GU$42/GU$40</f>
        <v>7.9439114654125405</v>
      </c>
      <c r="GV46" s="38">
        <f t="shared" si="280"/>
        <v>7.8966181354828704</v>
      </c>
      <c r="GW46" s="38">
        <f t="shared" si="280"/>
        <v>7.8496063619458614</v>
      </c>
      <c r="GX46" s="38">
        <f t="shared" si="280"/>
        <v>7.8028744685820079</v>
      </c>
      <c r="GY46" s="38">
        <f t="shared" si="280"/>
        <v>7.7564207891510168</v>
      </c>
      <c r="GZ46" s="38">
        <f t="shared" si="280"/>
        <v>7.7102436673323984</v>
      </c>
      <c r="HA46" s="38">
        <f t="shared" si="280"/>
        <v>7.6643414566664134</v>
      </c>
      <c r="HB46" s="38">
        <f t="shared" si="280"/>
        <v>7.6187125204953636</v>
      </c>
      <c r="HC46" s="38">
        <f t="shared" si="280"/>
        <v>7.5733552319052402</v>
      </c>
      <c r="HD46" s="38">
        <f t="shared" si="280"/>
        <v>7.5282679736677141</v>
      </c>
      <c r="HE46" s="38">
        <f t="shared" si="280"/>
        <v>7.4834491381824728</v>
      </c>
      <c r="HF46" s="38">
        <f t="shared" si="280"/>
        <v>7.4388971274199012</v>
      </c>
      <c r="HG46" s="38">
        <f t="shared" si="280"/>
        <v>7.3946103528641016</v>
      </c>
      <c r="HH46" s="38">
        <f t="shared" si="280"/>
        <v>7.3505872354562589</v>
      </c>
      <c r="HI46" s="38">
        <f t="shared" si="280"/>
        <v>7.306826205538334</v>
      </c>
      <c r="HJ46" s="38">
        <f t="shared" si="280"/>
        <v>7.2633257027971005</v>
      </c>
      <c r="HK46" s="38">
        <f t="shared" si="280"/>
        <v>7.22008417620851</v>
      </c>
      <c r="HL46" s="38">
        <f t="shared" si="280"/>
        <v>7.1771000839823893</v>
      </c>
      <c r="HM46" s="38">
        <f t="shared" si="280"/>
        <v>7.1343718935074687</v>
      </c>
      <c r="HN46" s="38">
        <f t="shared" si="280"/>
        <v>7.0918980812967352</v>
      </c>
      <c r="HO46" s="38">
        <f t="shared" si="280"/>
        <v>7.0496771329331134</v>
      </c>
      <c r="HP46" s="38">
        <f t="shared" si="280"/>
        <v>7.0077075430154654</v>
      </c>
      <c r="HQ46" s="38">
        <f t="shared" si="280"/>
        <v>6.9659878151049197</v>
      </c>
      <c r="HR46" s="38">
        <f t="shared" si="280"/>
        <v>6.9245164616715114</v>
      </c>
      <c r="HS46" s="38">
        <f t="shared" si="280"/>
        <v>6.8832920040411461</v>
      </c>
      <c r="HT46" s="38">
        <f t="shared" si="280"/>
        <v>6.8423129723428771</v>
      </c>
      <c r="HU46" s="38">
        <f t="shared" si="280"/>
        <v>6.8015779054564947</v>
      </c>
      <c r="HV46" s="38">
        <f t="shared" si="280"/>
        <v>6.7610853509604318</v>
      </c>
      <c r="HW46" s="38">
        <f t="shared" si="280"/>
        <v>6.7208338650799764</v>
      </c>
      <c r="HX46" s="38">
        <f t="shared" si="280"/>
        <v>6.6808220126357938</v>
      </c>
      <c r="HY46" s="38">
        <f t="shared" si="280"/>
        <v>6.6410483669927549</v>
      </c>
      <c r="HZ46" s="38">
        <f t="shared" si="280"/>
        <v>6.6015115100090673</v>
      </c>
      <c r="IA46" s="38">
        <f t="shared" si="280"/>
        <v>6.5622100319857131</v>
      </c>
      <c r="IB46" s="38">
        <f t="shared" si="280"/>
        <v>6.5231425316161857</v>
      </c>
      <c r="IC46" s="38">
        <f t="shared" si="280"/>
        <v>6.4843076159365243</v>
      </c>
      <c r="ID46" s="38">
        <f t="shared" si="280"/>
        <v>6.4457039002756478</v>
      </c>
      <c r="IE46" s="38">
        <f t="shared" si="280"/>
        <v>6.4073300082059843</v>
      </c>
      <c r="IF46" s="38">
        <f t="shared" si="280"/>
        <v>6.3691845714943947</v>
      </c>
      <c r="IG46" s="38">
        <f t="shared" si="280"/>
        <v>6.3312662300533864</v>
      </c>
      <c r="IH46" s="38">
        <f t="shared" si="280"/>
        <v>6.2935736318926212</v>
      </c>
      <c r="II46" s="38">
        <f t="shared" si="280"/>
        <v>6.2561054330707053</v>
      </c>
      <c r="IJ46" s="38">
        <f t="shared" si="280"/>
        <v>6.2188602976472751</v>
      </c>
      <c r="IK46" s="38">
        <f t="shared" si="280"/>
        <v>6.1818368976353648</v>
      </c>
      <c r="IL46" s="38">
        <f t="shared" si="280"/>
        <v>6.1450339129540517</v>
      </c>
      <c r="IM46" s="38">
        <f t="shared" si="280"/>
        <v>6.1084500313813912</v>
      </c>
      <c r="IN46" s="38">
        <f t="shared" si="280"/>
        <v>6.0720839485076281</v>
      </c>
      <c r="IO46" s="38">
        <f t="shared" si="280"/>
        <v>6.0359343676886885</v>
      </c>
      <c r="IP46" s="38">
        <f t="shared" si="280"/>
        <v>5.9999999999999467</v>
      </c>
    </row>
    <row r="47" spans="3:250">
      <c r="G47" s="150"/>
      <c r="H47" s="15"/>
      <c r="I47" s="16" t="s">
        <v>117</v>
      </c>
      <c r="J47" s="151" t="s">
        <v>99</v>
      </c>
      <c r="K47" s="37">
        <f t="shared" ref="K47:BV47" si="281">K$43/K$40</f>
        <v>4</v>
      </c>
      <c r="L47" s="38">
        <f t="shared" si="281"/>
        <v>4</v>
      </c>
      <c r="M47" s="38">
        <f t="shared" si="281"/>
        <v>4</v>
      </c>
      <c r="N47" s="38">
        <f t="shared" si="281"/>
        <v>4</v>
      </c>
      <c r="O47" s="38">
        <f t="shared" si="281"/>
        <v>4</v>
      </c>
      <c r="P47" s="38">
        <f t="shared" si="281"/>
        <v>4</v>
      </c>
      <c r="Q47" s="38">
        <f t="shared" si="281"/>
        <v>4</v>
      </c>
      <c r="R47" s="38">
        <f t="shared" si="281"/>
        <v>4</v>
      </c>
      <c r="S47" s="38">
        <f t="shared" si="281"/>
        <v>4</v>
      </c>
      <c r="T47" s="38">
        <f t="shared" si="281"/>
        <v>4</v>
      </c>
      <c r="U47" s="38">
        <f t="shared" si="281"/>
        <v>4</v>
      </c>
      <c r="V47" s="38">
        <f t="shared" si="281"/>
        <v>4</v>
      </c>
      <c r="W47" s="38">
        <f t="shared" si="281"/>
        <v>4</v>
      </c>
      <c r="X47" s="38">
        <f t="shared" si="281"/>
        <v>4</v>
      </c>
      <c r="Y47" s="38">
        <f t="shared" si="281"/>
        <v>4</v>
      </c>
      <c r="Z47" s="38">
        <f t="shared" si="281"/>
        <v>4</v>
      </c>
      <c r="AA47" s="38">
        <f t="shared" si="281"/>
        <v>4</v>
      </c>
      <c r="AB47" s="38">
        <f t="shared" si="281"/>
        <v>4</v>
      </c>
      <c r="AC47" s="38">
        <f t="shared" si="281"/>
        <v>4</v>
      </c>
      <c r="AD47" s="38">
        <f t="shared" si="281"/>
        <v>4</v>
      </c>
      <c r="AE47" s="38">
        <f t="shared" si="281"/>
        <v>4</v>
      </c>
      <c r="AF47" s="38">
        <f t="shared" si="281"/>
        <v>4</v>
      </c>
      <c r="AG47" s="38">
        <f t="shared" si="281"/>
        <v>4</v>
      </c>
      <c r="AH47" s="38">
        <f t="shared" si="281"/>
        <v>4</v>
      </c>
      <c r="AI47" s="38">
        <f t="shared" si="281"/>
        <v>4</v>
      </c>
      <c r="AJ47" s="38">
        <f t="shared" si="281"/>
        <v>4</v>
      </c>
      <c r="AK47" s="38">
        <f t="shared" si="281"/>
        <v>4</v>
      </c>
      <c r="AL47" s="38">
        <f t="shared" si="281"/>
        <v>4</v>
      </c>
      <c r="AM47" s="38">
        <f t="shared" si="281"/>
        <v>4</v>
      </c>
      <c r="AN47" s="38">
        <f t="shared" si="281"/>
        <v>4</v>
      </c>
      <c r="AO47" s="38">
        <f t="shared" si="281"/>
        <v>4</v>
      </c>
      <c r="AP47" s="38">
        <f t="shared" si="281"/>
        <v>4</v>
      </c>
      <c r="AQ47" s="38">
        <f t="shared" si="281"/>
        <v>4</v>
      </c>
      <c r="AR47" s="38">
        <f t="shared" si="281"/>
        <v>4</v>
      </c>
      <c r="AS47" s="38">
        <f t="shared" si="281"/>
        <v>4</v>
      </c>
      <c r="AT47" s="38">
        <f t="shared" si="281"/>
        <v>4</v>
      </c>
      <c r="AU47" s="38">
        <f t="shared" si="281"/>
        <v>4</v>
      </c>
      <c r="AV47" s="38">
        <f t="shared" si="281"/>
        <v>4</v>
      </c>
      <c r="AW47" s="38">
        <f t="shared" si="281"/>
        <v>4</v>
      </c>
      <c r="AX47" s="38">
        <f t="shared" si="281"/>
        <v>4</v>
      </c>
      <c r="AY47" s="38">
        <f t="shared" si="281"/>
        <v>4</v>
      </c>
      <c r="AZ47" s="38">
        <f t="shared" si="281"/>
        <v>4</v>
      </c>
      <c r="BA47" s="38">
        <f t="shared" si="281"/>
        <v>4</v>
      </c>
      <c r="BB47" s="38">
        <f t="shared" si="281"/>
        <v>4</v>
      </c>
      <c r="BC47" s="38">
        <f t="shared" si="281"/>
        <v>4</v>
      </c>
      <c r="BD47" s="38">
        <f t="shared" si="281"/>
        <v>4</v>
      </c>
      <c r="BE47" s="38">
        <f t="shared" si="281"/>
        <v>4</v>
      </c>
      <c r="BF47" s="38">
        <f t="shared" si="281"/>
        <v>4</v>
      </c>
      <c r="BG47" s="38">
        <f t="shared" si="281"/>
        <v>4</v>
      </c>
      <c r="BH47" s="38">
        <f t="shared" si="281"/>
        <v>4</v>
      </c>
      <c r="BI47" s="38">
        <f t="shared" si="281"/>
        <v>4</v>
      </c>
      <c r="BJ47" s="38">
        <f t="shared" si="281"/>
        <v>4</v>
      </c>
      <c r="BK47" s="38">
        <f t="shared" si="281"/>
        <v>4</v>
      </c>
      <c r="BL47" s="38">
        <f t="shared" si="281"/>
        <v>4</v>
      </c>
      <c r="BM47" s="38">
        <f t="shared" si="281"/>
        <v>4</v>
      </c>
      <c r="BN47" s="38">
        <f t="shared" si="281"/>
        <v>4</v>
      </c>
      <c r="BO47" s="38">
        <f t="shared" si="281"/>
        <v>4</v>
      </c>
      <c r="BP47" s="38">
        <f t="shared" si="281"/>
        <v>4</v>
      </c>
      <c r="BQ47" s="38">
        <f t="shared" si="281"/>
        <v>4</v>
      </c>
      <c r="BR47" s="38">
        <f t="shared" si="281"/>
        <v>4</v>
      </c>
      <c r="BS47" s="38">
        <f t="shared" si="281"/>
        <v>4</v>
      </c>
      <c r="BT47" s="38">
        <f t="shared" si="281"/>
        <v>4</v>
      </c>
      <c r="BU47" s="38">
        <f t="shared" si="281"/>
        <v>4</v>
      </c>
      <c r="BV47" s="38">
        <f t="shared" si="281"/>
        <v>4</v>
      </c>
      <c r="BW47" s="38">
        <f t="shared" ref="BW47:EH47" si="282">BW$43/BW$40</f>
        <v>4</v>
      </c>
      <c r="BX47" s="38">
        <f t="shared" si="282"/>
        <v>4</v>
      </c>
      <c r="BY47" s="38">
        <f t="shared" si="282"/>
        <v>4</v>
      </c>
      <c r="BZ47" s="38">
        <f t="shared" si="282"/>
        <v>4</v>
      </c>
      <c r="CA47" s="38">
        <f t="shared" si="282"/>
        <v>4</v>
      </c>
      <c r="CB47" s="38">
        <f t="shared" si="282"/>
        <v>4</v>
      </c>
      <c r="CC47" s="38">
        <f t="shared" si="282"/>
        <v>4</v>
      </c>
      <c r="CD47" s="38">
        <f t="shared" si="282"/>
        <v>4</v>
      </c>
      <c r="CE47" s="38">
        <f t="shared" si="282"/>
        <v>4</v>
      </c>
      <c r="CF47" s="38">
        <f t="shared" si="282"/>
        <v>4</v>
      </c>
      <c r="CG47" s="38">
        <f t="shared" si="282"/>
        <v>4</v>
      </c>
      <c r="CH47" s="38">
        <f t="shared" si="282"/>
        <v>4</v>
      </c>
      <c r="CI47" s="38">
        <f t="shared" si="282"/>
        <v>4</v>
      </c>
      <c r="CJ47" s="38">
        <f t="shared" si="282"/>
        <v>4</v>
      </c>
      <c r="CK47" s="38">
        <f t="shared" si="282"/>
        <v>4</v>
      </c>
      <c r="CL47" s="38">
        <f t="shared" si="282"/>
        <v>4</v>
      </c>
      <c r="CM47" s="38">
        <f t="shared" si="282"/>
        <v>4</v>
      </c>
      <c r="CN47" s="38">
        <f t="shared" si="282"/>
        <v>4</v>
      </c>
      <c r="CO47" s="38">
        <f t="shared" si="282"/>
        <v>4</v>
      </c>
      <c r="CP47" s="38">
        <f t="shared" si="282"/>
        <v>4</v>
      </c>
      <c r="CQ47" s="38">
        <f t="shared" si="282"/>
        <v>4</v>
      </c>
      <c r="CR47" s="38">
        <f t="shared" si="282"/>
        <v>4</v>
      </c>
      <c r="CS47" s="38">
        <f t="shared" si="282"/>
        <v>4</v>
      </c>
      <c r="CT47" s="38">
        <f t="shared" si="282"/>
        <v>4</v>
      </c>
      <c r="CU47" s="38">
        <f t="shared" si="282"/>
        <v>4</v>
      </c>
      <c r="CV47" s="38">
        <f t="shared" si="282"/>
        <v>4</v>
      </c>
      <c r="CW47" s="38">
        <f t="shared" si="282"/>
        <v>4</v>
      </c>
      <c r="CX47" s="38">
        <f t="shared" si="282"/>
        <v>4</v>
      </c>
      <c r="CY47" s="38">
        <f t="shared" si="282"/>
        <v>4</v>
      </c>
      <c r="CZ47" s="38">
        <f t="shared" si="282"/>
        <v>4</v>
      </c>
      <c r="DA47" s="38">
        <f t="shared" si="282"/>
        <v>4</v>
      </c>
      <c r="DB47" s="38">
        <f t="shared" si="282"/>
        <v>4</v>
      </c>
      <c r="DC47" s="38">
        <f t="shared" si="282"/>
        <v>4</v>
      </c>
      <c r="DD47" s="38">
        <f t="shared" si="282"/>
        <v>4</v>
      </c>
      <c r="DE47" s="38">
        <f t="shared" si="282"/>
        <v>4</v>
      </c>
      <c r="DF47" s="38">
        <f t="shared" si="282"/>
        <v>4</v>
      </c>
      <c r="DG47" s="38">
        <f t="shared" si="282"/>
        <v>4</v>
      </c>
      <c r="DH47" s="38">
        <f t="shared" si="282"/>
        <v>4</v>
      </c>
      <c r="DI47" s="38">
        <f t="shared" si="282"/>
        <v>4</v>
      </c>
      <c r="DJ47" s="38">
        <f t="shared" si="282"/>
        <v>4</v>
      </c>
      <c r="DK47" s="38">
        <f t="shared" si="282"/>
        <v>4</v>
      </c>
      <c r="DL47" s="38">
        <f t="shared" si="282"/>
        <v>4</v>
      </c>
      <c r="DM47" s="38">
        <f t="shared" si="282"/>
        <v>4</v>
      </c>
      <c r="DN47" s="38">
        <f t="shared" si="282"/>
        <v>4</v>
      </c>
      <c r="DO47" s="38">
        <f t="shared" si="282"/>
        <v>4</v>
      </c>
      <c r="DP47" s="38">
        <f t="shared" si="282"/>
        <v>4</v>
      </c>
      <c r="DQ47" s="38">
        <f t="shared" si="282"/>
        <v>4</v>
      </c>
      <c r="DR47" s="38">
        <f t="shared" si="282"/>
        <v>4</v>
      </c>
      <c r="DS47" s="38">
        <f t="shared" si="282"/>
        <v>4</v>
      </c>
      <c r="DT47" s="38">
        <f t="shared" si="282"/>
        <v>4</v>
      </c>
      <c r="DU47" s="38">
        <f t="shared" si="282"/>
        <v>4</v>
      </c>
      <c r="DV47" s="38">
        <f t="shared" si="282"/>
        <v>4</v>
      </c>
      <c r="DW47" s="38">
        <f t="shared" si="282"/>
        <v>4</v>
      </c>
      <c r="DX47" s="38">
        <f t="shared" si="282"/>
        <v>4</v>
      </c>
      <c r="DY47" s="38">
        <f t="shared" si="282"/>
        <v>4</v>
      </c>
      <c r="DZ47" s="38">
        <f t="shared" si="282"/>
        <v>4</v>
      </c>
      <c r="EA47" s="38">
        <f t="shared" si="282"/>
        <v>4</v>
      </c>
      <c r="EB47" s="38">
        <f t="shared" si="282"/>
        <v>4</v>
      </c>
      <c r="EC47" s="38">
        <f t="shared" si="282"/>
        <v>4</v>
      </c>
      <c r="ED47" s="38">
        <f t="shared" si="282"/>
        <v>4</v>
      </c>
      <c r="EE47" s="38">
        <f t="shared" si="282"/>
        <v>4</v>
      </c>
      <c r="EF47" s="38">
        <f t="shared" si="282"/>
        <v>4</v>
      </c>
      <c r="EG47" s="38">
        <f t="shared" si="282"/>
        <v>4</v>
      </c>
      <c r="EH47" s="38">
        <f t="shared" si="282"/>
        <v>4</v>
      </c>
      <c r="EI47" s="38">
        <f t="shared" ref="EI47:GT47" si="283">EI$43/EI$40</f>
        <v>4</v>
      </c>
      <c r="EJ47" s="38">
        <f t="shared" si="283"/>
        <v>4</v>
      </c>
      <c r="EK47" s="38">
        <f t="shared" si="283"/>
        <v>4</v>
      </c>
      <c r="EL47" s="38">
        <f t="shared" si="283"/>
        <v>4</v>
      </c>
      <c r="EM47" s="38">
        <f t="shared" si="283"/>
        <v>4</v>
      </c>
      <c r="EN47" s="38">
        <f t="shared" si="283"/>
        <v>4</v>
      </c>
      <c r="EO47" s="38">
        <f t="shared" si="283"/>
        <v>4</v>
      </c>
      <c r="EP47" s="38">
        <f t="shared" si="283"/>
        <v>4</v>
      </c>
      <c r="EQ47" s="38">
        <f t="shared" si="283"/>
        <v>4</v>
      </c>
      <c r="ER47" s="38">
        <f t="shared" si="283"/>
        <v>4</v>
      </c>
      <c r="ES47" s="38">
        <f t="shared" si="283"/>
        <v>4</v>
      </c>
      <c r="ET47" s="38">
        <f t="shared" si="283"/>
        <v>4</v>
      </c>
      <c r="EU47" s="38">
        <f t="shared" si="283"/>
        <v>4</v>
      </c>
      <c r="EV47" s="38">
        <f t="shared" si="283"/>
        <v>4</v>
      </c>
      <c r="EW47" s="38">
        <f t="shared" si="283"/>
        <v>4</v>
      </c>
      <c r="EX47" s="38">
        <f t="shared" si="283"/>
        <v>4</v>
      </c>
      <c r="EY47" s="38">
        <f t="shared" si="283"/>
        <v>4</v>
      </c>
      <c r="EZ47" s="38">
        <f t="shared" si="283"/>
        <v>4</v>
      </c>
      <c r="FA47" s="38">
        <f t="shared" si="283"/>
        <v>4</v>
      </c>
      <c r="FB47" s="38">
        <f t="shared" si="283"/>
        <v>4</v>
      </c>
      <c r="FC47" s="38">
        <f t="shared" si="283"/>
        <v>4</v>
      </c>
      <c r="FD47" s="38">
        <f t="shared" si="283"/>
        <v>4</v>
      </c>
      <c r="FE47" s="38">
        <f t="shared" si="283"/>
        <v>4</v>
      </c>
      <c r="FF47" s="38">
        <f t="shared" si="283"/>
        <v>4</v>
      </c>
      <c r="FG47" s="38">
        <f t="shared" si="283"/>
        <v>4</v>
      </c>
      <c r="FH47" s="38">
        <f t="shared" si="283"/>
        <v>4</v>
      </c>
      <c r="FI47" s="38">
        <f t="shared" si="283"/>
        <v>4</v>
      </c>
      <c r="FJ47" s="38">
        <f t="shared" si="283"/>
        <v>4</v>
      </c>
      <c r="FK47" s="38">
        <f t="shared" si="283"/>
        <v>4</v>
      </c>
      <c r="FL47" s="38">
        <f t="shared" si="283"/>
        <v>4</v>
      </c>
      <c r="FM47" s="38">
        <f t="shared" si="283"/>
        <v>4</v>
      </c>
      <c r="FN47" s="38">
        <f t="shared" si="283"/>
        <v>4</v>
      </c>
      <c r="FO47" s="38">
        <f t="shared" si="283"/>
        <v>4</v>
      </c>
      <c r="FP47" s="38">
        <f t="shared" si="283"/>
        <v>4</v>
      </c>
      <c r="FQ47" s="38">
        <f t="shared" si="283"/>
        <v>4</v>
      </c>
      <c r="FR47" s="38">
        <f t="shared" si="283"/>
        <v>4</v>
      </c>
      <c r="FS47" s="38">
        <f t="shared" si="283"/>
        <v>4</v>
      </c>
      <c r="FT47" s="38">
        <f t="shared" si="283"/>
        <v>4</v>
      </c>
      <c r="FU47" s="38">
        <f t="shared" si="283"/>
        <v>4</v>
      </c>
      <c r="FV47" s="38">
        <f t="shared" si="283"/>
        <v>4</v>
      </c>
      <c r="FW47" s="38">
        <f t="shared" si="283"/>
        <v>4</v>
      </c>
      <c r="FX47" s="38">
        <f t="shared" si="283"/>
        <v>4</v>
      </c>
      <c r="FY47" s="38">
        <f t="shared" si="283"/>
        <v>4</v>
      </c>
      <c r="FZ47" s="38">
        <f t="shared" si="283"/>
        <v>4</v>
      </c>
      <c r="GA47" s="38">
        <f t="shared" si="283"/>
        <v>4</v>
      </c>
      <c r="GB47" s="38">
        <f t="shared" si="283"/>
        <v>4</v>
      </c>
      <c r="GC47" s="38">
        <f t="shared" si="283"/>
        <v>4</v>
      </c>
      <c r="GD47" s="38">
        <f t="shared" si="283"/>
        <v>4</v>
      </c>
      <c r="GE47" s="38">
        <f t="shared" si="283"/>
        <v>4</v>
      </c>
      <c r="GF47" s="38">
        <f t="shared" si="283"/>
        <v>4</v>
      </c>
      <c r="GG47" s="38">
        <f t="shared" si="283"/>
        <v>4</v>
      </c>
      <c r="GH47" s="38">
        <f t="shared" si="283"/>
        <v>4</v>
      </c>
      <c r="GI47" s="38">
        <f t="shared" si="283"/>
        <v>4</v>
      </c>
      <c r="GJ47" s="38">
        <f t="shared" si="283"/>
        <v>4</v>
      </c>
      <c r="GK47" s="38">
        <f t="shared" si="283"/>
        <v>4</v>
      </c>
      <c r="GL47" s="38">
        <f t="shared" si="283"/>
        <v>4</v>
      </c>
      <c r="GM47" s="38">
        <f t="shared" si="283"/>
        <v>4</v>
      </c>
      <c r="GN47" s="38">
        <f t="shared" si="283"/>
        <v>4</v>
      </c>
      <c r="GO47" s="38">
        <f t="shared" si="283"/>
        <v>4</v>
      </c>
      <c r="GP47" s="38">
        <f t="shared" si="283"/>
        <v>4</v>
      </c>
      <c r="GQ47" s="38">
        <f t="shared" si="283"/>
        <v>4</v>
      </c>
      <c r="GR47" s="38">
        <f t="shared" si="283"/>
        <v>4</v>
      </c>
      <c r="GS47" s="38">
        <f t="shared" si="283"/>
        <v>4</v>
      </c>
      <c r="GT47" s="38">
        <f t="shared" si="283"/>
        <v>4</v>
      </c>
      <c r="GU47" s="38">
        <f t="shared" ref="GU47:IP47" si="284">GU$43/GU$40</f>
        <v>4</v>
      </c>
      <c r="GV47" s="38">
        <f t="shared" si="284"/>
        <v>4</v>
      </c>
      <c r="GW47" s="38">
        <f t="shared" si="284"/>
        <v>4</v>
      </c>
      <c r="GX47" s="38">
        <f t="shared" si="284"/>
        <v>4</v>
      </c>
      <c r="GY47" s="38">
        <f t="shared" si="284"/>
        <v>4</v>
      </c>
      <c r="GZ47" s="38">
        <f t="shared" si="284"/>
        <v>4</v>
      </c>
      <c r="HA47" s="38">
        <f t="shared" si="284"/>
        <v>4</v>
      </c>
      <c r="HB47" s="38">
        <f t="shared" si="284"/>
        <v>4</v>
      </c>
      <c r="HC47" s="38">
        <f t="shared" si="284"/>
        <v>4</v>
      </c>
      <c r="HD47" s="38">
        <f t="shared" si="284"/>
        <v>4</v>
      </c>
      <c r="HE47" s="38">
        <f t="shared" si="284"/>
        <v>4</v>
      </c>
      <c r="HF47" s="38">
        <f t="shared" si="284"/>
        <v>4</v>
      </c>
      <c r="HG47" s="38">
        <f t="shared" si="284"/>
        <v>4</v>
      </c>
      <c r="HH47" s="38">
        <f t="shared" si="284"/>
        <v>4</v>
      </c>
      <c r="HI47" s="38">
        <f t="shared" si="284"/>
        <v>4</v>
      </c>
      <c r="HJ47" s="38">
        <f t="shared" si="284"/>
        <v>4</v>
      </c>
      <c r="HK47" s="38">
        <f t="shared" si="284"/>
        <v>4</v>
      </c>
      <c r="HL47" s="38">
        <f t="shared" si="284"/>
        <v>4</v>
      </c>
      <c r="HM47" s="38">
        <f t="shared" si="284"/>
        <v>4</v>
      </c>
      <c r="HN47" s="38">
        <f t="shared" si="284"/>
        <v>4</v>
      </c>
      <c r="HO47" s="38">
        <f t="shared" si="284"/>
        <v>4</v>
      </c>
      <c r="HP47" s="38">
        <f t="shared" si="284"/>
        <v>4</v>
      </c>
      <c r="HQ47" s="38">
        <f t="shared" si="284"/>
        <v>4</v>
      </c>
      <c r="HR47" s="38">
        <f t="shared" si="284"/>
        <v>4</v>
      </c>
      <c r="HS47" s="38">
        <f t="shared" si="284"/>
        <v>4</v>
      </c>
      <c r="HT47" s="38">
        <f t="shared" si="284"/>
        <v>4</v>
      </c>
      <c r="HU47" s="38">
        <f t="shared" si="284"/>
        <v>4</v>
      </c>
      <c r="HV47" s="38">
        <f t="shared" si="284"/>
        <v>4</v>
      </c>
      <c r="HW47" s="38">
        <f t="shared" si="284"/>
        <v>4</v>
      </c>
      <c r="HX47" s="38">
        <f t="shared" si="284"/>
        <v>4</v>
      </c>
      <c r="HY47" s="38">
        <f t="shared" si="284"/>
        <v>4</v>
      </c>
      <c r="HZ47" s="38">
        <f t="shared" si="284"/>
        <v>4</v>
      </c>
      <c r="IA47" s="38">
        <f t="shared" si="284"/>
        <v>4</v>
      </c>
      <c r="IB47" s="38">
        <f t="shared" si="284"/>
        <v>4</v>
      </c>
      <c r="IC47" s="38">
        <f t="shared" si="284"/>
        <v>4</v>
      </c>
      <c r="ID47" s="38">
        <f t="shared" si="284"/>
        <v>4</v>
      </c>
      <c r="IE47" s="38">
        <f t="shared" si="284"/>
        <v>4</v>
      </c>
      <c r="IF47" s="38">
        <f t="shared" si="284"/>
        <v>4</v>
      </c>
      <c r="IG47" s="38">
        <f t="shared" si="284"/>
        <v>4</v>
      </c>
      <c r="IH47" s="38">
        <f t="shared" si="284"/>
        <v>4</v>
      </c>
      <c r="II47" s="38">
        <f t="shared" si="284"/>
        <v>4</v>
      </c>
      <c r="IJ47" s="38">
        <f t="shared" si="284"/>
        <v>4</v>
      </c>
      <c r="IK47" s="38">
        <f t="shared" si="284"/>
        <v>4</v>
      </c>
      <c r="IL47" s="38">
        <f t="shared" si="284"/>
        <v>4</v>
      </c>
      <c r="IM47" s="38">
        <f t="shared" si="284"/>
        <v>4</v>
      </c>
      <c r="IN47" s="38">
        <f t="shared" si="284"/>
        <v>4</v>
      </c>
      <c r="IO47" s="38">
        <f t="shared" si="284"/>
        <v>4</v>
      </c>
      <c r="IP47" s="38">
        <f t="shared" si="284"/>
        <v>4</v>
      </c>
    </row>
    <row r="48" spans="3:250">
      <c r="G48" s="152"/>
      <c r="H48" s="188"/>
      <c r="I48" s="153" t="s">
        <v>7</v>
      </c>
      <c r="J48" s="154" t="s">
        <v>99</v>
      </c>
      <c r="K48" s="41"/>
      <c r="L48" s="42"/>
      <c r="M48" s="42"/>
      <c r="N48" s="42"/>
      <c r="O48" s="42"/>
      <c r="P48" s="42"/>
      <c r="Q48" s="42"/>
      <c r="R48" s="42"/>
      <c r="S48" s="42"/>
      <c r="T48" s="42"/>
      <c r="U48" s="42"/>
      <c r="V48" s="42"/>
      <c r="W48" s="42"/>
      <c r="X48" s="42"/>
      <c r="Y48" s="42"/>
      <c r="Z48" s="42"/>
      <c r="AA48" s="42"/>
      <c r="AB48" s="42"/>
      <c r="AC48" s="42"/>
      <c r="AD48" s="42"/>
      <c r="AE48" s="42"/>
      <c r="AF48" s="42"/>
      <c r="AG48" s="42"/>
      <c r="AH48" s="42"/>
      <c r="AI48" s="42"/>
      <c r="AJ48" s="42"/>
      <c r="AK48" s="42"/>
      <c r="AL48" s="42"/>
      <c r="AM48" s="42"/>
      <c r="AN48" s="42"/>
      <c r="AO48" s="42"/>
      <c r="AP48" s="42"/>
      <c r="AQ48" s="42"/>
      <c r="AR48" s="42"/>
      <c r="AS48" s="42"/>
      <c r="AT48" s="42"/>
      <c r="AU48" s="42"/>
      <c r="AV48" s="42"/>
      <c r="AW48" s="42"/>
      <c r="AX48" s="42"/>
      <c r="AY48" s="42"/>
      <c r="AZ48" s="42"/>
      <c r="BA48" s="42"/>
      <c r="BB48" s="42"/>
      <c r="BC48" s="42"/>
      <c r="BD48" s="42"/>
      <c r="BE48" s="42"/>
      <c r="BF48" s="42"/>
      <c r="BG48" s="42"/>
      <c r="BH48" s="42"/>
      <c r="BI48" s="42"/>
      <c r="BJ48" s="42"/>
      <c r="BK48" s="42"/>
      <c r="BL48" s="42"/>
      <c r="BM48" s="42"/>
      <c r="BN48" s="42"/>
      <c r="BO48" s="42"/>
      <c r="BP48" s="42"/>
      <c r="BQ48" s="42"/>
      <c r="BR48" s="42"/>
      <c r="BS48" s="42"/>
      <c r="BT48" s="42"/>
      <c r="BU48" s="42"/>
      <c r="BV48" s="42"/>
      <c r="BW48" s="42"/>
      <c r="BX48" s="42"/>
      <c r="BY48" s="42"/>
      <c r="BZ48" s="42"/>
      <c r="CA48" s="42"/>
      <c r="CB48" s="42"/>
      <c r="CC48" s="42"/>
      <c r="CD48" s="42"/>
      <c r="CE48" s="42"/>
      <c r="CF48" s="42"/>
      <c r="CG48" s="42"/>
      <c r="CH48" s="42"/>
      <c r="CI48" s="42"/>
      <c r="CJ48" s="42"/>
      <c r="CK48" s="42"/>
      <c r="CL48" s="42"/>
      <c r="CM48" s="42"/>
      <c r="CN48" s="42"/>
      <c r="CO48" s="42"/>
      <c r="CP48" s="42"/>
      <c r="CQ48" s="42"/>
      <c r="CR48" s="42"/>
      <c r="CS48" s="42"/>
      <c r="CT48" s="42"/>
      <c r="CU48" s="42"/>
      <c r="CV48" s="42"/>
      <c r="CW48" s="42"/>
      <c r="CX48" s="42"/>
      <c r="CY48" s="42"/>
      <c r="CZ48" s="42"/>
      <c r="DA48" s="42"/>
      <c r="DB48" s="42"/>
      <c r="DC48" s="42"/>
      <c r="DD48" s="42"/>
      <c r="DE48" s="42"/>
      <c r="DF48" s="42"/>
      <c r="DG48" s="42"/>
      <c r="DH48" s="42"/>
      <c r="DI48" s="42"/>
      <c r="DJ48" s="42"/>
      <c r="DK48" s="42"/>
      <c r="DL48" s="42"/>
      <c r="DM48" s="42"/>
      <c r="DN48" s="42"/>
      <c r="DO48" s="42"/>
      <c r="DP48" s="42"/>
      <c r="DQ48" s="42"/>
      <c r="DR48" s="42"/>
      <c r="DS48" s="42"/>
      <c r="DT48" s="42"/>
      <c r="DU48" s="42"/>
      <c r="DV48" s="42"/>
      <c r="DW48" s="42"/>
      <c r="DX48" s="42"/>
      <c r="DY48" s="42"/>
      <c r="DZ48" s="42"/>
      <c r="EA48" s="42"/>
      <c r="EB48" s="42"/>
      <c r="EC48" s="42"/>
      <c r="ED48" s="42"/>
      <c r="EE48" s="42"/>
      <c r="EF48" s="42"/>
      <c r="EG48" s="42"/>
      <c r="EH48" s="42"/>
      <c r="EI48" s="42"/>
      <c r="EJ48" s="42"/>
      <c r="EK48" s="42"/>
      <c r="EL48" s="42"/>
      <c r="EM48" s="42"/>
      <c r="EN48" s="42"/>
      <c r="EO48" s="42"/>
      <c r="EP48" s="42"/>
      <c r="EQ48" s="42"/>
      <c r="ER48" s="42"/>
      <c r="ES48" s="42"/>
      <c r="ET48" s="42"/>
      <c r="EU48" s="42"/>
      <c r="EV48" s="42"/>
      <c r="EW48" s="42"/>
      <c r="EX48" s="42"/>
      <c r="EY48" s="42"/>
      <c r="EZ48" s="42"/>
      <c r="FA48" s="42"/>
      <c r="FB48" s="42"/>
      <c r="FC48" s="42"/>
      <c r="FD48" s="42"/>
      <c r="FE48" s="42"/>
      <c r="FF48" s="42"/>
      <c r="FG48" s="42"/>
      <c r="FH48" s="42"/>
      <c r="FI48" s="42"/>
      <c r="FJ48" s="42"/>
      <c r="FK48" s="42"/>
      <c r="FL48" s="42"/>
      <c r="FM48" s="42"/>
      <c r="FN48" s="42"/>
      <c r="FO48" s="42"/>
      <c r="FP48" s="42"/>
      <c r="FQ48" s="42"/>
      <c r="FR48" s="42"/>
      <c r="FS48" s="42"/>
      <c r="FT48" s="42"/>
      <c r="FU48" s="42"/>
      <c r="FV48" s="42"/>
      <c r="FW48" s="42"/>
      <c r="FX48" s="42"/>
      <c r="FY48" s="42"/>
      <c r="FZ48" s="42"/>
      <c r="GA48" s="42"/>
      <c r="GB48" s="42"/>
      <c r="GC48" s="42"/>
      <c r="GD48" s="42"/>
      <c r="GE48" s="42"/>
      <c r="GF48" s="42"/>
      <c r="GG48" s="42"/>
      <c r="GH48" s="42"/>
      <c r="GI48" s="42"/>
      <c r="GJ48" s="42"/>
      <c r="GK48" s="42"/>
      <c r="GL48" s="42"/>
      <c r="GM48" s="42"/>
      <c r="GN48" s="42"/>
      <c r="GO48" s="42"/>
      <c r="GP48" s="42"/>
      <c r="GQ48" s="42"/>
      <c r="GR48" s="42"/>
      <c r="GS48" s="42"/>
      <c r="GT48" s="42"/>
      <c r="GU48" s="42"/>
      <c r="GV48" s="42"/>
      <c r="GW48" s="42"/>
      <c r="GX48" s="42"/>
      <c r="GY48" s="42"/>
      <c r="GZ48" s="42"/>
      <c r="HA48" s="42"/>
      <c r="HB48" s="42"/>
      <c r="HC48" s="42"/>
      <c r="HD48" s="42"/>
      <c r="HE48" s="42"/>
      <c r="HF48" s="42"/>
      <c r="HG48" s="42"/>
      <c r="HH48" s="42"/>
      <c r="HI48" s="42"/>
      <c r="HJ48" s="42"/>
      <c r="HK48" s="42"/>
      <c r="HL48" s="42"/>
      <c r="HM48" s="42"/>
      <c r="HN48" s="42"/>
      <c r="HO48" s="42"/>
      <c r="HP48" s="42"/>
      <c r="HQ48" s="42"/>
      <c r="HR48" s="42"/>
      <c r="HS48" s="42"/>
      <c r="HT48" s="42"/>
      <c r="HU48" s="42"/>
      <c r="HV48" s="42"/>
      <c r="HW48" s="42"/>
      <c r="HX48" s="42"/>
      <c r="HY48" s="42"/>
      <c r="HZ48" s="42"/>
      <c r="IA48" s="42"/>
      <c r="IB48" s="42"/>
      <c r="IC48" s="42"/>
      <c r="ID48" s="42"/>
      <c r="IE48" s="42"/>
      <c r="IF48" s="42"/>
      <c r="IG48" s="42"/>
      <c r="IH48" s="42"/>
      <c r="II48" s="42"/>
      <c r="IJ48" s="42"/>
      <c r="IK48" s="42"/>
      <c r="IL48" s="42"/>
      <c r="IM48" s="42"/>
      <c r="IN48" s="42"/>
      <c r="IO48" s="42"/>
      <c r="IP48" s="42"/>
    </row>
    <row r="49" spans="7:250">
      <c r="I49" s="139" t="s">
        <v>178</v>
      </c>
      <c r="J49" s="139" t="s">
        <v>46</v>
      </c>
      <c r="K49" s="143">
        <f>+K40*K38/1000</f>
        <v>0.155</v>
      </c>
      <c r="L49" s="143">
        <f>+(L40*L38/1000)+K49</f>
        <v>0.23866600265340754</v>
      </c>
      <c r="M49" s="143">
        <f t="shared" ref="M49:BX49" si="285">+(M40*M38/1000)+L49</f>
        <v>0.31093512529203182</v>
      </c>
      <c r="N49" s="143">
        <f t="shared" si="285"/>
        <v>0.37022783142018895</v>
      </c>
      <c r="O49" s="143">
        <f t="shared" si="285"/>
        <v>0.42435617934233127</v>
      </c>
      <c r="P49" s="143">
        <f t="shared" si="285"/>
        <v>0.47179034424485694</v>
      </c>
      <c r="Q49" s="143">
        <f t="shared" si="285"/>
        <v>0.5169125887496745</v>
      </c>
      <c r="R49" s="143">
        <f t="shared" si="285"/>
        <v>0.55894286495203915</v>
      </c>
      <c r="S49" s="143">
        <f t="shared" si="285"/>
        <v>0.59716640430986101</v>
      </c>
      <c r="T49" s="143">
        <f t="shared" si="285"/>
        <v>0.6345402230280679</v>
      </c>
      <c r="U49" s="143">
        <f t="shared" si="285"/>
        <v>0.66895258310865213</v>
      </c>
      <c r="V49" s="143">
        <f t="shared" si="285"/>
        <v>0.70293858135679954</v>
      </c>
      <c r="W49" s="143">
        <f t="shared" si="285"/>
        <v>0.73554307640495409</v>
      </c>
      <c r="X49" s="143">
        <f t="shared" si="285"/>
        <v>0.76388524796121615</v>
      </c>
      <c r="Y49" s="143">
        <f t="shared" si="285"/>
        <v>0.79416700373634297</v>
      </c>
      <c r="Z49" s="143">
        <f t="shared" si="285"/>
        <v>0.82251433921203498</v>
      </c>
      <c r="AA49" s="143">
        <f t="shared" si="285"/>
        <v>0.85090814229811829</v>
      </c>
      <c r="AB49" s="143">
        <f t="shared" si="285"/>
        <v>0.87759194480929903</v>
      </c>
      <c r="AC49" s="143">
        <f t="shared" si="285"/>
        <v>0.90441192574228091</v>
      </c>
      <c r="AD49" s="143">
        <f t="shared" si="285"/>
        <v>0.93053717041273154</v>
      </c>
      <c r="AE49" s="143">
        <f t="shared" si="285"/>
        <v>0.95519701850853511</v>
      </c>
      <c r="AF49" s="143">
        <f t="shared" si="285"/>
        <v>0.98008076884741757</v>
      </c>
      <c r="AG49" s="143">
        <f t="shared" si="285"/>
        <v>1.0036219496189556</v>
      </c>
      <c r="AH49" s="143">
        <f t="shared" si="285"/>
        <v>1.0274258853962712</v>
      </c>
      <c r="AI49" s="143">
        <f t="shared" si="285"/>
        <v>1.0507400878531235</v>
      </c>
      <c r="AJ49" s="143">
        <f t="shared" si="285"/>
        <v>1.071381961714809</v>
      </c>
      <c r="AK49" s="143">
        <f t="shared" si="285"/>
        <v>1.0938010398127485</v>
      </c>
      <c r="AL49" s="143">
        <f t="shared" si="285"/>
        <v>1.1150996085970133</v>
      </c>
      <c r="AM49" s="143">
        <f t="shared" si="285"/>
        <v>1.1367193322622655</v>
      </c>
      <c r="AN49" s="143">
        <f t="shared" si="285"/>
        <v>1.1572846509037811</v>
      </c>
      <c r="AO49" s="143">
        <f t="shared" si="285"/>
        <v>1.1781848466401417</v>
      </c>
      <c r="AP49" s="143">
        <f t="shared" si="285"/>
        <v>1.1987512112219698</v>
      </c>
      <c r="AQ49" s="143">
        <f t="shared" si="285"/>
        <v>1.2183460841322136</v>
      </c>
      <c r="AR49" s="143">
        <f t="shared" si="285"/>
        <v>1.238290128372594</v>
      </c>
      <c r="AS49" s="143">
        <f t="shared" si="285"/>
        <v>1.2573094957228805</v>
      </c>
      <c r="AT49" s="143">
        <f t="shared" si="285"/>
        <v>1.2766844957228805</v>
      </c>
      <c r="AU49" s="143">
        <f t="shared" si="285"/>
        <v>1.2957926505408401</v>
      </c>
      <c r="AV49" s="143">
        <f t="shared" si="285"/>
        <v>1.3134284297994714</v>
      </c>
      <c r="AW49" s="143">
        <f t="shared" si="285"/>
        <v>1.3320343846579559</v>
      </c>
      <c r="AX49" s="143">
        <f t="shared" si="285"/>
        <v>1.3498110895257049</v>
      </c>
      <c r="AY49" s="143">
        <f t="shared" si="285"/>
        <v>1.3679524673411052</v>
      </c>
      <c r="AZ49" s="143">
        <f t="shared" si="285"/>
        <v>1.3852961157184631</v>
      </c>
      <c r="BA49" s="143">
        <f t="shared" si="285"/>
        <v>1.4030060648333005</v>
      </c>
      <c r="BB49" s="143">
        <f t="shared" si="285"/>
        <v>1.4205115304520897</v>
      </c>
      <c r="BC49" s="143">
        <f t="shared" si="285"/>
        <v>1.4372611163702229</v>
      </c>
      <c r="BD49" s="143">
        <f t="shared" si="285"/>
        <v>1.4543780029118241</v>
      </c>
      <c r="BE49" s="143">
        <f t="shared" si="285"/>
        <v>1.4707638632812929</v>
      </c>
      <c r="BF49" s="143">
        <f t="shared" si="285"/>
        <v>1.4875169492015188</v>
      </c>
      <c r="BG49" s="143">
        <f t="shared" si="285"/>
        <v>1.5040966230078403</v>
      </c>
      <c r="BH49" s="143">
        <f t="shared" si="285"/>
        <v>1.5189199472539072</v>
      </c>
      <c r="BI49" s="143">
        <f t="shared" si="285"/>
        <v>1.5351683622230969</v>
      </c>
      <c r="BJ49" s="143">
        <f t="shared" si="285"/>
        <v>1.5507393896956732</v>
      </c>
      <c r="BK49" s="143">
        <f t="shared" si="285"/>
        <v>1.5666756395430059</v>
      </c>
      <c r="BL49" s="143">
        <f t="shared" si="285"/>
        <v>1.5819531553628818</v>
      </c>
      <c r="BM49" s="143">
        <f t="shared" si="285"/>
        <v>1.5975945673138783</v>
      </c>
      <c r="BN49" s="143">
        <f t="shared" si="285"/>
        <v>1.6130945673138783</v>
      </c>
      <c r="BO49" s="143">
        <f t="shared" si="285"/>
        <v>1.627961362900082</v>
      </c>
      <c r="BP49" s="143">
        <f t="shared" si="285"/>
        <v>1.6431896768054868</v>
      </c>
      <c r="BQ49" s="143">
        <f t="shared" si="285"/>
        <v>1.6578003744537342</v>
      </c>
      <c r="BR49" s="143">
        <f t="shared" si="285"/>
        <v>1.6727708055086554</v>
      </c>
      <c r="BS49" s="143">
        <f t="shared" si="285"/>
        <v>1.6876171129295832</v>
      </c>
      <c r="BT49" s="143">
        <f t="shared" si="285"/>
        <v>1.700917312434072</v>
      </c>
      <c r="BU49" s="143">
        <f t="shared" si="285"/>
        <v>1.715524361998596</v>
      </c>
      <c r="BV49" s="143">
        <f t="shared" si="285"/>
        <v>1.7295485668487229</v>
      </c>
      <c r="BW49" s="143">
        <f t="shared" si="285"/>
        <v>1.7439275652075721</v>
      </c>
      <c r="BX49" s="143">
        <f t="shared" si="285"/>
        <v>1.7577361844760468</v>
      </c>
      <c r="BY49" s="143">
        <f t="shared" ref="BY49:EJ49" si="286">+(BY40*BY38/1000)+BX49</f>
        <v>1.7718974898873281</v>
      </c>
      <c r="BZ49" s="143">
        <f t="shared" si="286"/>
        <v>1.7859535922332095</v>
      </c>
      <c r="CA49" s="143">
        <f t="shared" si="286"/>
        <v>1.7994566983048452</v>
      </c>
      <c r="CB49" s="143">
        <f t="shared" si="286"/>
        <v>1.8133092421595316</v>
      </c>
      <c r="CC49" s="143">
        <f t="shared" si="286"/>
        <v>1.8266195898007733</v>
      </c>
      <c r="CD49" s="143">
        <f t="shared" si="286"/>
        <v>1.8402771702272467</v>
      </c>
      <c r="CE49" s="143">
        <f t="shared" si="286"/>
        <v>1.8538403060141384</v>
      </c>
      <c r="CF49" s="143">
        <f t="shared" si="286"/>
        <v>1.8660073210045309</v>
      </c>
      <c r="CG49" s="143">
        <f t="shared" si="286"/>
        <v>1.8793873002648831</v>
      </c>
      <c r="CH49" s="143">
        <f t="shared" si="286"/>
        <v>1.8922496941505713</v>
      </c>
      <c r="CI49" s="143">
        <f t="shared" si="286"/>
        <v>1.9054537419971811</v>
      </c>
      <c r="CJ49" s="143">
        <f t="shared" si="286"/>
        <v>1.9181492051671598</v>
      </c>
      <c r="CK49" s="143">
        <f t="shared" si="286"/>
        <v>1.9311840838484056</v>
      </c>
      <c r="CL49" s="143">
        <f t="shared" si="286"/>
        <v>1.9441367803386624</v>
      </c>
      <c r="CM49" s="143">
        <f t="shared" si="286"/>
        <v>1.9565936023167234</v>
      </c>
      <c r="CN49" s="143">
        <f t="shared" si="286"/>
        <v>1.9693864924572326</v>
      </c>
      <c r="CO49" s="143">
        <f t="shared" si="286"/>
        <v>1.9816914991525254</v>
      </c>
      <c r="CP49" s="143">
        <f t="shared" si="286"/>
        <v>1.9943303555679359</v>
      </c>
      <c r="CQ49" s="143">
        <f t="shared" si="286"/>
        <v>2.0068942527009721</v>
      </c>
      <c r="CR49" s="143">
        <f t="shared" si="286"/>
        <v>2.0185786856793402</v>
      </c>
      <c r="CS49" s="143">
        <f t="shared" si="286"/>
        <v>2.0309965803410996</v>
      </c>
      <c r="CT49" s="143">
        <f t="shared" si="286"/>
        <v>2.0429450738637964</v>
      </c>
      <c r="CU49" s="143">
        <f t="shared" si="286"/>
        <v>2.0552219405429604</v>
      </c>
      <c r="CV49" s="143">
        <f t="shared" si="286"/>
        <v>2.0670362608269088</v>
      </c>
      <c r="CW49" s="143">
        <f t="shared" si="286"/>
        <v>2.0791767978017224</v>
      </c>
      <c r="CX49" s="143">
        <f t="shared" si="286"/>
        <v>2.0912508512631862</v>
      </c>
      <c r="CY49" s="143">
        <f t="shared" si="286"/>
        <v>2.1028721257891858</v>
      </c>
      <c r="CZ49" s="143">
        <f t="shared" si="286"/>
        <v>2.1148164244619356</v>
      </c>
      <c r="DA49" s="143">
        <f t="shared" si="286"/>
        <v>2.1263141379218418</v>
      </c>
      <c r="DB49" s="143">
        <f t="shared" si="286"/>
        <v>2.1381327771226188</v>
      </c>
      <c r="DC49" s="143">
        <f t="shared" si="286"/>
        <v>2.1498900557976013</v>
      </c>
      <c r="DD49" s="143">
        <f t="shared" si="286"/>
        <v>2.1604549652658784</v>
      </c>
      <c r="DE49" s="143">
        <f t="shared" si="286"/>
        <v>2.1720923365486056</v>
      </c>
      <c r="DF49" s="143">
        <f t="shared" si="286"/>
        <v>2.1832976047611155</v>
      </c>
      <c r="DG49" s="143">
        <f t="shared" si="286"/>
        <v>2.1948186640279466</v>
      </c>
      <c r="DH49" s="143">
        <f t="shared" si="286"/>
        <v>2.205913047254088</v>
      </c>
      <c r="DI49" s="143">
        <f t="shared" si="286"/>
        <v>2.2173212137232676</v>
      </c>
      <c r="DJ49" s="143">
        <f t="shared" si="286"/>
        <v>2.2286741642198806</v>
      </c>
      <c r="DK49" s="143">
        <f t="shared" si="286"/>
        <v>2.2396082241388875</v>
      </c>
      <c r="DL49" s="143">
        <f t="shared" si="286"/>
        <v>2.2508531060155925</v>
      </c>
      <c r="DM49" s="143">
        <f t="shared" si="286"/>
        <v>2.2616840661577808</v>
      </c>
      <c r="DN49" s="143">
        <f t="shared" si="286"/>
        <v>2.2728239079151922</v>
      </c>
      <c r="DO49" s="143">
        <f t="shared" si="286"/>
        <v>2.2839123215570591</v>
      </c>
      <c r="DP49" s="143">
        <f t="shared" si="286"/>
        <v>2.2938818491652371</v>
      </c>
      <c r="DQ49" s="143">
        <f t="shared" si="286"/>
        <v>2.3048695078428665</v>
      </c>
      <c r="DR49" s="143">
        <f t="shared" si="286"/>
        <v>2.315454959785447</v>
      </c>
      <c r="DS49" s="143">
        <f t="shared" si="286"/>
        <v>2.3263445610452376</v>
      </c>
      <c r="DT49" s="143">
        <f t="shared" si="286"/>
        <v>2.3368363806150976</v>
      </c>
      <c r="DU49" s="143">
        <f t="shared" si="286"/>
        <v>2.3476305037422169</v>
      </c>
      <c r="DV49" s="143">
        <f t="shared" si="286"/>
        <v>2.3583778200440806</v>
      </c>
      <c r="DW49" s="143">
        <f t="shared" si="286"/>
        <v>2.3687337359974645</v>
      </c>
      <c r="DX49" s="143">
        <f t="shared" si="286"/>
        <v>2.3793892368089016</v>
      </c>
      <c r="DY49" s="143">
        <f t="shared" si="286"/>
        <v>2.3896574304821865</v>
      </c>
      <c r="DZ49" s="143">
        <f t="shared" si="286"/>
        <v>2.4002234294682023</v>
      </c>
      <c r="EA49" s="143">
        <f t="shared" si="286"/>
        <v>2.4107455150843853</v>
      </c>
      <c r="EB49" s="143">
        <f t="shared" si="286"/>
        <v>2.4202101611253144</v>
      </c>
      <c r="EC49" s="143">
        <f t="shared" si="286"/>
        <v>2.4306460379419503</v>
      </c>
      <c r="ED49" s="143">
        <f t="shared" si="286"/>
        <v>2.4407043213316846</v>
      </c>
      <c r="EE49" s="143">
        <f t="shared" si="286"/>
        <v>2.451056074168644</v>
      </c>
      <c r="EF49" s="143">
        <f t="shared" si="286"/>
        <v>2.46103392574721</v>
      </c>
      <c r="EG49" s="143">
        <f t="shared" si="286"/>
        <v>2.47130355672678</v>
      </c>
      <c r="EH49" s="143">
        <f t="shared" si="286"/>
        <v>2.4815328529754064</v>
      </c>
      <c r="EI49" s="143">
        <f t="shared" si="286"/>
        <v>2.4913935946537848</v>
      </c>
      <c r="EJ49" s="143">
        <f t="shared" si="286"/>
        <v>2.5015436269733979</v>
      </c>
      <c r="EK49" s="143">
        <f t="shared" ref="EK49:GV49" si="287">+(EK40*EK38/1000)+EJ49</f>
        <v>2.5113285480691996</v>
      </c>
      <c r="EL49" s="143">
        <f t="shared" si="287"/>
        <v>2.5214011309393314</v>
      </c>
      <c r="EM49" s="143">
        <f t="shared" si="287"/>
        <v>2.5314356480651341</v>
      </c>
      <c r="EN49" s="143">
        <f t="shared" si="287"/>
        <v>2.5407875677965173</v>
      </c>
      <c r="EO49" s="143">
        <f t="shared" si="287"/>
        <v>2.5507472304546721</v>
      </c>
      <c r="EP49" s="143">
        <f t="shared" si="287"/>
        <v>2.5603499964496392</v>
      </c>
      <c r="EQ49" s="143">
        <f t="shared" si="287"/>
        <v>2.5702364552049728</v>
      </c>
      <c r="ER49" s="143">
        <f t="shared" si="287"/>
        <v>2.5797691554938762</v>
      </c>
      <c r="ES49" s="143">
        <f t="shared" si="287"/>
        <v>2.5895840011303437</v>
      </c>
      <c r="ET49" s="143">
        <f t="shared" si="287"/>
        <v>2.5993636188921418</v>
      </c>
      <c r="EU49" s="143">
        <f t="shared" si="287"/>
        <v>2.6087940380940706</v>
      </c>
      <c r="EV49" s="143">
        <f t="shared" si="287"/>
        <v>2.6185043233078269</v>
      </c>
      <c r="EW49" s="143">
        <f t="shared" si="287"/>
        <v>2.6278683562539653</v>
      </c>
      <c r="EX49" s="143">
        <f t="shared" si="287"/>
        <v>2.6375107629137133</v>
      </c>
      <c r="EY49" s="143">
        <f t="shared" si="287"/>
        <v>2.6471197597868001</v>
      </c>
      <c r="EZ49" s="143">
        <f t="shared" si="287"/>
        <v>2.655768988671813</v>
      </c>
      <c r="FA49" s="143">
        <f t="shared" si="287"/>
        <v>2.6653121947583918</v>
      </c>
      <c r="FB49" s="143">
        <f t="shared" si="287"/>
        <v>2.6745162077647757</v>
      </c>
      <c r="FC49" s="143">
        <f t="shared" si="287"/>
        <v>2.68399495618706</v>
      </c>
      <c r="FD49" s="143">
        <f t="shared" si="287"/>
        <v>2.6931372196203411</v>
      </c>
      <c r="FE49" s="143">
        <f t="shared" si="287"/>
        <v>2.7025527990784184</v>
      </c>
      <c r="FF49" s="143">
        <f t="shared" si="287"/>
        <v>2.7119372639975379</v>
      </c>
      <c r="FG49" s="143">
        <f t="shared" si="287"/>
        <v>2.7209891899493854</v>
      </c>
      <c r="FH49" s="143">
        <f t="shared" si="287"/>
        <v>2.7303123401036435</v>
      </c>
      <c r="FI49" s="143">
        <f t="shared" si="287"/>
        <v>2.7393055078913795</v>
      </c>
      <c r="FJ49" s="143">
        <f t="shared" si="287"/>
        <v>2.748568529613721</v>
      </c>
      <c r="FK49" s="143">
        <f t="shared" si="287"/>
        <v>2.7578019201261417</v>
      </c>
      <c r="FL49" s="143">
        <f t="shared" si="287"/>
        <v>2.7661152482528073</v>
      </c>
      <c r="FM49" s="143">
        <f t="shared" si="287"/>
        <v>2.7752902195392974</v>
      </c>
      <c r="FN49" s="143">
        <f t="shared" si="287"/>
        <v>2.7841413560982033</v>
      </c>
      <c r="FO49" s="143">
        <f t="shared" si="287"/>
        <v>2.793259003157027</v>
      </c>
      <c r="FP49" s="143">
        <f t="shared" si="287"/>
        <v>2.8020551821449056</v>
      </c>
      <c r="FQ49" s="143">
        <f t="shared" si="287"/>
        <v>2.8111165661889075</v>
      </c>
      <c r="FR49" s="143">
        <f t="shared" si="287"/>
        <v>2.8201502065187354</v>
      </c>
      <c r="FS49" s="143">
        <f t="shared" si="287"/>
        <v>2.828865835452496</v>
      </c>
      <c r="FT49" s="143">
        <f t="shared" si="287"/>
        <v>2.8378447443711301</v>
      </c>
      <c r="FU49" s="143">
        <f t="shared" si="287"/>
        <v>2.8465078866044986</v>
      </c>
      <c r="FV49" s="143">
        <f t="shared" si="287"/>
        <v>2.8554330469987805</v>
      </c>
      <c r="FW49" s="143">
        <f t="shared" si="287"/>
        <v>2.8643316925816928</v>
      </c>
      <c r="FX49" s="143">
        <f t="shared" si="287"/>
        <v>2.8723454422337746</v>
      </c>
      <c r="FY49" s="143">
        <f t="shared" si="287"/>
        <v>2.8811917594895724</v>
      </c>
      <c r="FZ49" s="143">
        <f t="shared" si="287"/>
        <v>2.8897277242446848</v>
      </c>
      <c r="GA49" s="143">
        <f t="shared" si="287"/>
        <v>2.8985226255949987</v>
      </c>
      <c r="GB49" s="143">
        <f t="shared" si="287"/>
        <v>2.9070092649401791</v>
      </c>
      <c r="GC49" s="143">
        <f t="shared" si="287"/>
        <v>2.915753636595483</v>
      </c>
      <c r="GD49" s="143">
        <f t="shared" si="287"/>
        <v>2.9244730678276598</v>
      </c>
      <c r="GE49" s="143">
        <f t="shared" si="287"/>
        <v>2.9328872965390782</v>
      </c>
      <c r="GF49" s="143">
        <f t="shared" si="287"/>
        <v>2.9415574805113271</v>
      </c>
      <c r="GG49" s="143">
        <f t="shared" si="287"/>
        <v>2.9499244526503605</v>
      </c>
      <c r="GH49" s="143">
        <f t="shared" si="287"/>
        <v>2.9585462144904788</v>
      </c>
      <c r="GI49" s="143">
        <f t="shared" si="287"/>
        <v>2.96714406753197</v>
      </c>
      <c r="GJ49" s="143">
        <f t="shared" si="287"/>
        <v>2.9751650391259927</v>
      </c>
      <c r="GK49" s="143">
        <f t="shared" si="287"/>
        <v>2.983715665275414</v>
      </c>
      <c r="GL49" s="143">
        <f t="shared" si="287"/>
        <v>2.9919678936779577</v>
      </c>
      <c r="GM49" s="143">
        <f t="shared" si="287"/>
        <v>3.0004720627161117</v>
      </c>
      <c r="GN49" s="143">
        <f t="shared" si="287"/>
        <v>3.0086796975435806</v>
      </c>
      <c r="GO49" s="143">
        <f t="shared" si="287"/>
        <v>3.0171381585640629</v>
      </c>
      <c r="GP49" s="143">
        <f t="shared" si="287"/>
        <v>3.0255740402326299</v>
      </c>
      <c r="GQ49" s="143">
        <f t="shared" si="287"/>
        <v>3.033716119760943</v>
      </c>
      <c r="GR49" s="143">
        <f t="shared" si="287"/>
        <v>3.0421073799381899</v>
      </c>
      <c r="GS49" s="143">
        <f t="shared" si="287"/>
        <v>3.0502066186455306</v>
      </c>
      <c r="GT49" s="143">
        <f t="shared" si="287"/>
        <v>3.0585539579968413</v>
      </c>
      <c r="GU49" s="143">
        <f t="shared" si="287"/>
        <v>3.0668795939879634</v>
      </c>
      <c r="GV49" s="143">
        <f t="shared" si="287"/>
        <v>3.0743800723500523</v>
      </c>
      <c r="GW49" s="143">
        <f t="shared" ref="GW49:IP49" si="288">+(GW40*GW38/1000)+GV49</f>
        <v>3.0826628046923568</v>
      </c>
      <c r="GX49" s="143">
        <f t="shared" si="288"/>
        <v>3.0906578315556921</v>
      </c>
      <c r="GY49" s="143">
        <f t="shared" si="288"/>
        <v>3.0988983167587696</v>
      </c>
      <c r="GZ49" s="143">
        <f t="shared" si="288"/>
        <v>3.1068527709092688</v>
      </c>
      <c r="HA49" s="143">
        <f t="shared" si="288"/>
        <v>3.1150516489085853</v>
      </c>
      <c r="HB49" s="143">
        <f t="shared" si="288"/>
        <v>3.1232299582617022</v>
      </c>
      <c r="HC49" s="143">
        <f t="shared" si="288"/>
        <v>3.1311246951038076</v>
      </c>
      <c r="HD49" s="143">
        <f t="shared" si="288"/>
        <v>3.139262327341406</v>
      </c>
      <c r="HE49" s="143">
        <f t="shared" si="288"/>
        <v>3.1471179918339081</v>
      </c>
      <c r="HF49" s="143">
        <f t="shared" si="288"/>
        <v>3.1552155479372743</v>
      </c>
      <c r="HG49" s="143">
        <f t="shared" si="288"/>
        <v>3.1632932867424248</v>
      </c>
      <c r="HH49" s="143">
        <f t="shared" si="288"/>
        <v>3.1705715401711654</v>
      </c>
      <c r="HI49" s="143">
        <f t="shared" si="288"/>
        <v>3.1786100769928427</v>
      </c>
      <c r="HJ49" s="143">
        <f t="shared" si="288"/>
        <v>3.1863705434350371</v>
      </c>
      <c r="HK49" s="143">
        <f t="shared" si="288"/>
        <v>3.1943704435409663</v>
      </c>
      <c r="HL49" s="143">
        <f t="shared" si="288"/>
        <v>3.2020937882194245</v>
      </c>
      <c r="HM49" s="143">
        <f t="shared" si="288"/>
        <v>3.2100556034219561</v>
      </c>
      <c r="HN49" s="143">
        <f t="shared" si="288"/>
        <v>3.2179985790195857</v>
      </c>
      <c r="HO49" s="143">
        <f t="shared" si="288"/>
        <v>3.225667226535986</v>
      </c>
      <c r="HP49" s="143">
        <f t="shared" si="288"/>
        <v>3.2335729206864068</v>
      </c>
      <c r="HQ49" s="143">
        <f t="shared" si="288"/>
        <v>3.2412057425058927</v>
      </c>
      <c r="HR49" s="143">
        <f t="shared" si="288"/>
        <v>3.2490746752856783</v>
      </c>
      <c r="HS49" s="143">
        <f t="shared" si="288"/>
        <v>3.2569254186498404</v>
      </c>
      <c r="HT49" s="143">
        <f t="shared" si="288"/>
        <v>3.2640000969127003</v>
      </c>
      <c r="HU49" s="143">
        <f t="shared" si="288"/>
        <v>3.2718148366780673</v>
      </c>
      <c r="HV49" s="143">
        <f t="shared" si="288"/>
        <v>3.2793602457710564</v>
      </c>
      <c r="HW49" s="143">
        <f t="shared" si="288"/>
        <v>3.2871394727760981</v>
      </c>
      <c r="HX49" s="143">
        <f t="shared" si="288"/>
        <v>3.2946507481520459</v>
      </c>
      <c r="HY49" s="143">
        <f t="shared" si="288"/>
        <v>3.3023949421829455</v>
      </c>
      <c r="HZ49" s="143">
        <f t="shared" si="288"/>
        <v>3.310121796287552</v>
      </c>
      <c r="IA49" s="143">
        <f t="shared" si="288"/>
        <v>3.3175827286771873</v>
      </c>
      <c r="IB49" s="143">
        <f t="shared" si="288"/>
        <v>3.3252752495154621</v>
      </c>
      <c r="IC49" s="143">
        <f t="shared" si="288"/>
        <v>3.3327031768813837</v>
      </c>
      <c r="ID49" s="143">
        <f t="shared" si="288"/>
        <v>3.3403618180896042</v>
      </c>
      <c r="IE49" s="143">
        <f t="shared" si="288"/>
        <v>3.348003686490034</v>
      </c>
      <c r="IF49" s="143">
        <f t="shared" si="288"/>
        <v>3.3551369430722389</v>
      </c>
      <c r="IG49" s="143">
        <f t="shared" si="288"/>
        <v>3.362745593824183</v>
      </c>
      <c r="IH49" s="143">
        <f t="shared" si="288"/>
        <v>3.3700928875795619</v>
      </c>
      <c r="II49" s="143">
        <f t="shared" si="288"/>
        <v>3.3776687501220888</v>
      </c>
      <c r="IJ49" s="143">
        <f t="shared" si="288"/>
        <v>3.3849845177993663</v>
      </c>
      <c r="IK49" s="143">
        <f t="shared" si="288"/>
        <v>3.3925280123975745</v>
      </c>
      <c r="IL49" s="143">
        <f t="shared" si="288"/>
        <v>3.4000554778308434</v>
      </c>
      <c r="IM49" s="143">
        <f t="shared" si="288"/>
        <v>3.4073247081699423</v>
      </c>
      <c r="IN49" s="143">
        <f t="shared" si="288"/>
        <v>3.4148204194476306</v>
      </c>
      <c r="IO49" s="143">
        <f t="shared" si="288"/>
        <v>3.4220591137950032</v>
      </c>
      <c r="IP49" s="143">
        <f t="shared" si="288"/>
        <v>3.4295234694151318</v>
      </c>
    </row>
    <row r="55" spans="7:250" ht="15">
      <c r="G55" s="211" t="s">
        <v>110</v>
      </c>
      <c r="K55" s="219" t="s">
        <v>111</v>
      </c>
      <c r="L55" s="139">
        <v>6</v>
      </c>
      <c r="M55" s="139">
        <f>+L55+12</f>
        <v>18</v>
      </c>
      <c r="N55" s="139">
        <f t="shared" ref="N55:AE55" si="289">+M55+12</f>
        <v>30</v>
      </c>
      <c r="O55" s="139">
        <f t="shared" si="289"/>
        <v>42</v>
      </c>
      <c r="P55" s="139">
        <f t="shared" si="289"/>
        <v>54</v>
      </c>
      <c r="Q55" s="139">
        <f t="shared" si="289"/>
        <v>66</v>
      </c>
      <c r="R55" s="139">
        <f t="shared" si="289"/>
        <v>78</v>
      </c>
      <c r="S55" s="139">
        <f t="shared" si="289"/>
        <v>90</v>
      </c>
      <c r="T55" s="139">
        <f t="shared" si="289"/>
        <v>102</v>
      </c>
      <c r="U55" s="139">
        <f t="shared" si="289"/>
        <v>114</v>
      </c>
      <c r="V55" s="139">
        <f t="shared" si="289"/>
        <v>126</v>
      </c>
      <c r="W55" s="139">
        <f t="shared" si="289"/>
        <v>138</v>
      </c>
      <c r="X55" s="139">
        <f t="shared" si="289"/>
        <v>150</v>
      </c>
      <c r="Y55" s="139">
        <f t="shared" si="289"/>
        <v>162</v>
      </c>
      <c r="Z55" s="139">
        <f t="shared" si="289"/>
        <v>174</v>
      </c>
      <c r="AA55" s="139">
        <f t="shared" si="289"/>
        <v>186</v>
      </c>
      <c r="AB55" s="139">
        <f t="shared" si="289"/>
        <v>198</v>
      </c>
      <c r="AC55" s="139">
        <f t="shared" si="289"/>
        <v>210</v>
      </c>
      <c r="AD55" s="139">
        <f t="shared" si="289"/>
        <v>222</v>
      </c>
      <c r="AE55" s="139">
        <f t="shared" si="289"/>
        <v>234</v>
      </c>
    </row>
    <row r="56" spans="7:250" ht="15">
      <c r="G56" s="189"/>
      <c r="H56" s="196"/>
      <c r="I56" s="64"/>
      <c r="J56" s="36"/>
      <c r="K56" s="212">
        <v>0</v>
      </c>
      <c r="L56" s="55">
        <f>COUNT($D57:L57)</f>
        <v>1</v>
      </c>
      <c r="M56" s="56">
        <f>COUNT($D57:M57)</f>
        <v>2</v>
      </c>
      <c r="N56" s="56">
        <f>COUNT($D57:N57)</f>
        <v>3</v>
      </c>
      <c r="O56" s="56">
        <f>COUNT($D57:O57)</f>
        <v>4</v>
      </c>
      <c r="P56" s="56">
        <f>COUNT($D57:P57)</f>
        <v>5</v>
      </c>
      <c r="Q56" s="56">
        <f>COUNT($D57:Q57)</f>
        <v>6</v>
      </c>
      <c r="R56" s="56">
        <f>COUNT($D57:R57)</f>
        <v>7</v>
      </c>
      <c r="S56" s="56">
        <f>COUNT($D57:S57)</f>
        <v>8</v>
      </c>
      <c r="T56" s="56">
        <f>COUNT($D57:T57)</f>
        <v>9</v>
      </c>
      <c r="U56" s="56">
        <f>COUNT($D57:U57)</f>
        <v>10</v>
      </c>
      <c r="V56" s="56">
        <f>COUNT($D57:V57)</f>
        <v>11</v>
      </c>
      <c r="W56" s="56">
        <f>COUNT($D57:W57)</f>
        <v>12</v>
      </c>
      <c r="X56" s="56">
        <f>COUNT($D57:X57)</f>
        <v>13</v>
      </c>
      <c r="Y56" s="56">
        <f>COUNT($D57:Y57)</f>
        <v>14</v>
      </c>
      <c r="Z56" s="56">
        <f>COUNT($D57:Z57)</f>
        <v>15</v>
      </c>
      <c r="AA56" s="56">
        <f>COUNT($D57:AA57)</f>
        <v>16</v>
      </c>
      <c r="AB56" s="56">
        <f>COUNT($D57:AB57)</f>
        <v>17</v>
      </c>
      <c r="AC56" s="56">
        <f>COUNT($D57:AC57)</f>
        <v>18</v>
      </c>
      <c r="AD56" s="56">
        <f>COUNT($D57:AD57)</f>
        <v>19</v>
      </c>
      <c r="AE56" s="56">
        <f>COUNT($D57:AE57)</f>
        <v>20</v>
      </c>
      <c r="AF56" s="56">
        <f>COUNT($D57:AF57)</f>
        <v>21</v>
      </c>
      <c r="AG56" s="56">
        <f>COUNT($D57:AG57)</f>
        <v>22</v>
      </c>
      <c r="AH56" s="56">
        <f>COUNT($D57:AH57)</f>
        <v>23</v>
      </c>
      <c r="AI56" s="56">
        <f>COUNT($D57:AI57)</f>
        <v>24</v>
      </c>
      <c r="AJ56" s="56">
        <f>COUNT($D57:AJ57)</f>
        <v>25</v>
      </c>
      <c r="AK56" s="56">
        <f>COUNT($D57:AK57)</f>
        <v>26</v>
      </c>
      <c r="AL56" s="56">
        <f>COUNT($D57:AL57)</f>
        <v>27</v>
      </c>
      <c r="AM56" s="56">
        <f>COUNT($D57:AM57)</f>
        <v>28</v>
      </c>
      <c r="AN56" s="56">
        <f>COUNT($D57:AN57)</f>
        <v>29</v>
      </c>
      <c r="AO56" s="56">
        <f>COUNT($D57:AO57)</f>
        <v>30</v>
      </c>
      <c r="AP56" s="56">
        <f>COUNT($D57:AP57)</f>
        <v>31</v>
      </c>
      <c r="AQ56" s="56">
        <f>COUNT($D57:AQ57)</f>
        <v>32</v>
      </c>
      <c r="AR56" s="56">
        <f>COUNT($D57:AR57)</f>
        <v>33</v>
      </c>
      <c r="AS56" s="56">
        <f>COUNT($D57:AS57)</f>
        <v>34</v>
      </c>
      <c r="AT56" s="56">
        <f>COUNT($D57:AT57)</f>
        <v>35</v>
      </c>
      <c r="AU56" s="56">
        <f>COUNT($D57:AU57)</f>
        <v>36</v>
      </c>
      <c r="AV56" s="56">
        <f>COUNT($D57:AV57)</f>
        <v>37</v>
      </c>
      <c r="AW56" s="56">
        <f>COUNT($D57:AW57)</f>
        <v>38</v>
      </c>
      <c r="AX56" s="56">
        <f>COUNT($D57:AX57)</f>
        <v>39</v>
      </c>
      <c r="AY56" s="56">
        <f>COUNT($D57:AY57)</f>
        <v>40</v>
      </c>
      <c r="AZ56" s="56">
        <f>COUNT($D57:AZ57)</f>
        <v>41</v>
      </c>
      <c r="BA56" s="56">
        <f>COUNT($D57:BA57)</f>
        <v>42</v>
      </c>
      <c r="BB56" s="56">
        <f>COUNT($D57:BB57)</f>
        <v>43</v>
      </c>
      <c r="BC56" s="56">
        <f>COUNT($D57:BC57)</f>
        <v>44</v>
      </c>
      <c r="BD56" s="56">
        <f>COUNT($D57:BD57)</f>
        <v>45</v>
      </c>
      <c r="BE56" s="56">
        <f>COUNT($D57:BE57)</f>
        <v>46</v>
      </c>
      <c r="BF56" s="56">
        <f>COUNT($D57:BF57)</f>
        <v>47</v>
      </c>
      <c r="BG56" s="56">
        <f>COUNT($D57:BG57)</f>
        <v>48</v>
      </c>
      <c r="BH56" s="56">
        <f>COUNT($D57:BH57)</f>
        <v>49</v>
      </c>
      <c r="BI56" s="56">
        <f>COUNT($D57:BI57)</f>
        <v>50</v>
      </c>
      <c r="BJ56" s="56">
        <f>COUNT($D57:BJ57)</f>
        <v>51</v>
      </c>
      <c r="BK56" s="56">
        <f>COUNT($D57:BK57)</f>
        <v>52</v>
      </c>
    </row>
    <row r="57" spans="7:250" ht="15">
      <c r="G57" s="191"/>
      <c r="H57" s="197"/>
      <c r="I57" s="65"/>
      <c r="J57" s="66"/>
      <c r="K57" s="213"/>
      <c r="L57" s="57">
        <f>+C2</f>
        <v>45658</v>
      </c>
      <c r="M57" s="58">
        <f>+L57+L58</f>
        <v>46023</v>
      </c>
      <c r="N57" s="58">
        <f t="shared" ref="N57:BK57" si="290">+M57+M58</f>
        <v>46388</v>
      </c>
      <c r="O57" s="58">
        <f t="shared" si="290"/>
        <v>46753</v>
      </c>
      <c r="P57" s="58">
        <f t="shared" si="290"/>
        <v>47119</v>
      </c>
      <c r="Q57" s="58">
        <f t="shared" si="290"/>
        <v>47484</v>
      </c>
      <c r="R57" s="58">
        <f t="shared" si="290"/>
        <v>47849</v>
      </c>
      <c r="S57" s="58">
        <f t="shared" si="290"/>
        <v>48214</v>
      </c>
      <c r="T57" s="58">
        <f t="shared" si="290"/>
        <v>48580</v>
      </c>
      <c r="U57" s="58">
        <f t="shared" si="290"/>
        <v>48945</v>
      </c>
      <c r="V57" s="58">
        <f t="shared" si="290"/>
        <v>49310</v>
      </c>
      <c r="W57" s="58">
        <f t="shared" si="290"/>
        <v>49675</v>
      </c>
      <c r="X57" s="58">
        <f t="shared" si="290"/>
        <v>50041</v>
      </c>
      <c r="Y57" s="58">
        <f t="shared" si="290"/>
        <v>50406</v>
      </c>
      <c r="Z57" s="58">
        <f t="shared" si="290"/>
        <v>50771</v>
      </c>
      <c r="AA57" s="58">
        <f t="shared" si="290"/>
        <v>51136</v>
      </c>
      <c r="AB57" s="58">
        <f t="shared" si="290"/>
        <v>51502</v>
      </c>
      <c r="AC57" s="58">
        <f t="shared" si="290"/>
        <v>51867</v>
      </c>
      <c r="AD57" s="58">
        <f t="shared" si="290"/>
        <v>52232</v>
      </c>
      <c r="AE57" s="58">
        <f t="shared" si="290"/>
        <v>52597</v>
      </c>
      <c r="AF57" s="58">
        <f t="shared" si="290"/>
        <v>52963</v>
      </c>
      <c r="AG57" s="58">
        <f t="shared" si="290"/>
        <v>53328</v>
      </c>
      <c r="AH57" s="58">
        <f t="shared" si="290"/>
        <v>53693</v>
      </c>
      <c r="AI57" s="58">
        <f t="shared" si="290"/>
        <v>54058</v>
      </c>
      <c r="AJ57" s="58">
        <f t="shared" si="290"/>
        <v>54424</v>
      </c>
      <c r="AK57" s="58">
        <f t="shared" si="290"/>
        <v>54789</v>
      </c>
      <c r="AL57" s="58">
        <f t="shared" si="290"/>
        <v>55154</v>
      </c>
      <c r="AM57" s="58">
        <f t="shared" si="290"/>
        <v>55519</v>
      </c>
      <c r="AN57" s="58">
        <f t="shared" si="290"/>
        <v>55885</v>
      </c>
      <c r="AO57" s="58">
        <f t="shared" si="290"/>
        <v>56250</v>
      </c>
      <c r="AP57" s="58">
        <f t="shared" si="290"/>
        <v>56615</v>
      </c>
      <c r="AQ57" s="58">
        <f t="shared" si="290"/>
        <v>56980</v>
      </c>
      <c r="AR57" s="58">
        <f t="shared" si="290"/>
        <v>57346</v>
      </c>
      <c r="AS57" s="58">
        <f t="shared" si="290"/>
        <v>57711</v>
      </c>
      <c r="AT57" s="58">
        <f t="shared" si="290"/>
        <v>58076</v>
      </c>
      <c r="AU57" s="58">
        <f t="shared" si="290"/>
        <v>58441</v>
      </c>
      <c r="AV57" s="58">
        <f t="shared" si="290"/>
        <v>58807</v>
      </c>
      <c r="AW57" s="58">
        <f t="shared" si="290"/>
        <v>59172</v>
      </c>
      <c r="AX57" s="58">
        <f t="shared" si="290"/>
        <v>59537</v>
      </c>
      <c r="AY57" s="58">
        <f t="shared" si="290"/>
        <v>59902</v>
      </c>
      <c r="AZ57" s="58">
        <f t="shared" si="290"/>
        <v>60268</v>
      </c>
      <c r="BA57" s="58">
        <f t="shared" si="290"/>
        <v>60633</v>
      </c>
      <c r="BB57" s="58">
        <f t="shared" si="290"/>
        <v>60998</v>
      </c>
      <c r="BC57" s="58">
        <f t="shared" si="290"/>
        <v>61363</v>
      </c>
      <c r="BD57" s="58">
        <f t="shared" si="290"/>
        <v>61729</v>
      </c>
      <c r="BE57" s="58">
        <f t="shared" si="290"/>
        <v>62094</v>
      </c>
      <c r="BF57" s="58">
        <f t="shared" si="290"/>
        <v>62459</v>
      </c>
      <c r="BG57" s="58">
        <f t="shared" si="290"/>
        <v>62824</v>
      </c>
      <c r="BH57" s="58">
        <f t="shared" si="290"/>
        <v>63190</v>
      </c>
      <c r="BI57" s="58">
        <f t="shared" si="290"/>
        <v>63555</v>
      </c>
      <c r="BJ57" s="58">
        <f t="shared" si="290"/>
        <v>63920</v>
      </c>
      <c r="BK57" s="58">
        <f t="shared" si="290"/>
        <v>64285</v>
      </c>
    </row>
    <row r="58" spans="7:250" ht="15.75">
      <c r="G58" s="194" t="s">
        <v>59</v>
      </c>
      <c r="H58" s="198"/>
      <c r="I58" s="62" t="s">
        <v>58</v>
      </c>
      <c r="J58" s="63"/>
      <c r="K58" s="214"/>
      <c r="L58" s="60">
        <f t="shared" ref="L58:AQ58" si="291" xml:space="preserve"> DATE(YEAR(L$57)+1,1,1) - DATE(YEAR(L$57),1,1)</f>
        <v>365</v>
      </c>
      <c r="M58" s="61">
        <f t="shared" si="291"/>
        <v>365</v>
      </c>
      <c r="N58" s="61">
        <f t="shared" si="291"/>
        <v>365</v>
      </c>
      <c r="O58" s="61">
        <f t="shared" si="291"/>
        <v>366</v>
      </c>
      <c r="P58" s="61">
        <f t="shared" si="291"/>
        <v>365</v>
      </c>
      <c r="Q58" s="61">
        <f t="shared" si="291"/>
        <v>365</v>
      </c>
      <c r="R58" s="61">
        <f t="shared" si="291"/>
        <v>365</v>
      </c>
      <c r="S58" s="61">
        <f t="shared" si="291"/>
        <v>366</v>
      </c>
      <c r="T58" s="61">
        <f t="shared" si="291"/>
        <v>365</v>
      </c>
      <c r="U58" s="61">
        <f t="shared" si="291"/>
        <v>365</v>
      </c>
      <c r="V58" s="61">
        <f t="shared" si="291"/>
        <v>365</v>
      </c>
      <c r="W58" s="61">
        <f t="shared" si="291"/>
        <v>366</v>
      </c>
      <c r="X58" s="61">
        <f t="shared" si="291"/>
        <v>365</v>
      </c>
      <c r="Y58" s="61">
        <f t="shared" si="291"/>
        <v>365</v>
      </c>
      <c r="Z58" s="61">
        <f t="shared" si="291"/>
        <v>365</v>
      </c>
      <c r="AA58" s="61">
        <f t="shared" si="291"/>
        <v>366</v>
      </c>
      <c r="AB58" s="61">
        <f t="shared" si="291"/>
        <v>365</v>
      </c>
      <c r="AC58" s="61">
        <f t="shared" si="291"/>
        <v>365</v>
      </c>
      <c r="AD58" s="61">
        <f t="shared" si="291"/>
        <v>365</v>
      </c>
      <c r="AE58" s="61">
        <f t="shared" si="291"/>
        <v>366</v>
      </c>
      <c r="AF58" s="61">
        <f t="shared" si="291"/>
        <v>365</v>
      </c>
      <c r="AG58" s="61">
        <f t="shared" si="291"/>
        <v>365</v>
      </c>
      <c r="AH58" s="61">
        <f t="shared" si="291"/>
        <v>365</v>
      </c>
      <c r="AI58" s="61">
        <f t="shared" si="291"/>
        <v>366</v>
      </c>
      <c r="AJ58" s="61">
        <f t="shared" si="291"/>
        <v>365</v>
      </c>
      <c r="AK58" s="61">
        <f t="shared" si="291"/>
        <v>365</v>
      </c>
      <c r="AL58" s="61">
        <f t="shared" si="291"/>
        <v>365</v>
      </c>
      <c r="AM58" s="61">
        <f t="shared" si="291"/>
        <v>366</v>
      </c>
      <c r="AN58" s="61">
        <f t="shared" si="291"/>
        <v>365</v>
      </c>
      <c r="AO58" s="61">
        <f t="shared" si="291"/>
        <v>365</v>
      </c>
      <c r="AP58" s="61">
        <f t="shared" si="291"/>
        <v>365</v>
      </c>
      <c r="AQ58" s="61">
        <f t="shared" si="291"/>
        <v>366</v>
      </c>
      <c r="AR58" s="61">
        <f t="shared" ref="AR58:BK58" si="292" xml:space="preserve"> DATE(YEAR(AR$57)+1,1,1) - DATE(YEAR(AR$57),1,1)</f>
        <v>365</v>
      </c>
      <c r="AS58" s="61">
        <f t="shared" si="292"/>
        <v>365</v>
      </c>
      <c r="AT58" s="61">
        <f t="shared" si="292"/>
        <v>365</v>
      </c>
      <c r="AU58" s="61">
        <f t="shared" si="292"/>
        <v>366</v>
      </c>
      <c r="AV58" s="61">
        <f t="shared" si="292"/>
        <v>365</v>
      </c>
      <c r="AW58" s="61">
        <f t="shared" si="292"/>
        <v>365</v>
      </c>
      <c r="AX58" s="61">
        <f t="shared" si="292"/>
        <v>365</v>
      </c>
      <c r="AY58" s="61">
        <f t="shared" si="292"/>
        <v>366</v>
      </c>
      <c r="AZ58" s="61">
        <f t="shared" si="292"/>
        <v>365</v>
      </c>
      <c r="BA58" s="61">
        <f t="shared" si="292"/>
        <v>365</v>
      </c>
      <c r="BB58" s="61">
        <f t="shared" si="292"/>
        <v>365</v>
      </c>
      <c r="BC58" s="61">
        <f t="shared" si="292"/>
        <v>366</v>
      </c>
      <c r="BD58" s="61">
        <f t="shared" si="292"/>
        <v>365</v>
      </c>
      <c r="BE58" s="61">
        <f t="shared" si="292"/>
        <v>365</v>
      </c>
      <c r="BF58" s="61">
        <f t="shared" si="292"/>
        <v>365</v>
      </c>
      <c r="BG58" s="61">
        <f t="shared" si="292"/>
        <v>366</v>
      </c>
      <c r="BH58" s="61">
        <f t="shared" si="292"/>
        <v>365</v>
      </c>
      <c r="BI58" s="61">
        <f t="shared" si="292"/>
        <v>365</v>
      </c>
      <c r="BJ58" s="61">
        <f t="shared" si="292"/>
        <v>365</v>
      </c>
      <c r="BK58" s="61">
        <f t="shared" si="292"/>
        <v>366</v>
      </c>
    </row>
    <row r="59" spans="7:250">
      <c r="G59" s="199">
        <f>SUMPRODUCT(L59:EX59,$L$58:$EX$58)/1000000</f>
        <v>0</v>
      </c>
      <c r="H59" s="200" t="s">
        <v>63</v>
      </c>
      <c r="I59" s="53" t="s">
        <v>57</v>
      </c>
      <c r="J59" s="54" t="s">
        <v>60</v>
      </c>
      <c r="K59" s="215">
        <f t="shared" ref="K59:AP59" si="293">J$14*1000/5.8+J$15+J$16+J$17</f>
        <v>0</v>
      </c>
      <c r="L59" s="74">
        <f t="shared" si="293"/>
        <v>0</v>
      </c>
      <c r="M59" s="75">
        <f t="shared" si="293"/>
        <v>0</v>
      </c>
      <c r="N59" s="75">
        <f t="shared" si="293"/>
        <v>0</v>
      </c>
      <c r="O59" s="75">
        <f t="shared" si="293"/>
        <v>0</v>
      </c>
      <c r="P59" s="75">
        <f t="shared" si="293"/>
        <v>0</v>
      </c>
      <c r="Q59" s="75">
        <f t="shared" si="293"/>
        <v>0</v>
      </c>
      <c r="R59" s="75">
        <f t="shared" si="293"/>
        <v>0</v>
      </c>
      <c r="S59" s="75">
        <f t="shared" si="293"/>
        <v>0</v>
      </c>
      <c r="T59" s="75">
        <f t="shared" si="293"/>
        <v>0</v>
      </c>
      <c r="U59" s="75">
        <f t="shared" si="293"/>
        <v>0</v>
      </c>
      <c r="V59" s="75">
        <f t="shared" si="293"/>
        <v>0</v>
      </c>
      <c r="W59" s="75">
        <f t="shared" si="293"/>
        <v>0</v>
      </c>
      <c r="X59" s="75">
        <f t="shared" si="293"/>
        <v>0</v>
      </c>
      <c r="Y59" s="75">
        <f t="shared" si="293"/>
        <v>0</v>
      </c>
      <c r="Z59" s="75">
        <f t="shared" si="293"/>
        <v>0</v>
      </c>
      <c r="AA59" s="75">
        <f t="shared" si="293"/>
        <v>0</v>
      </c>
      <c r="AB59" s="75">
        <f t="shared" si="293"/>
        <v>0</v>
      </c>
      <c r="AC59" s="75">
        <f t="shared" si="293"/>
        <v>0</v>
      </c>
      <c r="AD59" s="75">
        <f t="shared" si="293"/>
        <v>0</v>
      </c>
      <c r="AE59" s="75">
        <f t="shared" si="293"/>
        <v>0</v>
      </c>
      <c r="AF59" s="75">
        <f t="shared" si="293"/>
        <v>0</v>
      </c>
      <c r="AG59" s="75">
        <f t="shared" si="293"/>
        <v>0</v>
      </c>
      <c r="AH59" s="75">
        <f t="shared" si="293"/>
        <v>0</v>
      </c>
      <c r="AI59" s="75">
        <f t="shared" si="293"/>
        <v>0</v>
      </c>
      <c r="AJ59" s="75">
        <f t="shared" si="293"/>
        <v>0</v>
      </c>
      <c r="AK59" s="75">
        <f t="shared" si="293"/>
        <v>0</v>
      </c>
      <c r="AL59" s="75">
        <f t="shared" si="293"/>
        <v>0</v>
      </c>
      <c r="AM59" s="75">
        <f t="shared" si="293"/>
        <v>0</v>
      </c>
      <c r="AN59" s="75">
        <f t="shared" si="293"/>
        <v>0</v>
      </c>
      <c r="AO59" s="75">
        <f t="shared" si="293"/>
        <v>0</v>
      </c>
      <c r="AP59" s="75">
        <f t="shared" si="293"/>
        <v>0</v>
      </c>
      <c r="AQ59" s="75">
        <f t="shared" ref="AQ59:BK59" si="294">AP$14*1000/5.8+AP$15+AP$16+AP$17</f>
        <v>0</v>
      </c>
      <c r="AR59" s="75">
        <f t="shared" si="294"/>
        <v>0</v>
      </c>
      <c r="AS59" s="75">
        <f t="shared" si="294"/>
        <v>0</v>
      </c>
      <c r="AT59" s="75">
        <f t="shared" si="294"/>
        <v>0</v>
      </c>
      <c r="AU59" s="75">
        <f t="shared" si="294"/>
        <v>0</v>
      </c>
      <c r="AV59" s="75">
        <f t="shared" si="294"/>
        <v>0</v>
      </c>
      <c r="AW59" s="75">
        <f t="shared" si="294"/>
        <v>0</v>
      </c>
      <c r="AX59" s="75">
        <f t="shared" si="294"/>
        <v>0</v>
      </c>
      <c r="AY59" s="75">
        <f t="shared" si="294"/>
        <v>0</v>
      </c>
      <c r="AZ59" s="75">
        <f t="shared" si="294"/>
        <v>0</v>
      </c>
      <c r="BA59" s="75">
        <f t="shared" si="294"/>
        <v>0</v>
      </c>
      <c r="BB59" s="75">
        <f t="shared" si="294"/>
        <v>0</v>
      </c>
      <c r="BC59" s="75">
        <f t="shared" si="294"/>
        <v>0</v>
      </c>
      <c r="BD59" s="75">
        <f t="shared" si="294"/>
        <v>0</v>
      </c>
      <c r="BE59" s="75">
        <f t="shared" si="294"/>
        <v>0</v>
      </c>
      <c r="BF59" s="75">
        <f t="shared" si="294"/>
        <v>0</v>
      </c>
      <c r="BG59" s="75">
        <f t="shared" si="294"/>
        <v>0</v>
      </c>
      <c r="BH59" s="75">
        <f t="shared" si="294"/>
        <v>0</v>
      </c>
      <c r="BI59" s="75">
        <f t="shared" si="294"/>
        <v>0</v>
      </c>
      <c r="BJ59" s="75">
        <f t="shared" si="294"/>
        <v>0</v>
      </c>
      <c r="BK59" s="75">
        <f t="shared" si="294"/>
        <v>0</v>
      </c>
    </row>
    <row r="60" spans="7:250">
      <c r="G60" s="122">
        <f>SUMPRODUCT(L60:EX60,$L$58:$EX$58)/1000</f>
        <v>3.4295234694151318</v>
      </c>
      <c r="H60" s="201" t="s">
        <v>46</v>
      </c>
      <c r="I60" s="43" t="s">
        <v>14</v>
      </c>
      <c r="J60" s="44" t="s">
        <v>61</v>
      </c>
      <c r="K60" s="216">
        <v>0</v>
      </c>
      <c r="L60" s="37">
        <f>SUMPRODUCT($K40:$V40,$K$38:$V$38)/SUM($K$38:$V$38)</f>
        <v>1.9258591270049308</v>
      </c>
      <c r="M60" s="38">
        <f>SUMPRODUCT($W40:$AH40,$W$38:$AH$38)/SUM($W$38:$AH$38)</f>
        <v>0.88900631243690853</v>
      </c>
      <c r="N60" s="38">
        <f t="shared" ref="N60:N64" si="295">SUMPRODUCT($AI40:$AT40,$AI$38:$AT$38)/SUM($AI$38:$AT$38)</f>
        <v>0.6829003022646829</v>
      </c>
      <c r="O60" s="38">
        <f t="shared" ref="O60:O64" si="296">SUMPRODUCT($AU40:$BF40,$AU$38:$BF$38)/SUM($AU$38:$BF$38)</f>
        <v>0.57604495485966867</v>
      </c>
      <c r="P60" s="38">
        <f t="shared" ref="P60:P64" si="297">SUMPRODUCT($BG40:$BR40,$BG$38:$BR$38)/SUM($BG$38:$BR$38)</f>
        <v>0.50754481180037436</v>
      </c>
      <c r="Q60" s="38">
        <f t="shared" ref="Q60:Q64" si="298">SUMPRODUCT($BS40:$CD40,$BS$38:$CD$38)/SUM($BS$38:$CD$38)</f>
        <v>0.45892154717422362</v>
      </c>
      <c r="R60" s="38">
        <f t="shared" ref="R60:R64" si="299">SUMPRODUCT($CE40:$CP40,$CE$38:$CP$38)/SUM($CE$38:$CP$38)</f>
        <v>0.42206352148133941</v>
      </c>
      <c r="S60" s="38">
        <f t="shared" ref="S60:S64" si="300">SUMPRODUCT($CQ40:$DB40,$CQ$38:$DB$38)/SUM($CQ$38:$DB$38)</f>
        <v>0.39290279113301169</v>
      </c>
      <c r="T60" s="38">
        <f t="shared" ref="T60:T64" si="301">SUMPRODUCT($DC40:$DN40,$DC$38:$DN$38)/SUM($DC$38:$DN$38)</f>
        <v>0.36901679669198162</v>
      </c>
      <c r="U60" s="38">
        <f t="shared" ref="U60:U64" si="302">SUMPRODUCT($DO40:$DZ40,$DO$38:$DZ$38)/SUM($DO$38:$DZ$38)</f>
        <v>0.3490397850767421</v>
      </c>
      <c r="V60" s="38">
        <f t="shared" ref="V60:V64" si="303">SUMPRODUCT($EA40:$EL40,$EA$38:$EL$38)/SUM($EA$38:$EL$38)</f>
        <v>0.33199370266062878</v>
      </c>
      <c r="W60" s="38">
        <f t="shared" ref="W60:W64" si="304">SUMPRODUCT($EM40:$EX40,$EM$38:$EX$38)/SUM($EM$38:$EX$38)</f>
        <v>0.31723943162399526</v>
      </c>
      <c r="X60" s="38">
        <f t="shared" ref="X60:X64" si="305">SUMPRODUCT($EY40:$FJ40,$EY$38:$FJ$38)/SUM($EY$38:$FJ$38)</f>
        <v>0.30426785397262401</v>
      </c>
      <c r="Y60" s="38">
        <f t="shared" ref="Y60:Y64" si="306">SUMPRODUCT($FK40:$FV40,$FK$38:$FV$38)/SUM($FK$38:$FV$38)</f>
        <v>0.29277949968509431</v>
      </c>
      <c r="Z60" s="38">
        <f t="shared" ref="Z60:Z64" si="307">SUMPRODUCT($FW40:$GH40,$FW$38:$GH$38)/SUM($FW$38:$GH$38)</f>
        <v>0.28250182874437674</v>
      </c>
      <c r="AA60" s="38">
        <f t="shared" ref="AA60:AA64" si="308">SUMPRODUCT($GI40:$GT40,$GI$38:$GT$38)/SUM($GI$38:$GT$38)</f>
        <v>0.273245200837056</v>
      </c>
      <c r="AB60" s="38">
        <f t="shared" ref="AB60:AB64" si="309">SUMPRODUCT($GU40:$HF40,$GU$38:$HF$38)/SUM($GU$38:$HF$38)</f>
        <v>0.26482627380940371</v>
      </c>
      <c r="AC60" s="38">
        <f t="shared" ref="AC60:AC64" si="310">SUMPRODUCT($HG40:$HR40,$HG$38:$HR$38)/SUM($HG$38:$HR$38)</f>
        <v>0.25714829410521561</v>
      </c>
      <c r="AD60" s="38">
        <f t="shared" ref="AD60:AD64" si="311">SUMPRODUCT($HS40:$ID40,$HS$38:$ID$38)/SUM($HS$38:$ID$38)</f>
        <v>0.25010176110664617</v>
      </c>
      <c r="AE60" s="38">
        <f>SUMPRODUCT($IE40:$IP40,$IE$38:$IP$38)/SUM($IE$38:$IP$38)</f>
        <v>0.24361106919543057</v>
      </c>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row>
    <row r="61" spans="7:250">
      <c r="G61" s="123">
        <f>SUMPRODUCT(L61:EX61,$L$58:$EX$58)/1000</f>
        <v>3.3609330000268289</v>
      </c>
      <c r="H61" s="204" t="s">
        <v>46</v>
      </c>
      <c r="I61" s="45" t="s">
        <v>12</v>
      </c>
      <c r="J61" s="46" t="s">
        <v>61</v>
      </c>
      <c r="K61" s="216">
        <v>0</v>
      </c>
      <c r="L61" s="39">
        <f t="shared" ref="L61:L64" si="312">SUMPRODUCT($K41:$V41,$K$38:$V$38)/SUM($K$38:$V$38)</f>
        <v>1.8873419444648323</v>
      </c>
      <c r="M61" s="40">
        <f t="shared" ref="M61:M64" si="313">SUMPRODUCT($W41:$AH41,$W$38:$AH$38)/SUM($W$38:$AH$38)</f>
        <v>0.87122618618817027</v>
      </c>
      <c r="N61" s="40">
        <f t="shared" si="295"/>
        <v>0.66924229621938924</v>
      </c>
      <c r="O61" s="40">
        <f t="shared" si="296"/>
        <v>0.56452405576247533</v>
      </c>
      <c r="P61" s="40">
        <f t="shared" si="297"/>
        <v>0.49739391556436696</v>
      </c>
      <c r="Q61" s="40">
        <f t="shared" si="298"/>
        <v>0.44974311623073904</v>
      </c>
      <c r="R61" s="40">
        <f t="shared" si="299"/>
        <v>0.41362225105171252</v>
      </c>
      <c r="S61" s="40">
        <f t="shared" si="300"/>
        <v>0.38504473531035138</v>
      </c>
      <c r="T61" s="40">
        <f t="shared" si="301"/>
        <v>0.36163646075814199</v>
      </c>
      <c r="U61" s="40">
        <f t="shared" si="302"/>
        <v>0.34205898937520723</v>
      </c>
      <c r="V61" s="40">
        <f t="shared" si="303"/>
        <v>0.32535382860741618</v>
      </c>
      <c r="W61" s="40">
        <f t="shared" si="304"/>
        <v>0.31089464299151537</v>
      </c>
      <c r="X61" s="40">
        <f t="shared" si="305"/>
        <v>0.29818249689317156</v>
      </c>
      <c r="Y61" s="40">
        <f t="shared" si="306"/>
        <v>0.28692390969139248</v>
      </c>
      <c r="Z61" s="40">
        <f t="shared" si="307"/>
        <v>0.27685179216948919</v>
      </c>
      <c r="AA61" s="40">
        <f t="shared" si="308"/>
        <v>0.26778029682031484</v>
      </c>
      <c r="AB61" s="40">
        <f t="shared" si="309"/>
        <v>0.25952974833321568</v>
      </c>
      <c r="AC61" s="40">
        <f t="shared" si="310"/>
        <v>0.25200532822311128</v>
      </c>
      <c r="AD61" s="40">
        <f t="shared" si="311"/>
        <v>0.24509972588451334</v>
      </c>
      <c r="AE61" s="40">
        <f t="shared" ref="AE61:AE64" si="314">SUMPRODUCT($IE41:$IP41,$IE$38:$IP$38)/SUM($IE$38:$IP$38)</f>
        <v>0.23873884781152194</v>
      </c>
      <c r="AF61" s="40"/>
      <c r="AG61" s="40"/>
      <c r="AH61" s="40"/>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row>
    <row r="62" spans="7:250">
      <c r="G62" s="124">
        <f>SUMPRODUCT(L62:EX62,$L$58:$EX$58)/1000</f>
        <v>57.212100152609814</v>
      </c>
      <c r="H62" s="202" t="s">
        <v>64</v>
      </c>
      <c r="I62" s="47" t="s">
        <v>15</v>
      </c>
      <c r="J62" s="48" t="s">
        <v>62</v>
      </c>
      <c r="K62" s="216">
        <v>0</v>
      </c>
      <c r="L62" s="37">
        <f t="shared" si="312"/>
        <v>47.031147830734483</v>
      </c>
      <c r="M62" s="38">
        <f t="shared" si="313"/>
        <v>20.061613881840248</v>
      </c>
      <c r="N62" s="38">
        <f t="shared" si="295"/>
        <v>14.333056252042136</v>
      </c>
      <c r="O62" s="38">
        <f t="shared" si="296"/>
        <v>11.251283697720963</v>
      </c>
      <c r="P62" s="38">
        <f t="shared" si="297"/>
        <v>9.2254099187705343</v>
      </c>
      <c r="Q62" s="38">
        <f t="shared" si="298"/>
        <v>7.7638730087288099</v>
      </c>
      <c r="R62" s="38">
        <f t="shared" si="299"/>
        <v>6.6460350028423969</v>
      </c>
      <c r="S62" s="38">
        <f t="shared" si="300"/>
        <v>5.7591312549219857</v>
      </c>
      <c r="T62" s="38">
        <f t="shared" si="301"/>
        <v>5.0343816400439971</v>
      </c>
      <c r="U62" s="38">
        <f t="shared" si="302"/>
        <v>4.4324097674984193</v>
      </c>
      <c r="V62" s="38">
        <f t="shared" si="303"/>
        <v>3.9243056485682457</v>
      </c>
      <c r="W62" s="38">
        <f t="shared" si="304"/>
        <v>3.4907830329809211</v>
      </c>
      <c r="X62" s="38">
        <f t="shared" si="305"/>
        <v>3.1162426155594267</v>
      </c>
      <c r="Y62" s="38">
        <f t="shared" si="306"/>
        <v>2.7911883203229437</v>
      </c>
      <c r="Z62" s="38">
        <f t="shared" si="307"/>
        <v>2.5069407700941846</v>
      </c>
      <c r="AA62" s="38">
        <f t="shared" si="308"/>
        <v>2.257267040680607</v>
      </c>
      <c r="AB62" s="38">
        <f t="shared" si="309"/>
        <v>2.0362680062300695</v>
      </c>
      <c r="AC62" s="38">
        <f t="shared" si="310"/>
        <v>1.8404921327666126</v>
      </c>
      <c r="AD62" s="38">
        <f t="shared" si="311"/>
        <v>1.6662647189573268</v>
      </c>
      <c r="AE62" s="38">
        <f t="shared" si="314"/>
        <v>1.5108939344465393</v>
      </c>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row>
    <row r="63" spans="7:250">
      <c r="G63" s="124">
        <f>SUMPRODUCT(L63:EX63,$L$58:$EX$58)/1000</f>
        <v>13.718093877660527</v>
      </c>
      <c r="H63" s="202" t="s">
        <v>64</v>
      </c>
      <c r="I63" s="49" t="s">
        <v>13</v>
      </c>
      <c r="J63" s="50" t="s">
        <v>62</v>
      </c>
      <c r="K63" s="216">
        <v>0</v>
      </c>
      <c r="L63" s="37">
        <f t="shared" si="312"/>
        <v>7.7034365080197231</v>
      </c>
      <c r="M63" s="38">
        <f t="shared" si="313"/>
        <v>3.5560252497476341</v>
      </c>
      <c r="N63" s="38">
        <f t="shared" si="295"/>
        <v>2.7316012090587316</v>
      </c>
      <c r="O63" s="38">
        <f t="shared" si="296"/>
        <v>2.3041798194386747</v>
      </c>
      <c r="P63" s="38">
        <f t="shared" si="297"/>
        <v>2.0301792472014974</v>
      </c>
      <c r="Q63" s="38">
        <f t="shared" si="298"/>
        <v>1.8356861886968945</v>
      </c>
      <c r="R63" s="38">
        <f t="shared" si="299"/>
        <v>1.6882540859253576</v>
      </c>
      <c r="S63" s="38">
        <f t="shared" si="300"/>
        <v>1.5716111645320467</v>
      </c>
      <c r="T63" s="38">
        <f t="shared" si="301"/>
        <v>1.4760671867679265</v>
      </c>
      <c r="U63" s="38">
        <f t="shared" si="302"/>
        <v>1.3961591403069684</v>
      </c>
      <c r="V63" s="38">
        <f t="shared" si="303"/>
        <v>1.3279748106425151</v>
      </c>
      <c r="W63" s="38">
        <f t="shared" si="304"/>
        <v>1.268957726495981</v>
      </c>
      <c r="X63" s="38">
        <f t="shared" si="305"/>
        <v>1.2170714158904961</v>
      </c>
      <c r="Y63" s="38">
        <f t="shared" si="306"/>
        <v>1.1711179987403773</v>
      </c>
      <c r="Z63" s="38">
        <f t="shared" si="307"/>
        <v>1.1300073149775069</v>
      </c>
      <c r="AA63" s="38">
        <f t="shared" si="308"/>
        <v>1.092980803348224</v>
      </c>
      <c r="AB63" s="38">
        <f t="shared" si="309"/>
        <v>1.0593050952376148</v>
      </c>
      <c r="AC63" s="38">
        <f t="shared" si="310"/>
        <v>1.0285931764208625</v>
      </c>
      <c r="AD63" s="38">
        <f t="shared" si="311"/>
        <v>1.0004070444265847</v>
      </c>
      <c r="AE63" s="38">
        <f t="shared" si="314"/>
        <v>0.9744442767817223</v>
      </c>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row>
    <row r="64" spans="7:250">
      <c r="G64" s="124">
        <f>SUMPRODUCT(L64:EX64,$L$58:$EX$58)/1000</f>
        <v>0</v>
      </c>
      <c r="H64" s="202" t="s">
        <v>64</v>
      </c>
      <c r="I64" s="49" t="s">
        <v>3</v>
      </c>
      <c r="J64" s="50" t="s">
        <v>62</v>
      </c>
      <c r="K64" s="216">
        <v>0</v>
      </c>
      <c r="L64" s="37">
        <f t="shared" si="312"/>
        <v>0</v>
      </c>
      <c r="M64" s="38">
        <f t="shared" si="313"/>
        <v>0</v>
      </c>
      <c r="N64" s="38">
        <f t="shared" si="295"/>
        <v>0</v>
      </c>
      <c r="O64" s="38">
        <f t="shared" si="296"/>
        <v>0</v>
      </c>
      <c r="P64" s="38">
        <f t="shared" si="297"/>
        <v>0</v>
      </c>
      <c r="Q64" s="38">
        <f t="shared" si="298"/>
        <v>0</v>
      </c>
      <c r="R64" s="38">
        <f t="shared" si="299"/>
        <v>0</v>
      </c>
      <c r="S64" s="38">
        <f t="shared" si="300"/>
        <v>0</v>
      </c>
      <c r="T64" s="38">
        <f t="shared" si="301"/>
        <v>0</v>
      </c>
      <c r="U64" s="38">
        <f t="shared" si="302"/>
        <v>0</v>
      </c>
      <c r="V64" s="38">
        <f t="shared" si="303"/>
        <v>0</v>
      </c>
      <c r="W64" s="38">
        <f t="shared" si="304"/>
        <v>0</v>
      </c>
      <c r="X64" s="38">
        <f t="shared" si="305"/>
        <v>0</v>
      </c>
      <c r="Y64" s="38">
        <f t="shared" si="306"/>
        <v>0</v>
      </c>
      <c r="Z64" s="38">
        <f t="shared" si="307"/>
        <v>0</v>
      </c>
      <c r="AA64" s="38">
        <f t="shared" si="308"/>
        <v>0</v>
      </c>
      <c r="AB64" s="38">
        <f t="shared" si="309"/>
        <v>0</v>
      </c>
      <c r="AC64" s="38">
        <f t="shared" si="310"/>
        <v>0</v>
      </c>
      <c r="AD64" s="38">
        <f t="shared" si="311"/>
        <v>0</v>
      </c>
      <c r="AE64" s="38">
        <f t="shared" si="314"/>
        <v>0</v>
      </c>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row>
    <row r="65" spans="7:63">
      <c r="G65" s="148"/>
      <c r="H65" s="187"/>
      <c r="I65" s="81" t="s">
        <v>4</v>
      </c>
      <c r="J65" s="149" t="s">
        <v>98</v>
      </c>
      <c r="K65" s="217"/>
      <c r="L65" s="69"/>
      <c r="M65" s="70"/>
      <c r="N65" s="70"/>
      <c r="O65" s="70"/>
      <c r="P65" s="70"/>
      <c r="Q65" s="70"/>
      <c r="R65" s="70"/>
      <c r="S65" s="70"/>
      <c r="T65" s="70"/>
      <c r="U65" s="70"/>
      <c r="V65" s="70"/>
      <c r="W65" s="70"/>
      <c r="X65" s="70"/>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c r="BA65" s="70"/>
      <c r="BB65" s="70"/>
      <c r="BC65" s="70"/>
      <c r="BD65" s="70"/>
      <c r="BE65" s="70"/>
      <c r="BF65" s="70"/>
      <c r="BG65" s="70"/>
      <c r="BH65" s="70"/>
      <c r="BI65" s="70"/>
      <c r="BJ65" s="70"/>
      <c r="BK65" s="70"/>
    </row>
    <row r="66" spans="7:63">
      <c r="G66" s="150"/>
      <c r="H66" s="15"/>
      <c r="I66" s="16" t="s">
        <v>5</v>
      </c>
      <c r="J66" s="151" t="s">
        <v>99</v>
      </c>
      <c r="K66" s="216"/>
      <c r="L66" s="37"/>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row>
    <row r="67" spans="7:63">
      <c r="G67" s="150"/>
      <c r="H67" s="15"/>
      <c r="I67" s="16" t="s">
        <v>6</v>
      </c>
      <c r="J67" s="151" t="s">
        <v>99</v>
      </c>
      <c r="K67" s="216"/>
      <c r="L67" s="37"/>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row>
    <row r="68" spans="7:63">
      <c r="G68" s="152"/>
      <c r="H68" s="188"/>
      <c r="I68" s="153" t="s">
        <v>7</v>
      </c>
      <c r="J68" s="154" t="s">
        <v>99</v>
      </c>
      <c r="K68" s="218"/>
      <c r="L68" s="41"/>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42"/>
    </row>
    <row r="72" spans="7:63">
      <c r="I72" s="232" t="s">
        <v>121</v>
      </c>
      <c r="J72" s="233">
        <v>1</v>
      </c>
      <c r="K72" s="233">
        <v>2</v>
      </c>
      <c r="L72" s="233">
        <v>3</v>
      </c>
      <c r="M72" s="233">
        <v>4</v>
      </c>
      <c r="N72" s="233">
        <v>5</v>
      </c>
      <c r="O72" s="233">
        <v>6</v>
      </c>
      <c r="P72" s="233">
        <v>7</v>
      </c>
      <c r="Q72" s="233">
        <v>8</v>
      </c>
      <c r="R72" s="233">
        <v>9</v>
      </c>
      <c r="S72" s="233">
        <v>10</v>
      </c>
      <c r="T72" s="233">
        <v>11</v>
      </c>
      <c r="U72" s="233">
        <v>12</v>
      </c>
      <c r="V72" s="233">
        <v>13</v>
      </c>
      <c r="W72" s="233">
        <v>14</v>
      </c>
      <c r="X72" s="233">
        <v>15</v>
      </c>
      <c r="Y72" s="233">
        <v>16</v>
      </c>
      <c r="Z72" s="233">
        <v>17</v>
      </c>
      <c r="AA72" s="233">
        <v>18</v>
      </c>
      <c r="AB72" s="233">
        <v>19</v>
      </c>
      <c r="AC72" s="233">
        <v>20</v>
      </c>
      <c r="AD72" s="233">
        <v>21</v>
      </c>
      <c r="AE72" s="233">
        <v>22</v>
      </c>
      <c r="AF72" s="233">
        <v>23</v>
      </c>
      <c r="AG72" s="233">
        <v>24</v>
      </c>
      <c r="AH72" s="233">
        <v>25</v>
      </c>
      <c r="AI72" s="233">
        <v>26</v>
      </c>
      <c r="AJ72" s="233">
        <v>27</v>
      </c>
      <c r="AK72" s="233">
        <v>28</v>
      </c>
      <c r="AL72" s="233">
        <v>29</v>
      </c>
      <c r="AM72" s="233">
        <v>30</v>
      </c>
      <c r="AN72" s="233">
        <v>31</v>
      </c>
      <c r="AO72" s="233">
        <v>32</v>
      </c>
      <c r="AP72" s="233">
        <v>33</v>
      </c>
      <c r="AQ72" s="233">
        <v>34</v>
      </c>
      <c r="AR72" s="233">
        <v>35</v>
      </c>
      <c r="AS72" s="233">
        <v>36</v>
      </c>
      <c r="AT72" s="233">
        <v>37</v>
      </c>
      <c r="AU72" s="233">
        <v>38</v>
      </c>
      <c r="AV72" s="233">
        <v>39</v>
      </c>
      <c r="AW72" s="233">
        <v>40</v>
      </c>
      <c r="AX72" s="233">
        <v>41</v>
      </c>
      <c r="AY72" s="233">
        <v>42</v>
      </c>
      <c r="AZ72" s="233">
        <v>43</v>
      </c>
      <c r="BA72" s="233">
        <v>44</v>
      </c>
      <c r="BB72" s="233">
        <v>45</v>
      </c>
      <c r="BC72" s="233">
        <v>46</v>
      </c>
      <c r="BD72" s="233">
        <v>47</v>
      </c>
      <c r="BE72" s="233">
        <v>48</v>
      </c>
      <c r="BF72" s="233">
        <v>49</v>
      </c>
      <c r="BG72" s="233">
        <v>50</v>
      </c>
      <c r="BH72" s="233">
        <v>51</v>
      </c>
      <c r="BI72" s="233">
        <v>52</v>
      </c>
      <c r="BJ72" s="233">
        <v>53</v>
      </c>
      <c r="BK72" s="234">
        <v>54</v>
      </c>
    </row>
    <row r="73" spans="7:63">
      <c r="I73" s="235" t="s">
        <v>119</v>
      </c>
      <c r="J73" s="236">
        <f>'Well CAPEX-Schedule'!$C$20</f>
        <v>4</v>
      </c>
      <c r="K73" s="236">
        <f>'Well CAPEX-Schedule'!$C$21</f>
        <v>4</v>
      </c>
      <c r="L73" s="236">
        <f>'Well CAPEX-Schedule'!$C$22</f>
        <v>4</v>
      </c>
      <c r="M73" s="236">
        <f>'Well CAPEX-Schedule'!$C$23</f>
        <v>4</v>
      </c>
      <c r="N73" s="236">
        <f>'Well CAPEX-Schedule'!$C$24</f>
        <v>4</v>
      </c>
      <c r="O73" s="236">
        <f>'Well CAPEX-Schedule'!$C$25</f>
        <v>4</v>
      </c>
      <c r="P73" s="236">
        <f>'Well CAPEX-Schedule'!$C$26</f>
        <v>4</v>
      </c>
      <c r="Q73" s="236">
        <f>'Well CAPEX-Schedule'!$C$27</f>
        <v>0</v>
      </c>
      <c r="R73" s="236">
        <f>'Well CAPEX-Schedule'!$C$28</f>
        <v>0</v>
      </c>
      <c r="S73" s="236">
        <f>'Well CAPEX-Schedule'!$C$29</f>
        <v>0</v>
      </c>
      <c r="T73" s="236">
        <f>'Well CAPEX-Schedule'!$C$30</f>
        <v>0</v>
      </c>
      <c r="U73" s="236">
        <f>'Well CAPEX-Schedule'!$C$31</f>
        <v>0</v>
      </c>
      <c r="V73" s="236">
        <f>'Well CAPEX-Schedule'!$C$32</f>
        <v>0</v>
      </c>
      <c r="W73" s="236">
        <f>'Well CAPEX-Schedule'!$C$33</f>
        <v>0</v>
      </c>
      <c r="X73" s="236">
        <f>'Well CAPEX-Schedule'!$C$34</f>
        <v>0</v>
      </c>
      <c r="Y73" s="236">
        <f>'Well CAPEX-Schedule'!$C$35</f>
        <v>0</v>
      </c>
      <c r="Z73" s="236">
        <f>'Well CAPEX-Schedule'!$C$36</f>
        <v>0</v>
      </c>
      <c r="AA73" s="236">
        <f>'Well CAPEX-Schedule'!$C$37</f>
        <v>0</v>
      </c>
      <c r="AB73" s="236">
        <f>'Well CAPEX-Schedule'!$C$38</f>
        <v>0</v>
      </c>
      <c r="AC73" s="236">
        <f>'Well CAPEX-Schedule'!$C$39</f>
        <v>0</v>
      </c>
      <c r="AD73" s="236">
        <f>'Well CAPEX-Schedule'!$C$40</f>
        <v>0</v>
      </c>
      <c r="AE73" s="236">
        <f>'Well CAPEX-Schedule'!$C$41</f>
        <v>0</v>
      </c>
      <c r="AF73" s="236">
        <f>'Well CAPEX-Schedule'!$C$42</f>
        <v>0</v>
      </c>
      <c r="AG73" s="236">
        <f>'Well CAPEX-Schedule'!$C$43</f>
        <v>0</v>
      </c>
      <c r="AH73" s="236">
        <f>'Well CAPEX-Schedule'!$C$44</f>
        <v>0</v>
      </c>
      <c r="AI73" s="236">
        <f>'Well CAPEX-Schedule'!$C$45</f>
        <v>0</v>
      </c>
      <c r="AJ73" s="236">
        <f>'Well CAPEX-Schedule'!$C$46</f>
        <v>0</v>
      </c>
      <c r="AK73" s="236">
        <f>'Well CAPEX-Schedule'!$C$47</f>
        <v>0</v>
      </c>
      <c r="AL73" s="236">
        <f>'Well CAPEX-Schedule'!$C$48</f>
        <v>0</v>
      </c>
      <c r="AM73" s="236">
        <f>'Well CAPEX-Schedule'!$C$49</f>
        <v>0</v>
      </c>
      <c r="AN73" s="236">
        <f>'Well CAPEX-Schedule'!$C$50</f>
        <v>0</v>
      </c>
      <c r="AO73" s="236">
        <f>'Well CAPEX-Schedule'!$C$51</f>
        <v>0</v>
      </c>
      <c r="AP73" s="236">
        <f>'Well CAPEX-Schedule'!$C$52</f>
        <v>0</v>
      </c>
      <c r="AQ73" s="236">
        <f>'Well CAPEX-Schedule'!$C$53</f>
        <v>0</v>
      </c>
      <c r="AR73" s="236">
        <f>'Well CAPEX-Schedule'!$C$54</f>
        <v>0</v>
      </c>
      <c r="AS73" s="236">
        <f>'Well CAPEX-Schedule'!$C$55</f>
        <v>0</v>
      </c>
      <c r="AT73" s="236">
        <f>'Well CAPEX-Schedule'!$C$56</f>
        <v>0</v>
      </c>
      <c r="AU73" s="236">
        <f>'Well CAPEX-Schedule'!$C$57</f>
        <v>0</v>
      </c>
      <c r="AV73" s="236">
        <f>'Well CAPEX-Schedule'!$C$58</f>
        <v>0</v>
      </c>
      <c r="AW73" s="236">
        <f>'Well CAPEX-Schedule'!$C$59</f>
        <v>0</v>
      </c>
      <c r="AX73" s="236">
        <f>'Well CAPEX-Schedule'!$C$60</f>
        <v>0</v>
      </c>
      <c r="AY73" s="236">
        <f>'Well CAPEX-Schedule'!$C$61</f>
        <v>0</v>
      </c>
      <c r="AZ73" s="236">
        <f>'Well CAPEX-Schedule'!$C$62</f>
        <v>0</v>
      </c>
      <c r="BA73" s="236">
        <f>'Well CAPEX-Schedule'!$C$63</f>
        <v>0</v>
      </c>
      <c r="BB73" s="236">
        <f>'Well CAPEX-Schedule'!$C$64</f>
        <v>0</v>
      </c>
      <c r="BC73" s="236">
        <f>'Well CAPEX-Schedule'!$C$65</f>
        <v>0</v>
      </c>
      <c r="BD73" s="236">
        <f>'Well CAPEX-Schedule'!$C$66</f>
        <v>0</v>
      </c>
      <c r="BE73" s="236">
        <f>'Well CAPEX-Schedule'!$C$67</f>
        <v>0</v>
      </c>
      <c r="BF73" s="236">
        <f>'Well CAPEX-Schedule'!$C$68</f>
        <v>0</v>
      </c>
      <c r="BG73" s="236">
        <f>'Well CAPEX-Schedule'!$C$69</f>
        <v>0</v>
      </c>
      <c r="BH73" s="236">
        <f>'Well CAPEX-Schedule'!$C$70</f>
        <v>0</v>
      </c>
      <c r="BI73" s="236">
        <f>'Well CAPEX-Schedule'!$C$71</f>
        <v>0</v>
      </c>
      <c r="BJ73" s="236">
        <f>'Well CAPEX-Schedule'!$C$72</f>
        <v>0</v>
      </c>
      <c r="BK73" s="237">
        <f>'Well CAPEX-Schedule'!$C$73</f>
        <v>0</v>
      </c>
    </row>
    <row r="74" spans="7:63">
      <c r="I74" s="238" t="s">
        <v>120</v>
      </c>
      <c r="J74" s="239">
        <f>+J73</f>
        <v>4</v>
      </c>
      <c r="K74" s="239">
        <f>+J74+K73</f>
        <v>8</v>
      </c>
      <c r="L74" s="239">
        <f t="shared" ref="L74:BK74" si="315">+K74+L73</f>
        <v>12</v>
      </c>
      <c r="M74" s="239">
        <f t="shared" si="315"/>
        <v>16</v>
      </c>
      <c r="N74" s="239">
        <f t="shared" si="315"/>
        <v>20</v>
      </c>
      <c r="O74" s="239">
        <f t="shared" si="315"/>
        <v>24</v>
      </c>
      <c r="P74" s="239">
        <f t="shared" si="315"/>
        <v>28</v>
      </c>
      <c r="Q74" s="239">
        <f t="shared" si="315"/>
        <v>28</v>
      </c>
      <c r="R74" s="239">
        <f t="shared" si="315"/>
        <v>28</v>
      </c>
      <c r="S74" s="239">
        <f t="shared" si="315"/>
        <v>28</v>
      </c>
      <c r="T74" s="239">
        <f t="shared" si="315"/>
        <v>28</v>
      </c>
      <c r="U74" s="239">
        <f t="shared" si="315"/>
        <v>28</v>
      </c>
      <c r="V74" s="239">
        <f t="shared" si="315"/>
        <v>28</v>
      </c>
      <c r="W74" s="239">
        <f t="shared" si="315"/>
        <v>28</v>
      </c>
      <c r="X74" s="239">
        <f t="shared" si="315"/>
        <v>28</v>
      </c>
      <c r="Y74" s="239">
        <f t="shared" si="315"/>
        <v>28</v>
      </c>
      <c r="Z74" s="239">
        <f t="shared" si="315"/>
        <v>28</v>
      </c>
      <c r="AA74" s="239">
        <f t="shared" si="315"/>
        <v>28</v>
      </c>
      <c r="AB74" s="239">
        <f t="shared" si="315"/>
        <v>28</v>
      </c>
      <c r="AC74" s="239">
        <f t="shared" si="315"/>
        <v>28</v>
      </c>
      <c r="AD74" s="239">
        <f t="shared" si="315"/>
        <v>28</v>
      </c>
      <c r="AE74" s="239">
        <f t="shared" si="315"/>
        <v>28</v>
      </c>
      <c r="AF74" s="239">
        <f t="shared" si="315"/>
        <v>28</v>
      </c>
      <c r="AG74" s="239">
        <f t="shared" si="315"/>
        <v>28</v>
      </c>
      <c r="AH74" s="239">
        <f t="shared" si="315"/>
        <v>28</v>
      </c>
      <c r="AI74" s="239">
        <f t="shared" si="315"/>
        <v>28</v>
      </c>
      <c r="AJ74" s="239">
        <f t="shared" si="315"/>
        <v>28</v>
      </c>
      <c r="AK74" s="239">
        <f t="shared" si="315"/>
        <v>28</v>
      </c>
      <c r="AL74" s="239">
        <f t="shared" si="315"/>
        <v>28</v>
      </c>
      <c r="AM74" s="239">
        <f t="shared" si="315"/>
        <v>28</v>
      </c>
      <c r="AN74" s="239">
        <f t="shared" si="315"/>
        <v>28</v>
      </c>
      <c r="AO74" s="239">
        <f t="shared" si="315"/>
        <v>28</v>
      </c>
      <c r="AP74" s="239">
        <f t="shared" si="315"/>
        <v>28</v>
      </c>
      <c r="AQ74" s="239">
        <f t="shared" si="315"/>
        <v>28</v>
      </c>
      <c r="AR74" s="239">
        <f t="shared" si="315"/>
        <v>28</v>
      </c>
      <c r="AS74" s="239">
        <f t="shared" si="315"/>
        <v>28</v>
      </c>
      <c r="AT74" s="239">
        <f t="shared" si="315"/>
        <v>28</v>
      </c>
      <c r="AU74" s="239">
        <f t="shared" si="315"/>
        <v>28</v>
      </c>
      <c r="AV74" s="239">
        <f t="shared" si="315"/>
        <v>28</v>
      </c>
      <c r="AW74" s="239">
        <f t="shared" si="315"/>
        <v>28</v>
      </c>
      <c r="AX74" s="239">
        <f t="shared" si="315"/>
        <v>28</v>
      </c>
      <c r="AY74" s="239">
        <f t="shared" si="315"/>
        <v>28</v>
      </c>
      <c r="AZ74" s="239">
        <f t="shared" si="315"/>
        <v>28</v>
      </c>
      <c r="BA74" s="239">
        <f t="shared" si="315"/>
        <v>28</v>
      </c>
      <c r="BB74" s="239">
        <f t="shared" si="315"/>
        <v>28</v>
      </c>
      <c r="BC74" s="239">
        <f t="shared" si="315"/>
        <v>28</v>
      </c>
      <c r="BD74" s="239">
        <f t="shared" si="315"/>
        <v>28</v>
      </c>
      <c r="BE74" s="239">
        <f t="shared" si="315"/>
        <v>28</v>
      </c>
      <c r="BF74" s="239">
        <f t="shared" si="315"/>
        <v>28</v>
      </c>
      <c r="BG74" s="239">
        <f t="shared" si="315"/>
        <v>28</v>
      </c>
      <c r="BH74" s="239">
        <f t="shared" si="315"/>
        <v>28</v>
      </c>
      <c r="BI74" s="239">
        <f t="shared" si="315"/>
        <v>28</v>
      </c>
      <c r="BJ74" s="239">
        <f t="shared" si="315"/>
        <v>28</v>
      </c>
      <c r="BK74" s="240">
        <f t="shared" si="315"/>
        <v>28</v>
      </c>
    </row>
    <row r="79" spans="7:63">
      <c r="I79" s="158" t="s">
        <v>74</v>
      </c>
      <c r="L79" s="31"/>
    </row>
    <row r="80" spans="7:63">
      <c r="I80" s="31">
        <v>1</v>
      </c>
      <c r="L80" s="64">
        <f>IF($I80&lt;=L$74,K80+1,)</f>
        <v>1</v>
      </c>
      <c r="M80" s="144">
        <f t="shared" ref="M80:BK85" si="316">IF($I80&lt;=M$74,L80+1,)</f>
        <v>2</v>
      </c>
      <c r="N80" s="144">
        <f t="shared" si="316"/>
        <v>3</v>
      </c>
      <c r="O80" s="144">
        <f t="shared" si="316"/>
        <v>4</v>
      </c>
      <c r="P80" s="144">
        <f t="shared" si="316"/>
        <v>5</v>
      </c>
      <c r="Q80" s="144">
        <f t="shared" si="316"/>
        <v>6</v>
      </c>
      <c r="R80" s="144">
        <f t="shared" si="316"/>
        <v>7</v>
      </c>
      <c r="S80" s="144">
        <f>IF($I80&lt;=S$74,R80+1,)</f>
        <v>8</v>
      </c>
      <c r="T80" s="144">
        <f t="shared" si="316"/>
        <v>9</v>
      </c>
      <c r="U80" s="144">
        <f t="shared" si="316"/>
        <v>10</v>
      </c>
      <c r="V80" s="144">
        <f t="shared" si="316"/>
        <v>11</v>
      </c>
      <c r="W80" s="144">
        <f t="shared" si="316"/>
        <v>12</v>
      </c>
      <c r="X80" s="144">
        <f t="shared" si="316"/>
        <v>13</v>
      </c>
      <c r="Y80" s="144">
        <f t="shared" si="316"/>
        <v>14</v>
      </c>
      <c r="Z80" s="144">
        <f t="shared" si="316"/>
        <v>15</v>
      </c>
      <c r="AA80" s="144">
        <f t="shared" si="316"/>
        <v>16</v>
      </c>
      <c r="AB80" s="144">
        <f t="shared" si="316"/>
        <v>17</v>
      </c>
      <c r="AC80" s="144">
        <f t="shared" si="316"/>
        <v>18</v>
      </c>
      <c r="AD80" s="144">
        <f t="shared" si="316"/>
        <v>19</v>
      </c>
      <c r="AE80" s="144">
        <f t="shared" si="316"/>
        <v>20</v>
      </c>
      <c r="AF80" s="144">
        <f t="shared" si="316"/>
        <v>21</v>
      </c>
      <c r="AG80" s="144">
        <f t="shared" si="316"/>
        <v>22</v>
      </c>
      <c r="AH80" s="144">
        <f t="shared" si="316"/>
        <v>23</v>
      </c>
      <c r="AI80" s="144">
        <f t="shared" si="316"/>
        <v>24</v>
      </c>
      <c r="AJ80" s="144">
        <f t="shared" si="316"/>
        <v>25</v>
      </c>
      <c r="AK80" s="144">
        <f t="shared" si="316"/>
        <v>26</v>
      </c>
      <c r="AL80" s="144">
        <f t="shared" si="316"/>
        <v>27</v>
      </c>
      <c r="AM80" s="144">
        <f t="shared" si="316"/>
        <v>28</v>
      </c>
      <c r="AN80" s="144">
        <f t="shared" si="316"/>
        <v>29</v>
      </c>
      <c r="AO80" s="144">
        <f t="shared" si="316"/>
        <v>30</v>
      </c>
      <c r="AP80" s="144">
        <f t="shared" si="316"/>
        <v>31</v>
      </c>
      <c r="AQ80" s="144">
        <f t="shared" si="316"/>
        <v>32</v>
      </c>
      <c r="AR80" s="144">
        <f t="shared" si="316"/>
        <v>33</v>
      </c>
      <c r="AS80" s="144">
        <f t="shared" si="316"/>
        <v>34</v>
      </c>
      <c r="AT80" s="144">
        <f t="shared" si="316"/>
        <v>35</v>
      </c>
      <c r="AU80" s="144">
        <f t="shared" si="316"/>
        <v>36</v>
      </c>
      <c r="AV80" s="144">
        <f t="shared" si="316"/>
        <v>37</v>
      </c>
      <c r="AW80" s="144">
        <f t="shared" si="316"/>
        <v>38</v>
      </c>
      <c r="AX80" s="144">
        <f t="shared" si="316"/>
        <v>39</v>
      </c>
      <c r="AY80" s="144">
        <f t="shared" si="316"/>
        <v>40</v>
      </c>
      <c r="AZ80" s="144">
        <f t="shared" si="316"/>
        <v>41</v>
      </c>
      <c r="BA80" s="144">
        <f t="shared" si="316"/>
        <v>42</v>
      </c>
      <c r="BB80" s="144">
        <f t="shared" si="316"/>
        <v>43</v>
      </c>
      <c r="BC80" s="144">
        <f t="shared" si="316"/>
        <v>44</v>
      </c>
      <c r="BD80" s="144">
        <f t="shared" si="316"/>
        <v>45</v>
      </c>
      <c r="BE80" s="144">
        <f t="shared" si="316"/>
        <v>46</v>
      </c>
      <c r="BF80" s="144">
        <f t="shared" si="316"/>
        <v>47</v>
      </c>
      <c r="BG80" s="144">
        <f t="shared" si="316"/>
        <v>48</v>
      </c>
      <c r="BH80" s="144">
        <f t="shared" si="316"/>
        <v>49</v>
      </c>
      <c r="BI80" s="144">
        <f t="shared" si="316"/>
        <v>50</v>
      </c>
      <c r="BJ80" s="144">
        <f t="shared" si="316"/>
        <v>51</v>
      </c>
      <c r="BK80" s="36">
        <f t="shared" si="316"/>
        <v>52</v>
      </c>
    </row>
    <row r="81" spans="9:63">
      <c r="I81" s="31">
        <v>2</v>
      </c>
      <c r="L81" s="225">
        <f t="shared" ref="L81:AA144" si="317">IF($I81&lt;=L$74,K81+1,)</f>
        <v>1</v>
      </c>
      <c r="M81" s="164">
        <f t="shared" si="317"/>
        <v>2</v>
      </c>
      <c r="N81" s="164">
        <f t="shared" si="317"/>
        <v>3</v>
      </c>
      <c r="O81" s="164">
        <f t="shared" si="317"/>
        <v>4</v>
      </c>
      <c r="P81" s="164">
        <f t="shared" si="317"/>
        <v>5</v>
      </c>
      <c r="Q81" s="164">
        <f t="shared" si="317"/>
        <v>6</v>
      </c>
      <c r="R81" s="164">
        <f t="shared" si="317"/>
        <v>7</v>
      </c>
      <c r="S81" s="164">
        <f t="shared" si="317"/>
        <v>8</v>
      </c>
      <c r="T81" s="164">
        <f t="shared" si="317"/>
        <v>9</v>
      </c>
      <c r="U81" s="164">
        <f t="shared" si="317"/>
        <v>10</v>
      </c>
      <c r="V81" s="164">
        <f t="shared" si="317"/>
        <v>11</v>
      </c>
      <c r="W81" s="164">
        <f t="shared" si="317"/>
        <v>12</v>
      </c>
      <c r="X81" s="164">
        <f t="shared" si="317"/>
        <v>13</v>
      </c>
      <c r="Y81" s="164">
        <f t="shared" si="317"/>
        <v>14</v>
      </c>
      <c r="Z81" s="164">
        <f t="shared" si="317"/>
        <v>15</v>
      </c>
      <c r="AA81" s="164">
        <f t="shared" si="317"/>
        <v>16</v>
      </c>
      <c r="AB81" s="164">
        <f t="shared" si="316"/>
        <v>17</v>
      </c>
      <c r="AC81" s="164">
        <f t="shared" si="316"/>
        <v>18</v>
      </c>
      <c r="AD81" s="164">
        <f t="shared" si="316"/>
        <v>19</v>
      </c>
      <c r="AE81" s="164">
        <f t="shared" si="316"/>
        <v>20</v>
      </c>
      <c r="AF81" s="164">
        <f t="shared" si="316"/>
        <v>21</v>
      </c>
      <c r="AG81" s="164">
        <f t="shared" si="316"/>
        <v>22</v>
      </c>
      <c r="AH81" s="164">
        <f t="shared" si="316"/>
        <v>23</v>
      </c>
      <c r="AI81" s="164">
        <f t="shared" si="316"/>
        <v>24</v>
      </c>
      <c r="AJ81" s="164">
        <f t="shared" si="316"/>
        <v>25</v>
      </c>
      <c r="AK81" s="164">
        <f t="shared" si="316"/>
        <v>26</v>
      </c>
      <c r="AL81" s="164">
        <f t="shared" si="316"/>
        <v>27</v>
      </c>
      <c r="AM81" s="164">
        <f t="shared" si="316"/>
        <v>28</v>
      </c>
      <c r="AN81" s="164">
        <f t="shared" si="316"/>
        <v>29</v>
      </c>
      <c r="AO81" s="164">
        <f t="shared" si="316"/>
        <v>30</v>
      </c>
      <c r="AP81" s="164">
        <f t="shared" si="316"/>
        <v>31</v>
      </c>
      <c r="AQ81" s="164">
        <f t="shared" si="316"/>
        <v>32</v>
      </c>
      <c r="AR81" s="164">
        <f t="shared" si="316"/>
        <v>33</v>
      </c>
      <c r="AS81" s="164">
        <f t="shared" si="316"/>
        <v>34</v>
      </c>
      <c r="AT81" s="164">
        <f t="shared" si="316"/>
        <v>35</v>
      </c>
      <c r="AU81" s="164">
        <f t="shared" si="316"/>
        <v>36</v>
      </c>
      <c r="AV81" s="164">
        <f t="shared" si="316"/>
        <v>37</v>
      </c>
      <c r="AW81" s="164">
        <f t="shared" si="316"/>
        <v>38</v>
      </c>
      <c r="AX81" s="164">
        <f t="shared" si="316"/>
        <v>39</v>
      </c>
      <c r="AY81" s="164">
        <f t="shared" si="316"/>
        <v>40</v>
      </c>
      <c r="AZ81" s="164">
        <f t="shared" si="316"/>
        <v>41</v>
      </c>
      <c r="BA81" s="164">
        <f t="shared" si="316"/>
        <v>42</v>
      </c>
      <c r="BB81" s="164">
        <f t="shared" si="316"/>
        <v>43</v>
      </c>
      <c r="BC81" s="164">
        <f t="shared" si="316"/>
        <v>44</v>
      </c>
      <c r="BD81" s="164">
        <f t="shared" si="316"/>
        <v>45</v>
      </c>
      <c r="BE81" s="164">
        <f t="shared" si="316"/>
        <v>46</v>
      </c>
      <c r="BF81" s="164">
        <f t="shared" si="316"/>
        <v>47</v>
      </c>
      <c r="BG81" s="164">
        <f t="shared" si="316"/>
        <v>48</v>
      </c>
      <c r="BH81" s="164">
        <f t="shared" si="316"/>
        <v>49</v>
      </c>
      <c r="BI81" s="164">
        <f t="shared" si="316"/>
        <v>50</v>
      </c>
      <c r="BJ81" s="164">
        <f t="shared" si="316"/>
        <v>51</v>
      </c>
      <c r="BK81" s="33">
        <f t="shared" si="316"/>
        <v>52</v>
      </c>
    </row>
    <row r="82" spans="9:63">
      <c r="I82" s="31">
        <v>3</v>
      </c>
      <c r="L82" s="225">
        <f t="shared" si="317"/>
        <v>1</v>
      </c>
      <c r="M82" s="164">
        <f t="shared" si="316"/>
        <v>2</v>
      </c>
      <c r="N82" s="164">
        <f t="shared" si="316"/>
        <v>3</v>
      </c>
      <c r="O82" s="164">
        <f t="shared" si="316"/>
        <v>4</v>
      </c>
      <c r="P82" s="164">
        <f t="shared" si="316"/>
        <v>5</v>
      </c>
      <c r="Q82" s="164">
        <f t="shared" si="316"/>
        <v>6</v>
      </c>
      <c r="R82" s="164">
        <f t="shared" si="316"/>
        <v>7</v>
      </c>
      <c r="S82" s="164">
        <f t="shared" si="316"/>
        <v>8</v>
      </c>
      <c r="T82" s="164">
        <f t="shared" si="316"/>
        <v>9</v>
      </c>
      <c r="U82" s="164">
        <f t="shared" si="316"/>
        <v>10</v>
      </c>
      <c r="V82" s="164">
        <f t="shared" si="316"/>
        <v>11</v>
      </c>
      <c r="W82" s="164">
        <f t="shared" si="316"/>
        <v>12</v>
      </c>
      <c r="X82" s="164">
        <f t="shared" si="316"/>
        <v>13</v>
      </c>
      <c r="Y82" s="164">
        <f t="shared" si="316"/>
        <v>14</v>
      </c>
      <c r="Z82" s="164">
        <f t="shared" si="316"/>
        <v>15</v>
      </c>
      <c r="AA82" s="164">
        <f t="shared" si="316"/>
        <v>16</v>
      </c>
      <c r="AB82" s="164">
        <f t="shared" si="316"/>
        <v>17</v>
      </c>
      <c r="AC82" s="164">
        <f t="shared" si="316"/>
        <v>18</v>
      </c>
      <c r="AD82" s="164">
        <f t="shared" si="316"/>
        <v>19</v>
      </c>
      <c r="AE82" s="164">
        <f t="shared" si="316"/>
        <v>20</v>
      </c>
      <c r="AF82" s="164">
        <f t="shared" si="316"/>
        <v>21</v>
      </c>
      <c r="AG82" s="164">
        <f t="shared" si="316"/>
        <v>22</v>
      </c>
      <c r="AH82" s="164">
        <f t="shared" si="316"/>
        <v>23</v>
      </c>
      <c r="AI82" s="164">
        <f t="shared" si="316"/>
        <v>24</v>
      </c>
      <c r="AJ82" s="164">
        <f t="shared" si="316"/>
        <v>25</v>
      </c>
      <c r="AK82" s="164">
        <f t="shared" si="316"/>
        <v>26</v>
      </c>
      <c r="AL82" s="164">
        <f t="shared" si="316"/>
        <v>27</v>
      </c>
      <c r="AM82" s="164">
        <f t="shared" si="316"/>
        <v>28</v>
      </c>
      <c r="AN82" s="164">
        <f t="shared" si="316"/>
        <v>29</v>
      </c>
      <c r="AO82" s="164">
        <f t="shared" si="316"/>
        <v>30</v>
      </c>
      <c r="AP82" s="164">
        <f t="shared" si="316"/>
        <v>31</v>
      </c>
      <c r="AQ82" s="164">
        <f t="shared" si="316"/>
        <v>32</v>
      </c>
      <c r="AR82" s="164">
        <f t="shared" si="316"/>
        <v>33</v>
      </c>
      <c r="AS82" s="164">
        <f t="shared" si="316"/>
        <v>34</v>
      </c>
      <c r="AT82" s="164">
        <f t="shared" si="316"/>
        <v>35</v>
      </c>
      <c r="AU82" s="164">
        <f t="shared" si="316"/>
        <v>36</v>
      </c>
      <c r="AV82" s="164">
        <f t="shared" si="316"/>
        <v>37</v>
      </c>
      <c r="AW82" s="164">
        <f t="shared" si="316"/>
        <v>38</v>
      </c>
      <c r="AX82" s="164">
        <f t="shared" si="316"/>
        <v>39</v>
      </c>
      <c r="AY82" s="164">
        <f t="shared" si="316"/>
        <v>40</v>
      </c>
      <c r="AZ82" s="164">
        <f t="shared" si="316"/>
        <v>41</v>
      </c>
      <c r="BA82" s="164">
        <f t="shared" si="316"/>
        <v>42</v>
      </c>
      <c r="BB82" s="164">
        <f t="shared" si="316"/>
        <v>43</v>
      </c>
      <c r="BC82" s="164">
        <f t="shared" si="316"/>
        <v>44</v>
      </c>
      <c r="BD82" s="164">
        <f t="shared" si="316"/>
        <v>45</v>
      </c>
      <c r="BE82" s="164">
        <f t="shared" si="316"/>
        <v>46</v>
      </c>
      <c r="BF82" s="164">
        <f t="shared" si="316"/>
        <v>47</v>
      </c>
      <c r="BG82" s="164">
        <f t="shared" si="316"/>
        <v>48</v>
      </c>
      <c r="BH82" s="164">
        <f t="shared" si="316"/>
        <v>49</v>
      </c>
      <c r="BI82" s="164">
        <f t="shared" si="316"/>
        <v>50</v>
      </c>
      <c r="BJ82" s="164">
        <f t="shared" si="316"/>
        <v>51</v>
      </c>
      <c r="BK82" s="33">
        <f t="shared" si="316"/>
        <v>52</v>
      </c>
    </row>
    <row r="83" spans="9:63">
      <c r="I83" s="31">
        <v>4</v>
      </c>
      <c r="L83" s="225">
        <f t="shared" si="317"/>
        <v>1</v>
      </c>
      <c r="M83" s="164">
        <f t="shared" si="316"/>
        <v>2</v>
      </c>
      <c r="N83" s="164">
        <f t="shared" si="316"/>
        <v>3</v>
      </c>
      <c r="O83" s="164">
        <f t="shared" si="316"/>
        <v>4</v>
      </c>
      <c r="P83" s="164">
        <f t="shared" si="316"/>
        <v>5</v>
      </c>
      <c r="Q83" s="164">
        <f t="shared" si="316"/>
        <v>6</v>
      </c>
      <c r="R83" s="164">
        <f t="shared" si="316"/>
        <v>7</v>
      </c>
      <c r="S83" s="164">
        <f t="shared" si="316"/>
        <v>8</v>
      </c>
      <c r="T83" s="164">
        <f t="shared" si="316"/>
        <v>9</v>
      </c>
      <c r="U83" s="164">
        <f t="shared" si="316"/>
        <v>10</v>
      </c>
      <c r="V83" s="164">
        <f t="shared" si="316"/>
        <v>11</v>
      </c>
      <c r="W83" s="164">
        <f t="shared" si="316"/>
        <v>12</v>
      </c>
      <c r="X83" s="164">
        <f t="shared" si="316"/>
        <v>13</v>
      </c>
      <c r="Y83" s="164">
        <f t="shared" si="316"/>
        <v>14</v>
      </c>
      <c r="Z83" s="164">
        <f t="shared" si="316"/>
        <v>15</v>
      </c>
      <c r="AA83" s="164">
        <f t="shared" si="316"/>
        <v>16</v>
      </c>
      <c r="AB83" s="164">
        <f t="shared" si="316"/>
        <v>17</v>
      </c>
      <c r="AC83" s="164">
        <f t="shared" si="316"/>
        <v>18</v>
      </c>
      <c r="AD83" s="164">
        <f t="shared" si="316"/>
        <v>19</v>
      </c>
      <c r="AE83" s="164">
        <f t="shared" si="316"/>
        <v>20</v>
      </c>
      <c r="AF83" s="164">
        <f t="shared" si="316"/>
        <v>21</v>
      </c>
      <c r="AG83" s="164">
        <f t="shared" si="316"/>
        <v>22</v>
      </c>
      <c r="AH83" s="164">
        <f t="shared" si="316"/>
        <v>23</v>
      </c>
      <c r="AI83" s="164">
        <f t="shared" si="316"/>
        <v>24</v>
      </c>
      <c r="AJ83" s="164">
        <f t="shared" si="316"/>
        <v>25</v>
      </c>
      <c r="AK83" s="164">
        <f t="shared" si="316"/>
        <v>26</v>
      </c>
      <c r="AL83" s="164">
        <f t="shared" si="316"/>
        <v>27</v>
      </c>
      <c r="AM83" s="164">
        <f t="shared" si="316"/>
        <v>28</v>
      </c>
      <c r="AN83" s="164">
        <f t="shared" si="316"/>
        <v>29</v>
      </c>
      <c r="AO83" s="164">
        <f t="shared" si="316"/>
        <v>30</v>
      </c>
      <c r="AP83" s="164">
        <f t="shared" si="316"/>
        <v>31</v>
      </c>
      <c r="AQ83" s="164">
        <f t="shared" si="316"/>
        <v>32</v>
      </c>
      <c r="AR83" s="164">
        <f t="shared" si="316"/>
        <v>33</v>
      </c>
      <c r="AS83" s="164">
        <f t="shared" si="316"/>
        <v>34</v>
      </c>
      <c r="AT83" s="164">
        <f t="shared" si="316"/>
        <v>35</v>
      </c>
      <c r="AU83" s="164">
        <f t="shared" si="316"/>
        <v>36</v>
      </c>
      <c r="AV83" s="164">
        <f t="shared" si="316"/>
        <v>37</v>
      </c>
      <c r="AW83" s="164">
        <f t="shared" si="316"/>
        <v>38</v>
      </c>
      <c r="AX83" s="164">
        <f t="shared" si="316"/>
        <v>39</v>
      </c>
      <c r="AY83" s="164">
        <f t="shared" si="316"/>
        <v>40</v>
      </c>
      <c r="AZ83" s="164">
        <f t="shared" si="316"/>
        <v>41</v>
      </c>
      <c r="BA83" s="164">
        <f t="shared" si="316"/>
        <v>42</v>
      </c>
      <c r="BB83" s="164">
        <f t="shared" si="316"/>
        <v>43</v>
      </c>
      <c r="BC83" s="164">
        <f t="shared" si="316"/>
        <v>44</v>
      </c>
      <c r="BD83" s="164">
        <f t="shared" si="316"/>
        <v>45</v>
      </c>
      <c r="BE83" s="164">
        <f t="shared" si="316"/>
        <v>46</v>
      </c>
      <c r="BF83" s="164">
        <f t="shared" si="316"/>
        <v>47</v>
      </c>
      <c r="BG83" s="164">
        <f t="shared" si="316"/>
        <v>48</v>
      </c>
      <c r="BH83" s="164">
        <f t="shared" si="316"/>
        <v>49</v>
      </c>
      <c r="BI83" s="164">
        <f t="shared" si="316"/>
        <v>50</v>
      </c>
      <c r="BJ83" s="164">
        <f t="shared" si="316"/>
        <v>51</v>
      </c>
      <c r="BK83" s="33">
        <f t="shared" si="316"/>
        <v>52</v>
      </c>
    </row>
    <row r="84" spans="9:63">
      <c r="I84" s="31">
        <v>5</v>
      </c>
      <c r="L84" s="225">
        <f t="shared" si="317"/>
        <v>1</v>
      </c>
      <c r="M84" s="164">
        <f t="shared" si="316"/>
        <v>2</v>
      </c>
      <c r="N84" s="164">
        <f t="shared" si="316"/>
        <v>3</v>
      </c>
      <c r="O84" s="164">
        <f t="shared" si="316"/>
        <v>4</v>
      </c>
      <c r="P84" s="164">
        <f t="shared" si="316"/>
        <v>5</v>
      </c>
      <c r="Q84" s="164">
        <f t="shared" si="316"/>
        <v>6</v>
      </c>
      <c r="R84" s="164">
        <f t="shared" si="316"/>
        <v>7</v>
      </c>
      <c r="S84" s="164">
        <f t="shared" si="316"/>
        <v>8</v>
      </c>
      <c r="T84" s="164">
        <f t="shared" si="316"/>
        <v>9</v>
      </c>
      <c r="U84" s="164">
        <f t="shared" si="316"/>
        <v>10</v>
      </c>
      <c r="V84" s="164">
        <f t="shared" si="316"/>
        <v>11</v>
      </c>
      <c r="W84" s="164">
        <f t="shared" si="316"/>
        <v>12</v>
      </c>
      <c r="X84" s="164">
        <f t="shared" si="316"/>
        <v>13</v>
      </c>
      <c r="Y84" s="164">
        <f t="shared" si="316"/>
        <v>14</v>
      </c>
      <c r="Z84" s="164">
        <f t="shared" si="316"/>
        <v>15</v>
      </c>
      <c r="AA84" s="164">
        <f t="shared" si="316"/>
        <v>16</v>
      </c>
      <c r="AB84" s="164">
        <f t="shared" si="316"/>
        <v>17</v>
      </c>
      <c r="AC84" s="164">
        <f t="shared" si="316"/>
        <v>18</v>
      </c>
      <c r="AD84" s="164">
        <f t="shared" si="316"/>
        <v>19</v>
      </c>
      <c r="AE84" s="164">
        <f t="shared" si="316"/>
        <v>20</v>
      </c>
      <c r="AF84" s="164">
        <f t="shared" si="316"/>
        <v>21</v>
      </c>
      <c r="AG84" s="164">
        <f t="shared" si="316"/>
        <v>22</v>
      </c>
      <c r="AH84" s="164">
        <f t="shared" si="316"/>
        <v>23</v>
      </c>
      <c r="AI84" s="164">
        <f t="shared" si="316"/>
        <v>24</v>
      </c>
      <c r="AJ84" s="164">
        <f t="shared" si="316"/>
        <v>25</v>
      </c>
      <c r="AK84" s="164">
        <f t="shared" si="316"/>
        <v>26</v>
      </c>
      <c r="AL84" s="164">
        <f t="shared" si="316"/>
        <v>27</v>
      </c>
      <c r="AM84" s="164">
        <f t="shared" si="316"/>
        <v>28</v>
      </c>
      <c r="AN84" s="164">
        <f t="shared" si="316"/>
        <v>29</v>
      </c>
      <c r="AO84" s="164">
        <f t="shared" si="316"/>
        <v>30</v>
      </c>
      <c r="AP84" s="164">
        <f t="shared" si="316"/>
        <v>31</v>
      </c>
      <c r="AQ84" s="164">
        <f t="shared" si="316"/>
        <v>32</v>
      </c>
      <c r="AR84" s="164">
        <f t="shared" si="316"/>
        <v>33</v>
      </c>
      <c r="AS84" s="164">
        <f t="shared" si="316"/>
        <v>34</v>
      </c>
      <c r="AT84" s="164">
        <f t="shared" si="316"/>
        <v>35</v>
      </c>
      <c r="AU84" s="164">
        <f t="shared" si="316"/>
        <v>36</v>
      </c>
      <c r="AV84" s="164">
        <f t="shared" si="316"/>
        <v>37</v>
      </c>
      <c r="AW84" s="164">
        <f t="shared" si="316"/>
        <v>38</v>
      </c>
      <c r="AX84" s="164">
        <f t="shared" si="316"/>
        <v>39</v>
      </c>
      <c r="AY84" s="164">
        <f t="shared" si="316"/>
        <v>40</v>
      </c>
      <c r="AZ84" s="164">
        <f t="shared" si="316"/>
        <v>41</v>
      </c>
      <c r="BA84" s="164">
        <f t="shared" si="316"/>
        <v>42</v>
      </c>
      <c r="BB84" s="164">
        <f t="shared" si="316"/>
        <v>43</v>
      </c>
      <c r="BC84" s="164">
        <f t="shared" si="316"/>
        <v>44</v>
      </c>
      <c r="BD84" s="164">
        <f t="shared" si="316"/>
        <v>45</v>
      </c>
      <c r="BE84" s="164">
        <f t="shared" si="316"/>
        <v>46</v>
      </c>
      <c r="BF84" s="164">
        <f t="shared" si="316"/>
        <v>47</v>
      </c>
      <c r="BG84" s="164">
        <f t="shared" si="316"/>
        <v>48</v>
      </c>
      <c r="BH84" s="164">
        <f t="shared" si="316"/>
        <v>49</v>
      </c>
      <c r="BI84" s="164">
        <f t="shared" si="316"/>
        <v>50</v>
      </c>
      <c r="BJ84" s="164">
        <f t="shared" si="316"/>
        <v>51</v>
      </c>
      <c r="BK84" s="33">
        <f t="shared" si="316"/>
        <v>52</v>
      </c>
    </row>
    <row r="85" spans="9:63">
      <c r="I85" s="31">
        <v>6</v>
      </c>
      <c r="L85" s="225">
        <f t="shared" si="317"/>
        <v>1</v>
      </c>
      <c r="M85" s="164">
        <f t="shared" si="316"/>
        <v>2</v>
      </c>
      <c r="N85" s="164">
        <f t="shared" si="316"/>
        <v>3</v>
      </c>
      <c r="O85" s="164">
        <f t="shared" si="316"/>
        <v>4</v>
      </c>
      <c r="P85" s="164">
        <f t="shared" si="316"/>
        <v>5</v>
      </c>
      <c r="Q85" s="164">
        <f t="shared" si="316"/>
        <v>6</v>
      </c>
      <c r="R85" s="164">
        <f t="shared" si="316"/>
        <v>7</v>
      </c>
      <c r="S85" s="164">
        <f t="shared" si="316"/>
        <v>8</v>
      </c>
      <c r="T85" s="164">
        <f t="shared" si="316"/>
        <v>9</v>
      </c>
      <c r="U85" s="164">
        <f t="shared" si="316"/>
        <v>10</v>
      </c>
      <c r="V85" s="164">
        <f t="shared" si="316"/>
        <v>11</v>
      </c>
      <c r="W85" s="164">
        <f t="shared" si="316"/>
        <v>12</v>
      </c>
      <c r="X85" s="164">
        <f t="shared" si="316"/>
        <v>13</v>
      </c>
      <c r="Y85" s="164">
        <f t="shared" si="316"/>
        <v>14</v>
      </c>
      <c r="Z85" s="164">
        <f t="shared" si="316"/>
        <v>15</v>
      </c>
      <c r="AA85" s="164">
        <f t="shared" si="316"/>
        <v>16</v>
      </c>
      <c r="AB85" s="164">
        <f t="shared" ref="M85:BK90" si="318">IF($I85&lt;=AB$74,AA85+1,)</f>
        <v>17</v>
      </c>
      <c r="AC85" s="164">
        <f t="shared" si="318"/>
        <v>18</v>
      </c>
      <c r="AD85" s="164">
        <f t="shared" si="318"/>
        <v>19</v>
      </c>
      <c r="AE85" s="164">
        <f t="shared" si="318"/>
        <v>20</v>
      </c>
      <c r="AF85" s="164">
        <f t="shared" si="318"/>
        <v>21</v>
      </c>
      <c r="AG85" s="164">
        <f t="shared" si="318"/>
        <v>22</v>
      </c>
      <c r="AH85" s="164">
        <f t="shared" si="318"/>
        <v>23</v>
      </c>
      <c r="AI85" s="164">
        <f t="shared" si="318"/>
        <v>24</v>
      </c>
      <c r="AJ85" s="164">
        <f t="shared" si="318"/>
        <v>25</v>
      </c>
      <c r="AK85" s="164">
        <f t="shared" si="318"/>
        <v>26</v>
      </c>
      <c r="AL85" s="164">
        <f t="shared" si="318"/>
        <v>27</v>
      </c>
      <c r="AM85" s="164">
        <f t="shared" si="318"/>
        <v>28</v>
      </c>
      <c r="AN85" s="164">
        <f t="shared" si="318"/>
        <v>29</v>
      </c>
      <c r="AO85" s="164">
        <f t="shared" si="318"/>
        <v>30</v>
      </c>
      <c r="AP85" s="164">
        <f t="shared" si="318"/>
        <v>31</v>
      </c>
      <c r="AQ85" s="164">
        <f t="shared" si="318"/>
        <v>32</v>
      </c>
      <c r="AR85" s="164">
        <f t="shared" si="318"/>
        <v>33</v>
      </c>
      <c r="AS85" s="164">
        <f t="shared" si="318"/>
        <v>34</v>
      </c>
      <c r="AT85" s="164">
        <f t="shared" si="318"/>
        <v>35</v>
      </c>
      <c r="AU85" s="164">
        <f t="shared" si="318"/>
        <v>36</v>
      </c>
      <c r="AV85" s="164">
        <f t="shared" si="318"/>
        <v>37</v>
      </c>
      <c r="AW85" s="164">
        <f t="shared" si="318"/>
        <v>38</v>
      </c>
      <c r="AX85" s="164">
        <f t="shared" si="318"/>
        <v>39</v>
      </c>
      <c r="AY85" s="164">
        <f t="shared" si="318"/>
        <v>40</v>
      </c>
      <c r="AZ85" s="164">
        <f t="shared" si="318"/>
        <v>41</v>
      </c>
      <c r="BA85" s="164">
        <f t="shared" si="318"/>
        <v>42</v>
      </c>
      <c r="BB85" s="164">
        <f t="shared" si="318"/>
        <v>43</v>
      </c>
      <c r="BC85" s="164">
        <f t="shared" si="318"/>
        <v>44</v>
      </c>
      <c r="BD85" s="164">
        <f t="shared" si="318"/>
        <v>45</v>
      </c>
      <c r="BE85" s="164">
        <f t="shared" si="318"/>
        <v>46</v>
      </c>
      <c r="BF85" s="164">
        <f t="shared" si="318"/>
        <v>47</v>
      </c>
      <c r="BG85" s="164">
        <f t="shared" si="318"/>
        <v>48</v>
      </c>
      <c r="BH85" s="164">
        <f t="shared" si="318"/>
        <v>49</v>
      </c>
      <c r="BI85" s="164">
        <f t="shared" si="318"/>
        <v>50</v>
      </c>
      <c r="BJ85" s="164">
        <f t="shared" si="318"/>
        <v>51</v>
      </c>
      <c r="BK85" s="33">
        <f t="shared" si="318"/>
        <v>52</v>
      </c>
    </row>
    <row r="86" spans="9:63">
      <c r="I86" s="31">
        <v>7</v>
      </c>
      <c r="L86" s="225">
        <f t="shared" si="317"/>
        <v>1</v>
      </c>
      <c r="M86" s="164">
        <f t="shared" si="318"/>
        <v>2</v>
      </c>
      <c r="N86" s="164">
        <f t="shared" si="318"/>
        <v>3</v>
      </c>
      <c r="O86" s="164">
        <f t="shared" si="318"/>
        <v>4</v>
      </c>
      <c r="P86" s="164">
        <f t="shared" si="318"/>
        <v>5</v>
      </c>
      <c r="Q86" s="164">
        <f t="shared" si="318"/>
        <v>6</v>
      </c>
      <c r="R86" s="164">
        <f t="shared" si="318"/>
        <v>7</v>
      </c>
      <c r="S86" s="164">
        <f t="shared" si="318"/>
        <v>8</v>
      </c>
      <c r="T86" s="164">
        <f t="shared" si="318"/>
        <v>9</v>
      </c>
      <c r="U86" s="164">
        <f t="shared" si="318"/>
        <v>10</v>
      </c>
      <c r="V86" s="164">
        <f t="shared" si="318"/>
        <v>11</v>
      </c>
      <c r="W86" s="164">
        <f t="shared" si="318"/>
        <v>12</v>
      </c>
      <c r="X86" s="164">
        <f t="shared" si="318"/>
        <v>13</v>
      </c>
      <c r="Y86" s="164">
        <f t="shared" si="318"/>
        <v>14</v>
      </c>
      <c r="Z86" s="164">
        <f t="shared" si="318"/>
        <v>15</v>
      </c>
      <c r="AA86" s="164">
        <f t="shared" si="318"/>
        <v>16</v>
      </c>
      <c r="AB86" s="164">
        <f t="shared" si="318"/>
        <v>17</v>
      </c>
      <c r="AC86" s="164">
        <f t="shared" si="318"/>
        <v>18</v>
      </c>
      <c r="AD86" s="164">
        <f t="shared" si="318"/>
        <v>19</v>
      </c>
      <c r="AE86" s="164">
        <f t="shared" si="318"/>
        <v>20</v>
      </c>
      <c r="AF86" s="164">
        <f t="shared" si="318"/>
        <v>21</v>
      </c>
      <c r="AG86" s="164">
        <f t="shared" si="318"/>
        <v>22</v>
      </c>
      <c r="AH86" s="164">
        <f t="shared" si="318"/>
        <v>23</v>
      </c>
      <c r="AI86" s="164">
        <f t="shared" si="318"/>
        <v>24</v>
      </c>
      <c r="AJ86" s="164">
        <f t="shared" si="318"/>
        <v>25</v>
      </c>
      <c r="AK86" s="164">
        <f t="shared" si="318"/>
        <v>26</v>
      </c>
      <c r="AL86" s="164">
        <f t="shared" si="318"/>
        <v>27</v>
      </c>
      <c r="AM86" s="164">
        <f t="shared" si="318"/>
        <v>28</v>
      </c>
      <c r="AN86" s="164">
        <f t="shared" si="318"/>
        <v>29</v>
      </c>
      <c r="AO86" s="164">
        <f t="shared" si="318"/>
        <v>30</v>
      </c>
      <c r="AP86" s="164">
        <f t="shared" si="318"/>
        <v>31</v>
      </c>
      <c r="AQ86" s="164">
        <f t="shared" si="318"/>
        <v>32</v>
      </c>
      <c r="AR86" s="164">
        <f t="shared" si="318"/>
        <v>33</v>
      </c>
      <c r="AS86" s="164">
        <f t="shared" si="318"/>
        <v>34</v>
      </c>
      <c r="AT86" s="164">
        <f t="shared" si="318"/>
        <v>35</v>
      </c>
      <c r="AU86" s="164">
        <f t="shared" si="318"/>
        <v>36</v>
      </c>
      <c r="AV86" s="164">
        <f t="shared" si="318"/>
        <v>37</v>
      </c>
      <c r="AW86" s="164">
        <f t="shared" si="318"/>
        <v>38</v>
      </c>
      <c r="AX86" s="164">
        <f t="shared" si="318"/>
        <v>39</v>
      </c>
      <c r="AY86" s="164">
        <f t="shared" si="318"/>
        <v>40</v>
      </c>
      <c r="AZ86" s="164">
        <f t="shared" si="318"/>
        <v>41</v>
      </c>
      <c r="BA86" s="164">
        <f t="shared" si="318"/>
        <v>42</v>
      </c>
      <c r="BB86" s="164">
        <f t="shared" si="318"/>
        <v>43</v>
      </c>
      <c r="BC86" s="164">
        <f t="shared" si="318"/>
        <v>44</v>
      </c>
      <c r="BD86" s="164">
        <f t="shared" si="318"/>
        <v>45</v>
      </c>
      <c r="BE86" s="164">
        <f t="shared" si="318"/>
        <v>46</v>
      </c>
      <c r="BF86" s="164">
        <f t="shared" si="318"/>
        <v>47</v>
      </c>
      <c r="BG86" s="164">
        <f t="shared" si="318"/>
        <v>48</v>
      </c>
      <c r="BH86" s="164">
        <f t="shared" si="318"/>
        <v>49</v>
      </c>
      <c r="BI86" s="164">
        <f t="shared" si="318"/>
        <v>50</v>
      </c>
      <c r="BJ86" s="164">
        <f t="shared" si="318"/>
        <v>51</v>
      </c>
      <c r="BK86" s="33">
        <f t="shared" si="318"/>
        <v>52</v>
      </c>
    </row>
    <row r="87" spans="9:63">
      <c r="I87" s="31">
        <v>8</v>
      </c>
      <c r="L87" s="225">
        <f t="shared" si="317"/>
        <v>1</v>
      </c>
      <c r="M87" s="164">
        <f t="shared" si="318"/>
        <v>2</v>
      </c>
      <c r="N87" s="164">
        <f t="shared" si="318"/>
        <v>3</v>
      </c>
      <c r="O87" s="164">
        <f t="shared" si="318"/>
        <v>4</v>
      </c>
      <c r="P87" s="164">
        <f t="shared" si="318"/>
        <v>5</v>
      </c>
      <c r="Q87" s="164">
        <f t="shared" si="318"/>
        <v>6</v>
      </c>
      <c r="R87" s="164">
        <f t="shared" si="318"/>
        <v>7</v>
      </c>
      <c r="S87" s="164">
        <f t="shared" si="318"/>
        <v>8</v>
      </c>
      <c r="T87" s="164">
        <f t="shared" si="318"/>
        <v>9</v>
      </c>
      <c r="U87" s="164">
        <f t="shared" si="318"/>
        <v>10</v>
      </c>
      <c r="V87" s="164">
        <f t="shared" si="318"/>
        <v>11</v>
      </c>
      <c r="W87" s="164">
        <f t="shared" si="318"/>
        <v>12</v>
      </c>
      <c r="X87" s="164">
        <f t="shared" si="318"/>
        <v>13</v>
      </c>
      <c r="Y87" s="164">
        <f t="shared" si="318"/>
        <v>14</v>
      </c>
      <c r="Z87" s="164">
        <f t="shared" si="318"/>
        <v>15</v>
      </c>
      <c r="AA87" s="164">
        <f t="shared" si="318"/>
        <v>16</v>
      </c>
      <c r="AB87" s="164">
        <f t="shared" si="318"/>
        <v>17</v>
      </c>
      <c r="AC87" s="164">
        <f t="shared" si="318"/>
        <v>18</v>
      </c>
      <c r="AD87" s="164">
        <f t="shared" si="318"/>
        <v>19</v>
      </c>
      <c r="AE87" s="164">
        <f t="shared" si="318"/>
        <v>20</v>
      </c>
      <c r="AF87" s="164">
        <f t="shared" si="318"/>
        <v>21</v>
      </c>
      <c r="AG87" s="164">
        <f t="shared" si="318"/>
        <v>22</v>
      </c>
      <c r="AH87" s="164">
        <f t="shared" si="318"/>
        <v>23</v>
      </c>
      <c r="AI87" s="164">
        <f t="shared" si="318"/>
        <v>24</v>
      </c>
      <c r="AJ87" s="164">
        <f t="shared" si="318"/>
        <v>25</v>
      </c>
      <c r="AK87" s="164">
        <f t="shared" si="318"/>
        <v>26</v>
      </c>
      <c r="AL87" s="164">
        <f t="shared" si="318"/>
        <v>27</v>
      </c>
      <c r="AM87" s="164">
        <f t="shared" si="318"/>
        <v>28</v>
      </c>
      <c r="AN87" s="164">
        <f t="shared" si="318"/>
        <v>29</v>
      </c>
      <c r="AO87" s="164">
        <f t="shared" si="318"/>
        <v>30</v>
      </c>
      <c r="AP87" s="164">
        <f t="shared" si="318"/>
        <v>31</v>
      </c>
      <c r="AQ87" s="164">
        <f t="shared" si="318"/>
        <v>32</v>
      </c>
      <c r="AR87" s="164">
        <f t="shared" si="318"/>
        <v>33</v>
      </c>
      <c r="AS87" s="164">
        <f t="shared" si="318"/>
        <v>34</v>
      </c>
      <c r="AT87" s="164">
        <f t="shared" si="318"/>
        <v>35</v>
      </c>
      <c r="AU87" s="164">
        <f t="shared" si="318"/>
        <v>36</v>
      </c>
      <c r="AV87" s="164">
        <f t="shared" si="318"/>
        <v>37</v>
      </c>
      <c r="AW87" s="164">
        <f t="shared" si="318"/>
        <v>38</v>
      </c>
      <c r="AX87" s="164">
        <f t="shared" si="318"/>
        <v>39</v>
      </c>
      <c r="AY87" s="164">
        <f t="shared" si="318"/>
        <v>40</v>
      </c>
      <c r="AZ87" s="164">
        <f t="shared" si="318"/>
        <v>41</v>
      </c>
      <c r="BA87" s="164">
        <f t="shared" si="318"/>
        <v>42</v>
      </c>
      <c r="BB87" s="164">
        <f t="shared" si="318"/>
        <v>43</v>
      </c>
      <c r="BC87" s="164">
        <f t="shared" si="318"/>
        <v>44</v>
      </c>
      <c r="BD87" s="164">
        <f t="shared" si="318"/>
        <v>45</v>
      </c>
      <c r="BE87" s="164">
        <f t="shared" si="318"/>
        <v>46</v>
      </c>
      <c r="BF87" s="164">
        <f t="shared" si="318"/>
        <v>47</v>
      </c>
      <c r="BG87" s="164">
        <f t="shared" si="318"/>
        <v>48</v>
      </c>
      <c r="BH87" s="164">
        <f t="shared" si="318"/>
        <v>49</v>
      </c>
      <c r="BI87" s="164">
        <f t="shared" si="318"/>
        <v>50</v>
      </c>
      <c r="BJ87" s="164">
        <f t="shared" si="318"/>
        <v>51</v>
      </c>
      <c r="BK87" s="33">
        <f t="shared" si="318"/>
        <v>52</v>
      </c>
    </row>
    <row r="88" spans="9:63">
      <c r="I88" s="31">
        <v>9</v>
      </c>
      <c r="L88" s="225">
        <f t="shared" si="317"/>
        <v>1</v>
      </c>
      <c r="M88" s="164">
        <f t="shared" si="318"/>
        <v>2</v>
      </c>
      <c r="N88" s="164">
        <f t="shared" si="318"/>
        <v>3</v>
      </c>
      <c r="O88" s="164">
        <f t="shared" si="318"/>
        <v>4</v>
      </c>
      <c r="P88" s="164">
        <f t="shared" si="318"/>
        <v>5</v>
      </c>
      <c r="Q88" s="164">
        <f t="shared" si="318"/>
        <v>6</v>
      </c>
      <c r="R88" s="164">
        <f t="shared" si="318"/>
        <v>7</v>
      </c>
      <c r="S88" s="164">
        <f t="shared" si="318"/>
        <v>8</v>
      </c>
      <c r="T88" s="164">
        <f t="shared" si="318"/>
        <v>9</v>
      </c>
      <c r="U88" s="164">
        <f t="shared" si="318"/>
        <v>10</v>
      </c>
      <c r="V88" s="164">
        <f t="shared" si="318"/>
        <v>11</v>
      </c>
      <c r="W88" s="164">
        <f t="shared" si="318"/>
        <v>12</v>
      </c>
      <c r="X88" s="164">
        <f t="shared" si="318"/>
        <v>13</v>
      </c>
      <c r="Y88" s="164">
        <f t="shared" si="318"/>
        <v>14</v>
      </c>
      <c r="Z88" s="164">
        <f t="shared" si="318"/>
        <v>15</v>
      </c>
      <c r="AA88" s="164">
        <f t="shared" si="318"/>
        <v>16</v>
      </c>
      <c r="AB88" s="164">
        <f t="shared" si="318"/>
        <v>17</v>
      </c>
      <c r="AC88" s="164">
        <f t="shared" si="318"/>
        <v>18</v>
      </c>
      <c r="AD88" s="164">
        <f t="shared" si="318"/>
        <v>19</v>
      </c>
      <c r="AE88" s="164">
        <f t="shared" si="318"/>
        <v>20</v>
      </c>
      <c r="AF88" s="164">
        <f t="shared" si="318"/>
        <v>21</v>
      </c>
      <c r="AG88" s="164">
        <f t="shared" si="318"/>
        <v>22</v>
      </c>
      <c r="AH88" s="164">
        <f t="shared" si="318"/>
        <v>23</v>
      </c>
      <c r="AI88" s="164">
        <f t="shared" si="318"/>
        <v>24</v>
      </c>
      <c r="AJ88" s="164">
        <f t="shared" si="318"/>
        <v>25</v>
      </c>
      <c r="AK88" s="164">
        <f t="shared" si="318"/>
        <v>26</v>
      </c>
      <c r="AL88" s="164">
        <f t="shared" si="318"/>
        <v>27</v>
      </c>
      <c r="AM88" s="164">
        <f t="shared" si="318"/>
        <v>28</v>
      </c>
      <c r="AN88" s="164">
        <f t="shared" si="318"/>
        <v>29</v>
      </c>
      <c r="AO88" s="164">
        <f t="shared" si="318"/>
        <v>30</v>
      </c>
      <c r="AP88" s="164">
        <f t="shared" si="318"/>
        <v>31</v>
      </c>
      <c r="AQ88" s="164">
        <f t="shared" si="318"/>
        <v>32</v>
      </c>
      <c r="AR88" s="164">
        <f t="shared" si="318"/>
        <v>33</v>
      </c>
      <c r="AS88" s="164">
        <f t="shared" si="318"/>
        <v>34</v>
      </c>
      <c r="AT88" s="164">
        <f t="shared" si="318"/>
        <v>35</v>
      </c>
      <c r="AU88" s="164">
        <f t="shared" si="318"/>
        <v>36</v>
      </c>
      <c r="AV88" s="164">
        <f t="shared" si="318"/>
        <v>37</v>
      </c>
      <c r="AW88" s="164">
        <f t="shared" si="318"/>
        <v>38</v>
      </c>
      <c r="AX88" s="164">
        <f t="shared" si="318"/>
        <v>39</v>
      </c>
      <c r="AY88" s="164">
        <f t="shared" si="318"/>
        <v>40</v>
      </c>
      <c r="AZ88" s="164">
        <f t="shared" si="318"/>
        <v>41</v>
      </c>
      <c r="BA88" s="164">
        <f t="shared" si="318"/>
        <v>42</v>
      </c>
      <c r="BB88" s="164">
        <f t="shared" si="318"/>
        <v>43</v>
      </c>
      <c r="BC88" s="164">
        <f t="shared" si="318"/>
        <v>44</v>
      </c>
      <c r="BD88" s="164">
        <f t="shared" si="318"/>
        <v>45</v>
      </c>
      <c r="BE88" s="164">
        <f t="shared" si="318"/>
        <v>46</v>
      </c>
      <c r="BF88" s="164">
        <f t="shared" si="318"/>
        <v>47</v>
      </c>
      <c r="BG88" s="164">
        <f t="shared" si="318"/>
        <v>48</v>
      </c>
      <c r="BH88" s="164">
        <f t="shared" si="318"/>
        <v>49</v>
      </c>
      <c r="BI88" s="164">
        <f t="shared" si="318"/>
        <v>50</v>
      </c>
      <c r="BJ88" s="164">
        <f t="shared" si="318"/>
        <v>51</v>
      </c>
      <c r="BK88" s="33">
        <f t="shared" si="318"/>
        <v>52</v>
      </c>
    </row>
    <row r="89" spans="9:63">
      <c r="I89" s="31">
        <v>10</v>
      </c>
      <c r="L89" s="225">
        <f t="shared" si="317"/>
        <v>1</v>
      </c>
      <c r="M89" s="164">
        <f t="shared" si="318"/>
        <v>2</v>
      </c>
      <c r="N89" s="164">
        <f t="shared" si="318"/>
        <v>3</v>
      </c>
      <c r="O89" s="164">
        <f t="shared" si="318"/>
        <v>4</v>
      </c>
      <c r="P89" s="164">
        <f t="shared" si="318"/>
        <v>5</v>
      </c>
      <c r="Q89" s="164">
        <f t="shared" si="318"/>
        <v>6</v>
      </c>
      <c r="R89" s="164">
        <f t="shared" si="318"/>
        <v>7</v>
      </c>
      <c r="S89" s="164">
        <f t="shared" si="318"/>
        <v>8</v>
      </c>
      <c r="T89" s="164">
        <f t="shared" si="318"/>
        <v>9</v>
      </c>
      <c r="U89" s="164">
        <f t="shared" si="318"/>
        <v>10</v>
      </c>
      <c r="V89" s="164">
        <f t="shared" si="318"/>
        <v>11</v>
      </c>
      <c r="W89" s="164">
        <f t="shared" si="318"/>
        <v>12</v>
      </c>
      <c r="X89" s="164">
        <f t="shared" si="318"/>
        <v>13</v>
      </c>
      <c r="Y89" s="164">
        <f t="shared" si="318"/>
        <v>14</v>
      </c>
      <c r="Z89" s="164">
        <f t="shared" si="318"/>
        <v>15</v>
      </c>
      <c r="AA89" s="164">
        <f t="shared" si="318"/>
        <v>16</v>
      </c>
      <c r="AB89" s="164">
        <f t="shared" si="318"/>
        <v>17</v>
      </c>
      <c r="AC89" s="164">
        <f t="shared" si="318"/>
        <v>18</v>
      </c>
      <c r="AD89" s="164">
        <f t="shared" si="318"/>
        <v>19</v>
      </c>
      <c r="AE89" s="164">
        <f t="shared" si="318"/>
        <v>20</v>
      </c>
      <c r="AF89" s="164">
        <f t="shared" si="318"/>
        <v>21</v>
      </c>
      <c r="AG89" s="164">
        <f t="shared" si="318"/>
        <v>22</v>
      </c>
      <c r="AH89" s="164">
        <f t="shared" si="318"/>
        <v>23</v>
      </c>
      <c r="AI89" s="164">
        <f t="shared" si="318"/>
        <v>24</v>
      </c>
      <c r="AJ89" s="164">
        <f t="shared" si="318"/>
        <v>25</v>
      </c>
      <c r="AK89" s="164">
        <f t="shared" si="318"/>
        <v>26</v>
      </c>
      <c r="AL89" s="164">
        <f t="shared" si="318"/>
        <v>27</v>
      </c>
      <c r="AM89" s="164">
        <f t="shared" si="318"/>
        <v>28</v>
      </c>
      <c r="AN89" s="164">
        <f t="shared" si="318"/>
        <v>29</v>
      </c>
      <c r="AO89" s="164">
        <f t="shared" si="318"/>
        <v>30</v>
      </c>
      <c r="AP89" s="164">
        <f t="shared" si="318"/>
        <v>31</v>
      </c>
      <c r="AQ89" s="164">
        <f t="shared" si="318"/>
        <v>32</v>
      </c>
      <c r="AR89" s="164">
        <f t="shared" si="318"/>
        <v>33</v>
      </c>
      <c r="AS89" s="164">
        <f t="shared" si="318"/>
        <v>34</v>
      </c>
      <c r="AT89" s="164">
        <f t="shared" si="318"/>
        <v>35</v>
      </c>
      <c r="AU89" s="164">
        <f t="shared" si="318"/>
        <v>36</v>
      </c>
      <c r="AV89" s="164">
        <f t="shared" si="318"/>
        <v>37</v>
      </c>
      <c r="AW89" s="164">
        <f t="shared" si="318"/>
        <v>38</v>
      </c>
      <c r="AX89" s="164">
        <f t="shared" si="318"/>
        <v>39</v>
      </c>
      <c r="AY89" s="164">
        <f t="shared" si="318"/>
        <v>40</v>
      </c>
      <c r="AZ89" s="164">
        <f t="shared" si="318"/>
        <v>41</v>
      </c>
      <c r="BA89" s="164">
        <f t="shared" si="318"/>
        <v>42</v>
      </c>
      <c r="BB89" s="164">
        <f t="shared" si="318"/>
        <v>43</v>
      </c>
      <c r="BC89" s="164">
        <f t="shared" si="318"/>
        <v>44</v>
      </c>
      <c r="BD89" s="164">
        <f t="shared" si="318"/>
        <v>45</v>
      </c>
      <c r="BE89" s="164">
        <f t="shared" si="318"/>
        <v>46</v>
      </c>
      <c r="BF89" s="164">
        <f t="shared" si="318"/>
        <v>47</v>
      </c>
      <c r="BG89" s="164">
        <f t="shared" si="318"/>
        <v>48</v>
      </c>
      <c r="BH89" s="164">
        <f t="shared" si="318"/>
        <v>49</v>
      </c>
      <c r="BI89" s="164">
        <f t="shared" si="318"/>
        <v>50</v>
      </c>
      <c r="BJ89" s="164">
        <f t="shared" si="318"/>
        <v>51</v>
      </c>
      <c r="BK89" s="33">
        <f t="shared" si="318"/>
        <v>52</v>
      </c>
    </row>
    <row r="90" spans="9:63">
      <c r="I90" s="31">
        <v>11</v>
      </c>
      <c r="L90" s="225">
        <f t="shared" si="317"/>
        <v>1</v>
      </c>
      <c r="M90" s="164">
        <f t="shared" si="318"/>
        <v>2</v>
      </c>
      <c r="N90" s="164">
        <f t="shared" si="318"/>
        <v>3</v>
      </c>
      <c r="O90" s="164">
        <f t="shared" si="318"/>
        <v>4</v>
      </c>
      <c r="P90" s="164">
        <f t="shared" si="318"/>
        <v>5</v>
      </c>
      <c r="Q90" s="164">
        <f t="shared" si="318"/>
        <v>6</v>
      </c>
      <c r="R90" s="164">
        <f t="shared" si="318"/>
        <v>7</v>
      </c>
      <c r="S90" s="164">
        <f t="shared" si="318"/>
        <v>8</v>
      </c>
      <c r="T90" s="164">
        <f t="shared" si="318"/>
        <v>9</v>
      </c>
      <c r="U90" s="164">
        <f t="shared" si="318"/>
        <v>10</v>
      </c>
      <c r="V90" s="164">
        <f t="shared" si="318"/>
        <v>11</v>
      </c>
      <c r="W90" s="164">
        <f t="shared" si="318"/>
        <v>12</v>
      </c>
      <c r="X90" s="164">
        <f t="shared" si="318"/>
        <v>13</v>
      </c>
      <c r="Y90" s="164">
        <f t="shared" si="318"/>
        <v>14</v>
      </c>
      <c r="Z90" s="164">
        <f t="shared" si="318"/>
        <v>15</v>
      </c>
      <c r="AA90" s="164">
        <f t="shared" si="318"/>
        <v>16</v>
      </c>
      <c r="AB90" s="164">
        <f t="shared" ref="M90:BK95" si="319">IF($I90&lt;=AB$74,AA90+1,)</f>
        <v>17</v>
      </c>
      <c r="AC90" s="164">
        <f t="shared" si="319"/>
        <v>18</v>
      </c>
      <c r="AD90" s="164">
        <f t="shared" si="319"/>
        <v>19</v>
      </c>
      <c r="AE90" s="164">
        <f t="shared" si="319"/>
        <v>20</v>
      </c>
      <c r="AF90" s="164">
        <f t="shared" si="319"/>
        <v>21</v>
      </c>
      <c r="AG90" s="164">
        <f t="shared" si="319"/>
        <v>22</v>
      </c>
      <c r="AH90" s="164">
        <f t="shared" si="319"/>
        <v>23</v>
      </c>
      <c r="AI90" s="164">
        <f t="shared" si="319"/>
        <v>24</v>
      </c>
      <c r="AJ90" s="164">
        <f t="shared" si="319"/>
        <v>25</v>
      </c>
      <c r="AK90" s="164">
        <f t="shared" si="319"/>
        <v>26</v>
      </c>
      <c r="AL90" s="164">
        <f t="shared" si="319"/>
        <v>27</v>
      </c>
      <c r="AM90" s="164">
        <f t="shared" si="319"/>
        <v>28</v>
      </c>
      <c r="AN90" s="164">
        <f t="shared" si="319"/>
        <v>29</v>
      </c>
      <c r="AO90" s="164">
        <f t="shared" si="319"/>
        <v>30</v>
      </c>
      <c r="AP90" s="164">
        <f t="shared" si="319"/>
        <v>31</v>
      </c>
      <c r="AQ90" s="164">
        <f t="shared" si="319"/>
        <v>32</v>
      </c>
      <c r="AR90" s="164">
        <f t="shared" si="319"/>
        <v>33</v>
      </c>
      <c r="AS90" s="164">
        <f t="shared" si="319"/>
        <v>34</v>
      </c>
      <c r="AT90" s="164">
        <f t="shared" si="319"/>
        <v>35</v>
      </c>
      <c r="AU90" s="164">
        <f t="shared" si="319"/>
        <v>36</v>
      </c>
      <c r="AV90" s="164">
        <f t="shared" si="319"/>
        <v>37</v>
      </c>
      <c r="AW90" s="164">
        <f t="shared" si="319"/>
        <v>38</v>
      </c>
      <c r="AX90" s="164">
        <f t="shared" si="319"/>
        <v>39</v>
      </c>
      <c r="AY90" s="164">
        <f t="shared" si="319"/>
        <v>40</v>
      </c>
      <c r="AZ90" s="164">
        <f t="shared" si="319"/>
        <v>41</v>
      </c>
      <c r="BA90" s="164">
        <f t="shared" si="319"/>
        <v>42</v>
      </c>
      <c r="BB90" s="164">
        <f t="shared" si="319"/>
        <v>43</v>
      </c>
      <c r="BC90" s="164">
        <f t="shared" si="319"/>
        <v>44</v>
      </c>
      <c r="BD90" s="164">
        <f t="shared" si="319"/>
        <v>45</v>
      </c>
      <c r="BE90" s="164">
        <f t="shared" si="319"/>
        <v>46</v>
      </c>
      <c r="BF90" s="164">
        <f t="shared" si="319"/>
        <v>47</v>
      </c>
      <c r="BG90" s="164">
        <f t="shared" si="319"/>
        <v>48</v>
      </c>
      <c r="BH90" s="164">
        <f t="shared" si="319"/>
        <v>49</v>
      </c>
      <c r="BI90" s="164">
        <f t="shared" si="319"/>
        <v>50</v>
      </c>
      <c r="BJ90" s="164">
        <f t="shared" si="319"/>
        <v>51</v>
      </c>
      <c r="BK90" s="33">
        <f t="shared" si="319"/>
        <v>52</v>
      </c>
    </row>
    <row r="91" spans="9:63">
      <c r="I91" s="31">
        <v>12</v>
      </c>
      <c r="L91" s="225">
        <f t="shared" si="317"/>
        <v>1</v>
      </c>
      <c r="M91" s="164">
        <f t="shared" si="319"/>
        <v>2</v>
      </c>
      <c r="N91" s="164">
        <f t="shared" si="319"/>
        <v>3</v>
      </c>
      <c r="O91" s="164">
        <f t="shared" si="319"/>
        <v>4</v>
      </c>
      <c r="P91" s="164">
        <f t="shared" si="319"/>
        <v>5</v>
      </c>
      <c r="Q91" s="164">
        <f t="shared" si="319"/>
        <v>6</v>
      </c>
      <c r="R91" s="164">
        <f t="shared" si="319"/>
        <v>7</v>
      </c>
      <c r="S91" s="164">
        <f t="shared" si="319"/>
        <v>8</v>
      </c>
      <c r="T91" s="164">
        <f t="shared" si="319"/>
        <v>9</v>
      </c>
      <c r="U91" s="164">
        <f t="shared" si="319"/>
        <v>10</v>
      </c>
      <c r="V91" s="164">
        <f t="shared" si="319"/>
        <v>11</v>
      </c>
      <c r="W91" s="164">
        <f t="shared" si="319"/>
        <v>12</v>
      </c>
      <c r="X91" s="164">
        <f t="shared" si="319"/>
        <v>13</v>
      </c>
      <c r="Y91" s="164">
        <f t="shared" si="319"/>
        <v>14</v>
      </c>
      <c r="Z91" s="164">
        <f t="shared" si="319"/>
        <v>15</v>
      </c>
      <c r="AA91" s="164">
        <f t="shared" si="319"/>
        <v>16</v>
      </c>
      <c r="AB91" s="164">
        <f t="shared" si="319"/>
        <v>17</v>
      </c>
      <c r="AC91" s="164">
        <f t="shared" si="319"/>
        <v>18</v>
      </c>
      <c r="AD91" s="164">
        <f t="shared" si="319"/>
        <v>19</v>
      </c>
      <c r="AE91" s="164">
        <f t="shared" si="319"/>
        <v>20</v>
      </c>
      <c r="AF91" s="164">
        <f t="shared" si="319"/>
        <v>21</v>
      </c>
      <c r="AG91" s="164">
        <f t="shared" si="319"/>
        <v>22</v>
      </c>
      <c r="AH91" s="164">
        <f t="shared" si="319"/>
        <v>23</v>
      </c>
      <c r="AI91" s="164">
        <f t="shared" si="319"/>
        <v>24</v>
      </c>
      <c r="AJ91" s="164">
        <f t="shared" si="319"/>
        <v>25</v>
      </c>
      <c r="AK91" s="164">
        <f t="shared" si="319"/>
        <v>26</v>
      </c>
      <c r="AL91" s="164">
        <f t="shared" si="319"/>
        <v>27</v>
      </c>
      <c r="AM91" s="164">
        <f t="shared" si="319"/>
        <v>28</v>
      </c>
      <c r="AN91" s="164">
        <f t="shared" si="319"/>
        <v>29</v>
      </c>
      <c r="AO91" s="164">
        <f t="shared" si="319"/>
        <v>30</v>
      </c>
      <c r="AP91" s="164">
        <f t="shared" si="319"/>
        <v>31</v>
      </c>
      <c r="AQ91" s="164">
        <f t="shared" si="319"/>
        <v>32</v>
      </c>
      <c r="AR91" s="164">
        <f t="shared" si="319"/>
        <v>33</v>
      </c>
      <c r="AS91" s="164">
        <f t="shared" si="319"/>
        <v>34</v>
      </c>
      <c r="AT91" s="164">
        <f t="shared" si="319"/>
        <v>35</v>
      </c>
      <c r="AU91" s="164">
        <f t="shared" si="319"/>
        <v>36</v>
      </c>
      <c r="AV91" s="164">
        <f t="shared" si="319"/>
        <v>37</v>
      </c>
      <c r="AW91" s="164">
        <f t="shared" si="319"/>
        <v>38</v>
      </c>
      <c r="AX91" s="164">
        <f t="shared" si="319"/>
        <v>39</v>
      </c>
      <c r="AY91" s="164">
        <f t="shared" si="319"/>
        <v>40</v>
      </c>
      <c r="AZ91" s="164">
        <f t="shared" si="319"/>
        <v>41</v>
      </c>
      <c r="BA91" s="164">
        <f t="shared" si="319"/>
        <v>42</v>
      </c>
      <c r="BB91" s="164">
        <f t="shared" si="319"/>
        <v>43</v>
      </c>
      <c r="BC91" s="164">
        <f t="shared" si="319"/>
        <v>44</v>
      </c>
      <c r="BD91" s="164">
        <f t="shared" si="319"/>
        <v>45</v>
      </c>
      <c r="BE91" s="164">
        <f t="shared" si="319"/>
        <v>46</v>
      </c>
      <c r="BF91" s="164">
        <f t="shared" si="319"/>
        <v>47</v>
      </c>
      <c r="BG91" s="164">
        <f t="shared" si="319"/>
        <v>48</v>
      </c>
      <c r="BH91" s="164">
        <f t="shared" si="319"/>
        <v>49</v>
      </c>
      <c r="BI91" s="164">
        <f t="shared" si="319"/>
        <v>50</v>
      </c>
      <c r="BJ91" s="164">
        <f t="shared" si="319"/>
        <v>51</v>
      </c>
      <c r="BK91" s="33">
        <f t="shared" si="319"/>
        <v>52</v>
      </c>
    </row>
    <row r="92" spans="9:63">
      <c r="I92" s="31">
        <v>13</v>
      </c>
      <c r="L92" s="225">
        <f t="shared" si="317"/>
        <v>0</v>
      </c>
      <c r="M92" s="164">
        <f t="shared" si="319"/>
        <v>1</v>
      </c>
      <c r="N92" s="164">
        <f t="shared" si="319"/>
        <v>2</v>
      </c>
      <c r="O92" s="164">
        <f t="shared" si="319"/>
        <v>3</v>
      </c>
      <c r="P92" s="164">
        <f t="shared" si="319"/>
        <v>4</v>
      </c>
      <c r="Q92" s="164">
        <f t="shared" si="319"/>
        <v>5</v>
      </c>
      <c r="R92" s="164">
        <f t="shared" si="319"/>
        <v>6</v>
      </c>
      <c r="S92" s="164">
        <f t="shared" si="319"/>
        <v>7</v>
      </c>
      <c r="T92" s="164">
        <f t="shared" si="319"/>
        <v>8</v>
      </c>
      <c r="U92" s="164">
        <f t="shared" si="319"/>
        <v>9</v>
      </c>
      <c r="V92" s="164">
        <f t="shared" si="319"/>
        <v>10</v>
      </c>
      <c r="W92" s="164">
        <f t="shared" si="319"/>
        <v>11</v>
      </c>
      <c r="X92" s="164">
        <f t="shared" si="319"/>
        <v>12</v>
      </c>
      <c r="Y92" s="164">
        <f t="shared" si="319"/>
        <v>13</v>
      </c>
      <c r="Z92" s="164">
        <f t="shared" si="319"/>
        <v>14</v>
      </c>
      <c r="AA92" s="164">
        <f t="shared" si="319"/>
        <v>15</v>
      </c>
      <c r="AB92" s="164">
        <f t="shared" si="319"/>
        <v>16</v>
      </c>
      <c r="AC92" s="164">
        <f t="shared" si="319"/>
        <v>17</v>
      </c>
      <c r="AD92" s="164">
        <f t="shared" si="319"/>
        <v>18</v>
      </c>
      <c r="AE92" s="164">
        <f t="shared" si="319"/>
        <v>19</v>
      </c>
      <c r="AF92" s="164">
        <f t="shared" si="319"/>
        <v>20</v>
      </c>
      <c r="AG92" s="164">
        <f t="shared" si="319"/>
        <v>21</v>
      </c>
      <c r="AH92" s="164">
        <f t="shared" si="319"/>
        <v>22</v>
      </c>
      <c r="AI92" s="164">
        <f t="shared" si="319"/>
        <v>23</v>
      </c>
      <c r="AJ92" s="164">
        <f t="shared" si="319"/>
        <v>24</v>
      </c>
      <c r="AK92" s="164">
        <f t="shared" si="319"/>
        <v>25</v>
      </c>
      <c r="AL92" s="164">
        <f t="shared" si="319"/>
        <v>26</v>
      </c>
      <c r="AM92" s="164">
        <f t="shared" si="319"/>
        <v>27</v>
      </c>
      <c r="AN92" s="164">
        <f t="shared" si="319"/>
        <v>28</v>
      </c>
      <c r="AO92" s="164">
        <f t="shared" si="319"/>
        <v>29</v>
      </c>
      <c r="AP92" s="164">
        <f t="shared" si="319"/>
        <v>30</v>
      </c>
      <c r="AQ92" s="164">
        <f t="shared" si="319"/>
        <v>31</v>
      </c>
      <c r="AR92" s="164">
        <f t="shared" si="319"/>
        <v>32</v>
      </c>
      <c r="AS92" s="164">
        <f t="shared" si="319"/>
        <v>33</v>
      </c>
      <c r="AT92" s="164">
        <f t="shared" si="319"/>
        <v>34</v>
      </c>
      <c r="AU92" s="164">
        <f t="shared" si="319"/>
        <v>35</v>
      </c>
      <c r="AV92" s="164">
        <f t="shared" si="319"/>
        <v>36</v>
      </c>
      <c r="AW92" s="164">
        <f t="shared" si="319"/>
        <v>37</v>
      </c>
      <c r="AX92" s="164">
        <f t="shared" si="319"/>
        <v>38</v>
      </c>
      <c r="AY92" s="164">
        <f t="shared" si="319"/>
        <v>39</v>
      </c>
      <c r="AZ92" s="164">
        <f t="shared" si="319"/>
        <v>40</v>
      </c>
      <c r="BA92" s="164">
        <f t="shared" si="319"/>
        <v>41</v>
      </c>
      <c r="BB92" s="164">
        <f t="shared" si="319"/>
        <v>42</v>
      </c>
      <c r="BC92" s="164">
        <f t="shared" si="319"/>
        <v>43</v>
      </c>
      <c r="BD92" s="164">
        <f t="shared" si="319"/>
        <v>44</v>
      </c>
      <c r="BE92" s="164">
        <f t="shared" si="319"/>
        <v>45</v>
      </c>
      <c r="BF92" s="164">
        <f t="shared" si="319"/>
        <v>46</v>
      </c>
      <c r="BG92" s="164">
        <f t="shared" si="319"/>
        <v>47</v>
      </c>
      <c r="BH92" s="164">
        <f t="shared" si="319"/>
        <v>48</v>
      </c>
      <c r="BI92" s="164">
        <f t="shared" si="319"/>
        <v>49</v>
      </c>
      <c r="BJ92" s="164">
        <f t="shared" si="319"/>
        <v>50</v>
      </c>
      <c r="BK92" s="33">
        <f t="shared" si="319"/>
        <v>51</v>
      </c>
    </row>
    <row r="93" spans="9:63">
      <c r="I93" s="31">
        <v>14</v>
      </c>
      <c r="L93" s="225">
        <f t="shared" si="317"/>
        <v>0</v>
      </c>
      <c r="M93" s="164">
        <f t="shared" si="319"/>
        <v>1</v>
      </c>
      <c r="N93" s="164">
        <f t="shared" si="319"/>
        <v>2</v>
      </c>
      <c r="O93" s="164">
        <f t="shared" si="319"/>
        <v>3</v>
      </c>
      <c r="P93" s="164">
        <f t="shared" si="319"/>
        <v>4</v>
      </c>
      <c r="Q93" s="164">
        <f t="shared" si="319"/>
        <v>5</v>
      </c>
      <c r="R93" s="164">
        <f t="shared" si="319"/>
        <v>6</v>
      </c>
      <c r="S93" s="164">
        <f t="shared" si="319"/>
        <v>7</v>
      </c>
      <c r="T93" s="164">
        <f t="shared" si="319"/>
        <v>8</v>
      </c>
      <c r="U93" s="164">
        <f t="shared" si="319"/>
        <v>9</v>
      </c>
      <c r="V93" s="164">
        <f t="shared" si="319"/>
        <v>10</v>
      </c>
      <c r="W93" s="164">
        <f t="shared" si="319"/>
        <v>11</v>
      </c>
      <c r="X93" s="164">
        <f t="shared" si="319"/>
        <v>12</v>
      </c>
      <c r="Y93" s="164">
        <f t="shared" si="319"/>
        <v>13</v>
      </c>
      <c r="Z93" s="164">
        <f t="shared" si="319"/>
        <v>14</v>
      </c>
      <c r="AA93" s="164">
        <f t="shared" si="319"/>
        <v>15</v>
      </c>
      <c r="AB93" s="164">
        <f t="shared" si="319"/>
        <v>16</v>
      </c>
      <c r="AC93" s="164">
        <f t="shared" si="319"/>
        <v>17</v>
      </c>
      <c r="AD93" s="164">
        <f t="shared" si="319"/>
        <v>18</v>
      </c>
      <c r="AE93" s="164">
        <f t="shared" si="319"/>
        <v>19</v>
      </c>
      <c r="AF93" s="164">
        <f t="shared" si="319"/>
        <v>20</v>
      </c>
      <c r="AG93" s="164">
        <f t="shared" si="319"/>
        <v>21</v>
      </c>
      <c r="AH93" s="164">
        <f t="shared" si="319"/>
        <v>22</v>
      </c>
      <c r="AI93" s="164">
        <f t="shared" si="319"/>
        <v>23</v>
      </c>
      <c r="AJ93" s="164">
        <f t="shared" si="319"/>
        <v>24</v>
      </c>
      <c r="AK93" s="164">
        <f t="shared" si="319"/>
        <v>25</v>
      </c>
      <c r="AL93" s="164">
        <f t="shared" si="319"/>
        <v>26</v>
      </c>
      <c r="AM93" s="164">
        <f t="shared" si="319"/>
        <v>27</v>
      </c>
      <c r="AN93" s="164">
        <f t="shared" si="319"/>
        <v>28</v>
      </c>
      <c r="AO93" s="164">
        <f t="shared" si="319"/>
        <v>29</v>
      </c>
      <c r="AP93" s="164">
        <f t="shared" si="319"/>
        <v>30</v>
      </c>
      <c r="AQ93" s="164">
        <f t="shared" si="319"/>
        <v>31</v>
      </c>
      <c r="AR93" s="164">
        <f t="shared" si="319"/>
        <v>32</v>
      </c>
      <c r="AS93" s="164">
        <f t="shared" si="319"/>
        <v>33</v>
      </c>
      <c r="AT93" s="164">
        <f t="shared" si="319"/>
        <v>34</v>
      </c>
      <c r="AU93" s="164">
        <f t="shared" si="319"/>
        <v>35</v>
      </c>
      <c r="AV93" s="164">
        <f t="shared" si="319"/>
        <v>36</v>
      </c>
      <c r="AW93" s="164">
        <f t="shared" si="319"/>
        <v>37</v>
      </c>
      <c r="AX93" s="164">
        <f t="shared" si="319"/>
        <v>38</v>
      </c>
      <c r="AY93" s="164">
        <f t="shared" si="319"/>
        <v>39</v>
      </c>
      <c r="AZ93" s="164">
        <f t="shared" si="319"/>
        <v>40</v>
      </c>
      <c r="BA93" s="164">
        <f t="shared" si="319"/>
        <v>41</v>
      </c>
      <c r="BB93" s="164">
        <f t="shared" si="319"/>
        <v>42</v>
      </c>
      <c r="BC93" s="164">
        <f t="shared" si="319"/>
        <v>43</v>
      </c>
      <c r="BD93" s="164">
        <f t="shared" si="319"/>
        <v>44</v>
      </c>
      <c r="BE93" s="164">
        <f t="shared" si="319"/>
        <v>45</v>
      </c>
      <c r="BF93" s="164">
        <f t="shared" si="319"/>
        <v>46</v>
      </c>
      <c r="BG93" s="164">
        <f t="shared" si="319"/>
        <v>47</v>
      </c>
      <c r="BH93" s="164">
        <f t="shared" si="319"/>
        <v>48</v>
      </c>
      <c r="BI93" s="164">
        <f t="shared" si="319"/>
        <v>49</v>
      </c>
      <c r="BJ93" s="164">
        <f t="shared" si="319"/>
        <v>50</v>
      </c>
      <c r="BK93" s="33">
        <f t="shared" si="319"/>
        <v>51</v>
      </c>
    </row>
    <row r="94" spans="9:63">
      <c r="I94" s="31">
        <v>15</v>
      </c>
      <c r="L94" s="225">
        <f t="shared" si="317"/>
        <v>0</v>
      </c>
      <c r="M94" s="164">
        <f t="shared" si="319"/>
        <v>1</v>
      </c>
      <c r="N94" s="164">
        <f t="shared" si="319"/>
        <v>2</v>
      </c>
      <c r="O94" s="164">
        <f t="shared" si="319"/>
        <v>3</v>
      </c>
      <c r="P94" s="164">
        <f t="shared" si="319"/>
        <v>4</v>
      </c>
      <c r="Q94" s="164">
        <f t="shared" si="319"/>
        <v>5</v>
      </c>
      <c r="R94" s="164">
        <f t="shared" si="319"/>
        <v>6</v>
      </c>
      <c r="S94" s="164">
        <f t="shared" si="319"/>
        <v>7</v>
      </c>
      <c r="T94" s="164">
        <f t="shared" si="319"/>
        <v>8</v>
      </c>
      <c r="U94" s="164">
        <f t="shared" si="319"/>
        <v>9</v>
      </c>
      <c r="V94" s="164">
        <f t="shared" si="319"/>
        <v>10</v>
      </c>
      <c r="W94" s="164">
        <f t="shared" si="319"/>
        <v>11</v>
      </c>
      <c r="X94" s="164">
        <f t="shared" si="319"/>
        <v>12</v>
      </c>
      <c r="Y94" s="164">
        <f t="shared" si="319"/>
        <v>13</v>
      </c>
      <c r="Z94" s="164">
        <f t="shared" si="319"/>
        <v>14</v>
      </c>
      <c r="AA94" s="164">
        <f t="shared" si="319"/>
        <v>15</v>
      </c>
      <c r="AB94" s="164">
        <f t="shared" si="319"/>
        <v>16</v>
      </c>
      <c r="AC94" s="164">
        <f t="shared" si="319"/>
        <v>17</v>
      </c>
      <c r="AD94" s="164">
        <f t="shared" si="319"/>
        <v>18</v>
      </c>
      <c r="AE94" s="164">
        <f t="shared" si="319"/>
        <v>19</v>
      </c>
      <c r="AF94" s="164">
        <f t="shared" si="319"/>
        <v>20</v>
      </c>
      <c r="AG94" s="164">
        <f t="shared" si="319"/>
        <v>21</v>
      </c>
      <c r="AH94" s="164">
        <f t="shared" si="319"/>
        <v>22</v>
      </c>
      <c r="AI94" s="164">
        <f t="shared" si="319"/>
        <v>23</v>
      </c>
      <c r="AJ94" s="164">
        <f t="shared" si="319"/>
        <v>24</v>
      </c>
      <c r="AK94" s="164">
        <f t="shared" si="319"/>
        <v>25</v>
      </c>
      <c r="AL94" s="164">
        <f t="shared" si="319"/>
        <v>26</v>
      </c>
      <c r="AM94" s="164">
        <f t="shared" si="319"/>
        <v>27</v>
      </c>
      <c r="AN94" s="164">
        <f t="shared" si="319"/>
        <v>28</v>
      </c>
      <c r="AO94" s="164">
        <f t="shared" si="319"/>
        <v>29</v>
      </c>
      <c r="AP94" s="164">
        <f t="shared" si="319"/>
        <v>30</v>
      </c>
      <c r="AQ94" s="164">
        <f t="shared" si="319"/>
        <v>31</v>
      </c>
      <c r="AR94" s="164">
        <f t="shared" si="319"/>
        <v>32</v>
      </c>
      <c r="AS94" s="164">
        <f t="shared" si="319"/>
        <v>33</v>
      </c>
      <c r="AT94" s="164">
        <f t="shared" si="319"/>
        <v>34</v>
      </c>
      <c r="AU94" s="164">
        <f t="shared" si="319"/>
        <v>35</v>
      </c>
      <c r="AV94" s="164">
        <f t="shared" si="319"/>
        <v>36</v>
      </c>
      <c r="AW94" s="164">
        <f t="shared" si="319"/>
        <v>37</v>
      </c>
      <c r="AX94" s="164">
        <f t="shared" si="319"/>
        <v>38</v>
      </c>
      <c r="AY94" s="164">
        <f t="shared" si="319"/>
        <v>39</v>
      </c>
      <c r="AZ94" s="164">
        <f t="shared" si="319"/>
        <v>40</v>
      </c>
      <c r="BA94" s="164">
        <f t="shared" si="319"/>
        <v>41</v>
      </c>
      <c r="BB94" s="164">
        <f t="shared" si="319"/>
        <v>42</v>
      </c>
      <c r="BC94" s="164">
        <f t="shared" si="319"/>
        <v>43</v>
      </c>
      <c r="BD94" s="164">
        <f t="shared" si="319"/>
        <v>44</v>
      </c>
      <c r="BE94" s="164">
        <f t="shared" si="319"/>
        <v>45</v>
      </c>
      <c r="BF94" s="164">
        <f t="shared" si="319"/>
        <v>46</v>
      </c>
      <c r="BG94" s="164">
        <f t="shared" si="319"/>
        <v>47</v>
      </c>
      <c r="BH94" s="164">
        <f t="shared" si="319"/>
        <v>48</v>
      </c>
      <c r="BI94" s="164">
        <f t="shared" si="319"/>
        <v>49</v>
      </c>
      <c r="BJ94" s="164">
        <f t="shared" si="319"/>
        <v>50</v>
      </c>
      <c r="BK94" s="33">
        <f t="shared" si="319"/>
        <v>51</v>
      </c>
    </row>
    <row r="95" spans="9:63">
      <c r="I95" s="31">
        <v>16</v>
      </c>
      <c r="L95" s="225">
        <f t="shared" si="317"/>
        <v>0</v>
      </c>
      <c r="M95" s="164">
        <f t="shared" si="319"/>
        <v>1</v>
      </c>
      <c r="N95" s="164">
        <f t="shared" si="319"/>
        <v>2</v>
      </c>
      <c r="O95" s="164">
        <f t="shared" si="319"/>
        <v>3</v>
      </c>
      <c r="P95" s="164">
        <f t="shared" si="319"/>
        <v>4</v>
      </c>
      <c r="Q95" s="164">
        <f t="shared" si="319"/>
        <v>5</v>
      </c>
      <c r="R95" s="164">
        <f t="shared" si="319"/>
        <v>6</v>
      </c>
      <c r="S95" s="164">
        <f t="shared" si="319"/>
        <v>7</v>
      </c>
      <c r="T95" s="164">
        <f t="shared" si="319"/>
        <v>8</v>
      </c>
      <c r="U95" s="164">
        <f t="shared" si="319"/>
        <v>9</v>
      </c>
      <c r="V95" s="164">
        <f t="shared" si="319"/>
        <v>10</v>
      </c>
      <c r="W95" s="164">
        <f t="shared" si="319"/>
        <v>11</v>
      </c>
      <c r="X95" s="164">
        <f t="shared" si="319"/>
        <v>12</v>
      </c>
      <c r="Y95" s="164">
        <f t="shared" si="319"/>
        <v>13</v>
      </c>
      <c r="Z95" s="164">
        <f t="shared" si="319"/>
        <v>14</v>
      </c>
      <c r="AA95" s="164">
        <f t="shared" si="319"/>
        <v>15</v>
      </c>
      <c r="AB95" s="164">
        <f t="shared" ref="M95:BK100" si="320">IF($I95&lt;=AB$74,AA95+1,)</f>
        <v>16</v>
      </c>
      <c r="AC95" s="164">
        <f t="shared" si="320"/>
        <v>17</v>
      </c>
      <c r="AD95" s="164">
        <f t="shared" si="320"/>
        <v>18</v>
      </c>
      <c r="AE95" s="164">
        <f t="shared" si="320"/>
        <v>19</v>
      </c>
      <c r="AF95" s="164">
        <f t="shared" si="320"/>
        <v>20</v>
      </c>
      <c r="AG95" s="164">
        <f t="shared" si="320"/>
        <v>21</v>
      </c>
      <c r="AH95" s="164">
        <f t="shared" si="320"/>
        <v>22</v>
      </c>
      <c r="AI95" s="164">
        <f t="shared" si="320"/>
        <v>23</v>
      </c>
      <c r="AJ95" s="164">
        <f t="shared" si="320"/>
        <v>24</v>
      </c>
      <c r="AK95" s="164">
        <f t="shared" si="320"/>
        <v>25</v>
      </c>
      <c r="AL95" s="164">
        <f t="shared" si="320"/>
        <v>26</v>
      </c>
      <c r="AM95" s="164">
        <f t="shared" si="320"/>
        <v>27</v>
      </c>
      <c r="AN95" s="164">
        <f t="shared" si="320"/>
        <v>28</v>
      </c>
      <c r="AO95" s="164">
        <f t="shared" si="320"/>
        <v>29</v>
      </c>
      <c r="AP95" s="164">
        <f t="shared" si="320"/>
        <v>30</v>
      </c>
      <c r="AQ95" s="164">
        <f t="shared" si="320"/>
        <v>31</v>
      </c>
      <c r="AR95" s="164">
        <f t="shared" si="320"/>
        <v>32</v>
      </c>
      <c r="AS95" s="164">
        <f t="shared" si="320"/>
        <v>33</v>
      </c>
      <c r="AT95" s="164">
        <f t="shared" si="320"/>
        <v>34</v>
      </c>
      <c r="AU95" s="164">
        <f t="shared" si="320"/>
        <v>35</v>
      </c>
      <c r="AV95" s="164">
        <f t="shared" si="320"/>
        <v>36</v>
      </c>
      <c r="AW95" s="164">
        <f t="shared" si="320"/>
        <v>37</v>
      </c>
      <c r="AX95" s="164">
        <f t="shared" si="320"/>
        <v>38</v>
      </c>
      <c r="AY95" s="164">
        <f t="shared" si="320"/>
        <v>39</v>
      </c>
      <c r="AZ95" s="164">
        <f t="shared" si="320"/>
        <v>40</v>
      </c>
      <c r="BA95" s="164">
        <f t="shared" si="320"/>
        <v>41</v>
      </c>
      <c r="BB95" s="164">
        <f t="shared" si="320"/>
        <v>42</v>
      </c>
      <c r="BC95" s="164">
        <f t="shared" si="320"/>
        <v>43</v>
      </c>
      <c r="BD95" s="164">
        <f t="shared" si="320"/>
        <v>44</v>
      </c>
      <c r="BE95" s="164">
        <f t="shared" si="320"/>
        <v>45</v>
      </c>
      <c r="BF95" s="164">
        <f t="shared" si="320"/>
        <v>46</v>
      </c>
      <c r="BG95" s="164">
        <f t="shared" si="320"/>
        <v>47</v>
      </c>
      <c r="BH95" s="164">
        <f t="shared" si="320"/>
        <v>48</v>
      </c>
      <c r="BI95" s="164">
        <f t="shared" si="320"/>
        <v>49</v>
      </c>
      <c r="BJ95" s="164">
        <f t="shared" si="320"/>
        <v>50</v>
      </c>
      <c r="BK95" s="33">
        <f t="shared" si="320"/>
        <v>51</v>
      </c>
    </row>
    <row r="96" spans="9:63">
      <c r="I96" s="31">
        <v>17</v>
      </c>
      <c r="L96" s="225">
        <f t="shared" si="317"/>
        <v>0</v>
      </c>
      <c r="M96" s="164">
        <f t="shared" si="320"/>
        <v>0</v>
      </c>
      <c r="N96" s="164">
        <f t="shared" si="320"/>
        <v>1</v>
      </c>
      <c r="O96" s="164">
        <f t="shared" si="320"/>
        <v>2</v>
      </c>
      <c r="P96" s="164">
        <f t="shared" si="320"/>
        <v>3</v>
      </c>
      <c r="Q96" s="164">
        <f t="shared" si="320"/>
        <v>4</v>
      </c>
      <c r="R96" s="164">
        <f t="shared" si="320"/>
        <v>5</v>
      </c>
      <c r="S96" s="164">
        <f t="shared" si="320"/>
        <v>6</v>
      </c>
      <c r="T96" s="164">
        <f t="shared" si="320"/>
        <v>7</v>
      </c>
      <c r="U96" s="164">
        <f t="shared" si="320"/>
        <v>8</v>
      </c>
      <c r="V96" s="164">
        <f t="shared" si="320"/>
        <v>9</v>
      </c>
      <c r="W96" s="164">
        <f t="shared" si="320"/>
        <v>10</v>
      </c>
      <c r="X96" s="164">
        <f t="shared" si="320"/>
        <v>11</v>
      </c>
      <c r="Y96" s="164">
        <f t="shared" si="320"/>
        <v>12</v>
      </c>
      <c r="Z96" s="164">
        <f t="shared" si="320"/>
        <v>13</v>
      </c>
      <c r="AA96" s="164">
        <f t="shared" si="320"/>
        <v>14</v>
      </c>
      <c r="AB96" s="164">
        <f t="shared" si="320"/>
        <v>15</v>
      </c>
      <c r="AC96" s="164">
        <f t="shared" si="320"/>
        <v>16</v>
      </c>
      <c r="AD96" s="164">
        <f t="shared" si="320"/>
        <v>17</v>
      </c>
      <c r="AE96" s="164">
        <f t="shared" si="320"/>
        <v>18</v>
      </c>
      <c r="AF96" s="164">
        <f t="shared" si="320"/>
        <v>19</v>
      </c>
      <c r="AG96" s="164">
        <f t="shared" si="320"/>
        <v>20</v>
      </c>
      <c r="AH96" s="164">
        <f t="shared" si="320"/>
        <v>21</v>
      </c>
      <c r="AI96" s="164">
        <f t="shared" si="320"/>
        <v>22</v>
      </c>
      <c r="AJ96" s="164">
        <f t="shared" si="320"/>
        <v>23</v>
      </c>
      <c r="AK96" s="164">
        <f t="shared" si="320"/>
        <v>24</v>
      </c>
      <c r="AL96" s="164">
        <f t="shared" si="320"/>
        <v>25</v>
      </c>
      <c r="AM96" s="164">
        <f t="shared" si="320"/>
        <v>26</v>
      </c>
      <c r="AN96" s="164">
        <f t="shared" si="320"/>
        <v>27</v>
      </c>
      <c r="AO96" s="164">
        <f t="shared" si="320"/>
        <v>28</v>
      </c>
      <c r="AP96" s="164">
        <f t="shared" si="320"/>
        <v>29</v>
      </c>
      <c r="AQ96" s="164">
        <f t="shared" si="320"/>
        <v>30</v>
      </c>
      <c r="AR96" s="164">
        <f t="shared" si="320"/>
        <v>31</v>
      </c>
      <c r="AS96" s="164">
        <f t="shared" si="320"/>
        <v>32</v>
      </c>
      <c r="AT96" s="164">
        <f t="shared" si="320"/>
        <v>33</v>
      </c>
      <c r="AU96" s="164">
        <f t="shared" si="320"/>
        <v>34</v>
      </c>
      <c r="AV96" s="164">
        <f t="shared" si="320"/>
        <v>35</v>
      </c>
      <c r="AW96" s="164">
        <f t="shared" si="320"/>
        <v>36</v>
      </c>
      <c r="AX96" s="164">
        <f t="shared" si="320"/>
        <v>37</v>
      </c>
      <c r="AY96" s="164">
        <f t="shared" si="320"/>
        <v>38</v>
      </c>
      <c r="AZ96" s="164">
        <f t="shared" si="320"/>
        <v>39</v>
      </c>
      <c r="BA96" s="164">
        <f t="shared" si="320"/>
        <v>40</v>
      </c>
      <c r="BB96" s="164">
        <f t="shared" si="320"/>
        <v>41</v>
      </c>
      <c r="BC96" s="164">
        <f t="shared" si="320"/>
        <v>42</v>
      </c>
      <c r="BD96" s="164">
        <f t="shared" si="320"/>
        <v>43</v>
      </c>
      <c r="BE96" s="164">
        <f t="shared" si="320"/>
        <v>44</v>
      </c>
      <c r="BF96" s="164">
        <f t="shared" si="320"/>
        <v>45</v>
      </c>
      <c r="BG96" s="164">
        <f t="shared" si="320"/>
        <v>46</v>
      </c>
      <c r="BH96" s="164">
        <f t="shared" si="320"/>
        <v>47</v>
      </c>
      <c r="BI96" s="164">
        <f t="shared" si="320"/>
        <v>48</v>
      </c>
      <c r="BJ96" s="164">
        <f t="shared" si="320"/>
        <v>49</v>
      </c>
      <c r="BK96" s="33">
        <f t="shared" si="320"/>
        <v>50</v>
      </c>
    </row>
    <row r="97" spans="9:63">
      <c r="I97" s="31">
        <v>18</v>
      </c>
      <c r="L97" s="225">
        <f t="shared" si="317"/>
        <v>0</v>
      </c>
      <c r="M97" s="164">
        <f t="shared" si="320"/>
        <v>0</v>
      </c>
      <c r="N97" s="164">
        <f t="shared" si="320"/>
        <v>1</v>
      </c>
      <c r="O97" s="164">
        <f t="shared" si="320"/>
        <v>2</v>
      </c>
      <c r="P97" s="164">
        <f t="shared" si="320"/>
        <v>3</v>
      </c>
      <c r="Q97" s="164">
        <f t="shared" si="320"/>
        <v>4</v>
      </c>
      <c r="R97" s="164">
        <f t="shared" si="320"/>
        <v>5</v>
      </c>
      <c r="S97" s="164">
        <f t="shared" si="320"/>
        <v>6</v>
      </c>
      <c r="T97" s="164">
        <f t="shared" si="320"/>
        <v>7</v>
      </c>
      <c r="U97" s="164">
        <f t="shared" si="320"/>
        <v>8</v>
      </c>
      <c r="V97" s="164">
        <f t="shared" si="320"/>
        <v>9</v>
      </c>
      <c r="W97" s="164">
        <f t="shared" si="320"/>
        <v>10</v>
      </c>
      <c r="X97" s="164">
        <f t="shared" si="320"/>
        <v>11</v>
      </c>
      <c r="Y97" s="164">
        <f t="shared" si="320"/>
        <v>12</v>
      </c>
      <c r="Z97" s="164">
        <f t="shared" si="320"/>
        <v>13</v>
      </c>
      <c r="AA97" s="164">
        <f t="shared" si="320"/>
        <v>14</v>
      </c>
      <c r="AB97" s="164">
        <f t="shared" si="320"/>
        <v>15</v>
      </c>
      <c r="AC97" s="164">
        <f t="shared" si="320"/>
        <v>16</v>
      </c>
      <c r="AD97" s="164">
        <f t="shared" si="320"/>
        <v>17</v>
      </c>
      <c r="AE97" s="164">
        <f t="shared" si="320"/>
        <v>18</v>
      </c>
      <c r="AF97" s="164">
        <f t="shared" si="320"/>
        <v>19</v>
      </c>
      <c r="AG97" s="164">
        <f t="shared" si="320"/>
        <v>20</v>
      </c>
      <c r="AH97" s="164">
        <f t="shared" si="320"/>
        <v>21</v>
      </c>
      <c r="AI97" s="164">
        <f t="shared" si="320"/>
        <v>22</v>
      </c>
      <c r="AJ97" s="164">
        <f t="shared" si="320"/>
        <v>23</v>
      </c>
      <c r="AK97" s="164">
        <f t="shared" si="320"/>
        <v>24</v>
      </c>
      <c r="AL97" s="164">
        <f t="shared" si="320"/>
        <v>25</v>
      </c>
      <c r="AM97" s="164">
        <f t="shared" si="320"/>
        <v>26</v>
      </c>
      <c r="AN97" s="164">
        <f t="shared" si="320"/>
        <v>27</v>
      </c>
      <c r="AO97" s="164">
        <f t="shared" si="320"/>
        <v>28</v>
      </c>
      <c r="AP97" s="164">
        <f t="shared" si="320"/>
        <v>29</v>
      </c>
      <c r="AQ97" s="164">
        <f t="shared" si="320"/>
        <v>30</v>
      </c>
      <c r="AR97" s="164">
        <f t="shared" si="320"/>
        <v>31</v>
      </c>
      <c r="AS97" s="164">
        <f t="shared" si="320"/>
        <v>32</v>
      </c>
      <c r="AT97" s="164">
        <f t="shared" si="320"/>
        <v>33</v>
      </c>
      <c r="AU97" s="164">
        <f t="shared" si="320"/>
        <v>34</v>
      </c>
      <c r="AV97" s="164">
        <f t="shared" si="320"/>
        <v>35</v>
      </c>
      <c r="AW97" s="164">
        <f t="shared" si="320"/>
        <v>36</v>
      </c>
      <c r="AX97" s="164">
        <f t="shared" si="320"/>
        <v>37</v>
      </c>
      <c r="AY97" s="164">
        <f t="shared" si="320"/>
        <v>38</v>
      </c>
      <c r="AZ97" s="164">
        <f t="shared" si="320"/>
        <v>39</v>
      </c>
      <c r="BA97" s="164">
        <f t="shared" si="320"/>
        <v>40</v>
      </c>
      <c r="BB97" s="164">
        <f t="shared" si="320"/>
        <v>41</v>
      </c>
      <c r="BC97" s="164">
        <f t="shared" si="320"/>
        <v>42</v>
      </c>
      <c r="BD97" s="164">
        <f t="shared" si="320"/>
        <v>43</v>
      </c>
      <c r="BE97" s="164">
        <f t="shared" si="320"/>
        <v>44</v>
      </c>
      <c r="BF97" s="164">
        <f t="shared" si="320"/>
        <v>45</v>
      </c>
      <c r="BG97" s="164">
        <f t="shared" si="320"/>
        <v>46</v>
      </c>
      <c r="BH97" s="164">
        <f t="shared" si="320"/>
        <v>47</v>
      </c>
      <c r="BI97" s="164">
        <f t="shared" si="320"/>
        <v>48</v>
      </c>
      <c r="BJ97" s="164">
        <f t="shared" si="320"/>
        <v>49</v>
      </c>
      <c r="BK97" s="33">
        <f t="shared" si="320"/>
        <v>50</v>
      </c>
    </row>
    <row r="98" spans="9:63">
      <c r="I98" s="31">
        <v>19</v>
      </c>
      <c r="L98" s="225">
        <f t="shared" si="317"/>
        <v>0</v>
      </c>
      <c r="M98" s="164">
        <f t="shared" si="320"/>
        <v>0</v>
      </c>
      <c r="N98" s="164">
        <f t="shared" si="320"/>
        <v>1</v>
      </c>
      <c r="O98" s="164">
        <f t="shared" si="320"/>
        <v>2</v>
      </c>
      <c r="P98" s="164">
        <f t="shared" si="320"/>
        <v>3</v>
      </c>
      <c r="Q98" s="164">
        <f t="shared" si="320"/>
        <v>4</v>
      </c>
      <c r="R98" s="164">
        <f t="shared" si="320"/>
        <v>5</v>
      </c>
      <c r="S98" s="164">
        <f t="shared" si="320"/>
        <v>6</v>
      </c>
      <c r="T98" s="164">
        <f t="shared" si="320"/>
        <v>7</v>
      </c>
      <c r="U98" s="164">
        <f t="shared" si="320"/>
        <v>8</v>
      </c>
      <c r="V98" s="164">
        <f t="shared" si="320"/>
        <v>9</v>
      </c>
      <c r="W98" s="164">
        <f t="shared" si="320"/>
        <v>10</v>
      </c>
      <c r="X98" s="164">
        <f t="shared" si="320"/>
        <v>11</v>
      </c>
      <c r="Y98" s="164">
        <f t="shared" si="320"/>
        <v>12</v>
      </c>
      <c r="Z98" s="164">
        <f t="shared" si="320"/>
        <v>13</v>
      </c>
      <c r="AA98" s="164">
        <f t="shared" si="320"/>
        <v>14</v>
      </c>
      <c r="AB98" s="164">
        <f t="shared" si="320"/>
        <v>15</v>
      </c>
      <c r="AC98" s="164">
        <f t="shared" si="320"/>
        <v>16</v>
      </c>
      <c r="AD98" s="164">
        <f t="shared" si="320"/>
        <v>17</v>
      </c>
      <c r="AE98" s="164">
        <f t="shared" si="320"/>
        <v>18</v>
      </c>
      <c r="AF98" s="164">
        <f t="shared" si="320"/>
        <v>19</v>
      </c>
      <c r="AG98" s="164">
        <f t="shared" si="320"/>
        <v>20</v>
      </c>
      <c r="AH98" s="164">
        <f t="shared" si="320"/>
        <v>21</v>
      </c>
      <c r="AI98" s="164">
        <f t="shared" si="320"/>
        <v>22</v>
      </c>
      <c r="AJ98" s="164">
        <f t="shared" si="320"/>
        <v>23</v>
      </c>
      <c r="AK98" s="164">
        <f t="shared" si="320"/>
        <v>24</v>
      </c>
      <c r="AL98" s="164">
        <f t="shared" si="320"/>
        <v>25</v>
      </c>
      <c r="AM98" s="164">
        <f t="shared" si="320"/>
        <v>26</v>
      </c>
      <c r="AN98" s="164">
        <f t="shared" si="320"/>
        <v>27</v>
      </c>
      <c r="AO98" s="164">
        <f t="shared" si="320"/>
        <v>28</v>
      </c>
      <c r="AP98" s="164">
        <f t="shared" si="320"/>
        <v>29</v>
      </c>
      <c r="AQ98" s="164">
        <f t="shared" si="320"/>
        <v>30</v>
      </c>
      <c r="AR98" s="164">
        <f t="shared" si="320"/>
        <v>31</v>
      </c>
      <c r="AS98" s="164">
        <f t="shared" si="320"/>
        <v>32</v>
      </c>
      <c r="AT98" s="164">
        <f t="shared" si="320"/>
        <v>33</v>
      </c>
      <c r="AU98" s="164">
        <f t="shared" si="320"/>
        <v>34</v>
      </c>
      <c r="AV98" s="164">
        <f t="shared" si="320"/>
        <v>35</v>
      </c>
      <c r="AW98" s="164">
        <f t="shared" si="320"/>
        <v>36</v>
      </c>
      <c r="AX98" s="164">
        <f t="shared" si="320"/>
        <v>37</v>
      </c>
      <c r="AY98" s="164">
        <f t="shared" si="320"/>
        <v>38</v>
      </c>
      <c r="AZ98" s="164">
        <f t="shared" si="320"/>
        <v>39</v>
      </c>
      <c r="BA98" s="164">
        <f t="shared" si="320"/>
        <v>40</v>
      </c>
      <c r="BB98" s="164">
        <f t="shared" si="320"/>
        <v>41</v>
      </c>
      <c r="BC98" s="164">
        <f t="shared" si="320"/>
        <v>42</v>
      </c>
      <c r="BD98" s="164">
        <f t="shared" si="320"/>
        <v>43</v>
      </c>
      <c r="BE98" s="164">
        <f t="shared" si="320"/>
        <v>44</v>
      </c>
      <c r="BF98" s="164">
        <f t="shared" si="320"/>
        <v>45</v>
      </c>
      <c r="BG98" s="164">
        <f t="shared" si="320"/>
        <v>46</v>
      </c>
      <c r="BH98" s="164">
        <f t="shared" si="320"/>
        <v>47</v>
      </c>
      <c r="BI98" s="164">
        <f t="shared" si="320"/>
        <v>48</v>
      </c>
      <c r="BJ98" s="164">
        <f t="shared" si="320"/>
        <v>49</v>
      </c>
      <c r="BK98" s="33">
        <f t="shared" si="320"/>
        <v>50</v>
      </c>
    </row>
    <row r="99" spans="9:63">
      <c r="I99" s="31">
        <v>20</v>
      </c>
      <c r="L99" s="225">
        <f t="shared" si="317"/>
        <v>0</v>
      </c>
      <c r="M99" s="164">
        <f t="shared" si="320"/>
        <v>0</v>
      </c>
      <c r="N99" s="164">
        <f t="shared" si="320"/>
        <v>1</v>
      </c>
      <c r="O99" s="164">
        <f t="shared" si="320"/>
        <v>2</v>
      </c>
      <c r="P99" s="164">
        <f t="shared" si="320"/>
        <v>3</v>
      </c>
      <c r="Q99" s="164">
        <f t="shared" si="320"/>
        <v>4</v>
      </c>
      <c r="R99" s="164">
        <f t="shared" si="320"/>
        <v>5</v>
      </c>
      <c r="S99" s="164">
        <f t="shared" si="320"/>
        <v>6</v>
      </c>
      <c r="T99" s="164">
        <f t="shared" si="320"/>
        <v>7</v>
      </c>
      <c r="U99" s="164">
        <f t="shared" si="320"/>
        <v>8</v>
      </c>
      <c r="V99" s="164">
        <f t="shared" si="320"/>
        <v>9</v>
      </c>
      <c r="W99" s="164">
        <f t="shared" si="320"/>
        <v>10</v>
      </c>
      <c r="X99" s="164">
        <f t="shared" si="320"/>
        <v>11</v>
      </c>
      <c r="Y99" s="164">
        <f t="shared" si="320"/>
        <v>12</v>
      </c>
      <c r="Z99" s="164">
        <f t="shared" si="320"/>
        <v>13</v>
      </c>
      <c r="AA99" s="164">
        <f t="shared" si="320"/>
        <v>14</v>
      </c>
      <c r="AB99" s="164">
        <f t="shared" si="320"/>
        <v>15</v>
      </c>
      <c r="AC99" s="164">
        <f t="shared" si="320"/>
        <v>16</v>
      </c>
      <c r="AD99" s="164">
        <f t="shared" si="320"/>
        <v>17</v>
      </c>
      <c r="AE99" s="164">
        <f t="shared" si="320"/>
        <v>18</v>
      </c>
      <c r="AF99" s="164">
        <f t="shared" si="320"/>
        <v>19</v>
      </c>
      <c r="AG99" s="164">
        <f t="shared" si="320"/>
        <v>20</v>
      </c>
      <c r="AH99" s="164">
        <f t="shared" si="320"/>
        <v>21</v>
      </c>
      <c r="AI99" s="164">
        <f t="shared" si="320"/>
        <v>22</v>
      </c>
      <c r="AJ99" s="164">
        <f t="shared" si="320"/>
        <v>23</v>
      </c>
      <c r="AK99" s="164">
        <f t="shared" si="320"/>
        <v>24</v>
      </c>
      <c r="AL99" s="164">
        <f t="shared" si="320"/>
        <v>25</v>
      </c>
      <c r="AM99" s="164">
        <f t="shared" si="320"/>
        <v>26</v>
      </c>
      <c r="AN99" s="164">
        <f t="shared" si="320"/>
        <v>27</v>
      </c>
      <c r="AO99" s="164">
        <f t="shared" si="320"/>
        <v>28</v>
      </c>
      <c r="AP99" s="164">
        <f t="shared" si="320"/>
        <v>29</v>
      </c>
      <c r="AQ99" s="164">
        <f t="shared" si="320"/>
        <v>30</v>
      </c>
      <c r="AR99" s="164">
        <f t="shared" si="320"/>
        <v>31</v>
      </c>
      <c r="AS99" s="164">
        <f t="shared" si="320"/>
        <v>32</v>
      </c>
      <c r="AT99" s="164">
        <f t="shared" si="320"/>
        <v>33</v>
      </c>
      <c r="AU99" s="164">
        <f t="shared" si="320"/>
        <v>34</v>
      </c>
      <c r="AV99" s="164">
        <f t="shared" si="320"/>
        <v>35</v>
      </c>
      <c r="AW99" s="164">
        <f t="shared" si="320"/>
        <v>36</v>
      </c>
      <c r="AX99" s="164">
        <f t="shared" si="320"/>
        <v>37</v>
      </c>
      <c r="AY99" s="164">
        <f t="shared" si="320"/>
        <v>38</v>
      </c>
      <c r="AZ99" s="164">
        <f t="shared" si="320"/>
        <v>39</v>
      </c>
      <c r="BA99" s="164">
        <f t="shared" si="320"/>
        <v>40</v>
      </c>
      <c r="BB99" s="164">
        <f t="shared" si="320"/>
        <v>41</v>
      </c>
      <c r="BC99" s="164">
        <f t="shared" si="320"/>
        <v>42</v>
      </c>
      <c r="BD99" s="164">
        <f t="shared" si="320"/>
        <v>43</v>
      </c>
      <c r="BE99" s="164">
        <f t="shared" si="320"/>
        <v>44</v>
      </c>
      <c r="BF99" s="164">
        <f t="shared" si="320"/>
        <v>45</v>
      </c>
      <c r="BG99" s="164">
        <f t="shared" si="320"/>
        <v>46</v>
      </c>
      <c r="BH99" s="164">
        <f t="shared" si="320"/>
        <v>47</v>
      </c>
      <c r="BI99" s="164">
        <f t="shared" si="320"/>
        <v>48</v>
      </c>
      <c r="BJ99" s="164">
        <f t="shared" si="320"/>
        <v>49</v>
      </c>
      <c r="BK99" s="33">
        <f t="shared" si="320"/>
        <v>50</v>
      </c>
    </row>
    <row r="100" spans="9:63">
      <c r="I100" s="31">
        <v>21</v>
      </c>
      <c r="L100" s="225">
        <f t="shared" si="317"/>
        <v>0</v>
      </c>
      <c r="M100" s="164">
        <f t="shared" si="320"/>
        <v>0</v>
      </c>
      <c r="N100" s="164">
        <f t="shared" si="320"/>
        <v>0</v>
      </c>
      <c r="O100" s="164">
        <f t="shared" si="320"/>
        <v>1</v>
      </c>
      <c r="P100" s="164">
        <f t="shared" si="320"/>
        <v>2</v>
      </c>
      <c r="Q100" s="164">
        <f t="shared" si="320"/>
        <v>3</v>
      </c>
      <c r="R100" s="164">
        <f t="shared" si="320"/>
        <v>4</v>
      </c>
      <c r="S100" s="164">
        <f t="shared" si="320"/>
        <v>5</v>
      </c>
      <c r="T100" s="164">
        <f t="shared" si="320"/>
        <v>6</v>
      </c>
      <c r="U100" s="164">
        <f t="shared" si="320"/>
        <v>7</v>
      </c>
      <c r="V100" s="164">
        <f t="shared" si="320"/>
        <v>8</v>
      </c>
      <c r="W100" s="164">
        <f t="shared" si="320"/>
        <v>9</v>
      </c>
      <c r="X100" s="164">
        <f t="shared" si="320"/>
        <v>10</v>
      </c>
      <c r="Y100" s="164">
        <f t="shared" si="320"/>
        <v>11</v>
      </c>
      <c r="Z100" s="164">
        <f t="shared" si="320"/>
        <v>12</v>
      </c>
      <c r="AA100" s="164">
        <f t="shared" si="320"/>
        <v>13</v>
      </c>
      <c r="AB100" s="164">
        <f t="shared" ref="M100:BK105" si="321">IF($I100&lt;=AB$74,AA100+1,)</f>
        <v>14</v>
      </c>
      <c r="AC100" s="164">
        <f t="shared" si="321"/>
        <v>15</v>
      </c>
      <c r="AD100" s="164">
        <f t="shared" si="321"/>
        <v>16</v>
      </c>
      <c r="AE100" s="164">
        <f t="shared" si="321"/>
        <v>17</v>
      </c>
      <c r="AF100" s="164">
        <f t="shared" si="321"/>
        <v>18</v>
      </c>
      <c r="AG100" s="164">
        <f t="shared" si="321"/>
        <v>19</v>
      </c>
      <c r="AH100" s="164">
        <f t="shared" si="321"/>
        <v>20</v>
      </c>
      <c r="AI100" s="164">
        <f t="shared" si="321"/>
        <v>21</v>
      </c>
      <c r="AJ100" s="164">
        <f t="shared" si="321"/>
        <v>22</v>
      </c>
      <c r="AK100" s="164">
        <f t="shared" si="321"/>
        <v>23</v>
      </c>
      <c r="AL100" s="164">
        <f t="shared" si="321"/>
        <v>24</v>
      </c>
      <c r="AM100" s="164">
        <f t="shared" si="321"/>
        <v>25</v>
      </c>
      <c r="AN100" s="164">
        <f t="shared" si="321"/>
        <v>26</v>
      </c>
      <c r="AO100" s="164">
        <f t="shared" si="321"/>
        <v>27</v>
      </c>
      <c r="AP100" s="164">
        <f t="shared" si="321"/>
        <v>28</v>
      </c>
      <c r="AQ100" s="164">
        <f t="shared" si="321"/>
        <v>29</v>
      </c>
      <c r="AR100" s="164">
        <f t="shared" si="321"/>
        <v>30</v>
      </c>
      <c r="AS100" s="164">
        <f t="shared" si="321"/>
        <v>31</v>
      </c>
      <c r="AT100" s="164">
        <f t="shared" si="321"/>
        <v>32</v>
      </c>
      <c r="AU100" s="164">
        <f t="shared" si="321"/>
        <v>33</v>
      </c>
      <c r="AV100" s="164">
        <f t="shared" si="321"/>
        <v>34</v>
      </c>
      <c r="AW100" s="164">
        <f t="shared" si="321"/>
        <v>35</v>
      </c>
      <c r="AX100" s="164">
        <f t="shared" si="321"/>
        <v>36</v>
      </c>
      <c r="AY100" s="164">
        <f t="shared" si="321"/>
        <v>37</v>
      </c>
      <c r="AZ100" s="164">
        <f t="shared" si="321"/>
        <v>38</v>
      </c>
      <c r="BA100" s="164">
        <f t="shared" si="321"/>
        <v>39</v>
      </c>
      <c r="BB100" s="164">
        <f t="shared" si="321"/>
        <v>40</v>
      </c>
      <c r="BC100" s="164">
        <f t="shared" si="321"/>
        <v>41</v>
      </c>
      <c r="BD100" s="164">
        <f t="shared" si="321"/>
        <v>42</v>
      </c>
      <c r="BE100" s="164">
        <f t="shared" si="321"/>
        <v>43</v>
      </c>
      <c r="BF100" s="164">
        <f t="shared" si="321"/>
        <v>44</v>
      </c>
      <c r="BG100" s="164">
        <f t="shared" si="321"/>
        <v>45</v>
      </c>
      <c r="BH100" s="164">
        <f t="shared" si="321"/>
        <v>46</v>
      </c>
      <c r="BI100" s="164">
        <f t="shared" si="321"/>
        <v>47</v>
      </c>
      <c r="BJ100" s="164">
        <f t="shared" si="321"/>
        <v>48</v>
      </c>
      <c r="BK100" s="33">
        <f t="shared" si="321"/>
        <v>49</v>
      </c>
    </row>
    <row r="101" spans="9:63">
      <c r="I101" s="31">
        <v>22</v>
      </c>
      <c r="L101" s="225">
        <f t="shared" si="317"/>
        <v>0</v>
      </c>
      <c r="M101" s="164">
        <f t="shared" si="321"/>
        <v>0</v>
      </c>
      <c r="N101" s="164">
        <f t="shared" si="321"/>
        <v>0</v>
      </c>
      <c r="O101" s="164">
        <f t="shared" si="321"/>
        <v>1</v>
      </c>
      <c r="P101" s="164">
        <f t="shared" si="321"/>
        <v>2</v>
      </c>
      <c r="Q101" s="164">
        <f t="shared" si="321"/>
        <v>3</v>
      </c>
      <c r="R101" s="164">
        <f t="shared" si="321"/>
        <v>4</v>
      </c>
      <c r="S101" s="164">
        <f t="shared" si="321"/>
        <v>5</v>
      </c>
      <c r="T101" s="164">
        <f t="shared" si="321"/>
        <v>6</v>
      </c>
      <c r="U101" s="164">
        <f t="shared" si="321"/>
        <v>7</v>
      </c>
      <c r="V101" s="164">
        <f t="shared" si="321"/>
        <v>8</v>
      </c>
      <c r="W101" s="164">
        <f t="shared" si="321"/>
        <v>9</v>
      </c>
      <c r="X101" s="164">
        <f t="shared" si="321"/>
        <v>10</v>
      </c>
      <c r="Y101" s="164">
        <f t="shared" si="321"/>
        <v>11</v>
      </c>
      <c r="Z101" s="164">
        <f t="shared" si="321"/>
        <v>12</v>
      </c>
      <c r="AA101" s="164">
        <f t="shared" si="321"/>
        <v>13</v>
      </c>
      <c r="AB101" s="164">
        <f t="shared" si="321"/>
        <v>14</v>
      </c>
      <c r="AC101" s="164">
        <f t="shared" si="321"/>
        <v>15</v>
      </c>
      <c r="AD101" s="164">
        <f t="shared" si="321"/>
        <v>16</v>
      </c>
      <c r="AE101" s="164">
        <f t="shared" si="321"/>
        <v>17</v>
      </c>
      <c r="AF101" s="164">
        <f t="shared" si="321"/>
        <v>18</v>
      </c>
      <c r="AG101" s="164">
        <f t="shared" si="321"/>
        <v>19</v>
      </c>
      <c r="AH101" s="164">
        <f t="shared" si="321"/>
        <v>20</v>
      </c>
      <c r="AI101" s="164">
        <f t="shared" si="321"/>
        <v>21</v>
      </c>
      <c r="AJ101" s="164">
        <f t="shared" si="321"/>
        <v>22</v>
      </c>
      <c r="AK101" s="164">
        <f t="shared" si="321"/>
        <v>23</v>
      </c>
      <c r="AL101" s="164">
        <f t="shared" si="321"/>
        <v>24</v>
      </c>
      <c r="AM101" s="164">
        <f t="shared" si="321"/>
        <v>25</v>
      </c>
      <c r="AN101" s="164">
        <f t="shared" si="321"/>
        <v>26</v>
      </c>
      <c r="AO101" s="164">
        <f t="shared" si="321"/>
        <v>27</v>
      </c>
      <c r="AP101" s="164">
        <f t="shared" si="321"/>
        <v>28</v>
      </c>
      <c r="AQ101" s="164">
        <f t="shared" si="321"/>
        <v>29</v>
      </c>
      <c r="AR101" s="164">
        <f t="shared" si="321"/>
        <v>30</v>
      </c>
      <c r="AS101" s="164">
        <f t="shared" si="321"/>
        <v>31</v>
      </c>
      <c r="AT101" s="164">
        <f t="shared" si="321"/>
        <v>32</v>
      </c>
      <c r="AU101" s="164">
        <f t="shared" si="321"/>
        <v>33</v>
      </c>
      <c r="AV101" s="164">
        <f t="shared" si="321"/>
        <v>34</v>
      </c>
      <c r="AW101" s="164">
        <f t="shared" si="321"/>
        <v>35</v>
      </c>
      <c r="AX101" s="164">
        <f t="shared" si="321"/>
        <v>36</v>
      </c>
      <c r="AY101" s="164">
        <f t="shared" si="321"/>
        <v>37</v>
      </c>
      <c r="AZ101" s="164">
        <f t="shared" si="321"/>
        <v>38</v>
      </c>
      <c r="BA101" s="164">
        <f t="shared" si="321"/>
        <v>39</v>
      </c>
      <c r="BB101" s="164">
        <f t="shared" si="321"/>
        <v>40</v>
      </c>
      <c r="BC101" s="164">
        <f t="shared" si="321"/>
        <v>41</v>
      </c>
      <c r="BD101" s="164">
        <f t="shared" si="321"/>
        <v>42</v>
      </c>
      <c r="BE101" s="164">
        <f t="shared" si="321"/>
        <v>43</v>
      </c>
      <c r="BF101" s="164">
        <f t="shared" si="321"/>
        <v>44</v>
      </c>
      <c r="BG101" s="164">
        <f t="shared" si="321"/>
        <v>45</v>
      </c>
      <c r="BH101" s="164">
        <f t="shared" si="321"/>
        <v>46</v>
      </c>
      <c r="BI101" s="164">
        <f t="shared" si="321"/>
        <v>47</v>
      </c>
      <c r="BJ101" s="164">
        <f t="shared" si="321"/>
        <v>48</v>
      </c>
      <c r="BK101" s="33">
        <f t="shared" si="321"/>
        <v>49</v>
      </c>
    </row>
    <row r="102" spans="9:63">
      <c r="I102" s="31">
        <v>23</v>
      </c>
      <c r="L102" s="225">
        <f t="shared" si="317"/>
        <v>0</v>
      </c>
      <c r="M102" s="164">
        <f t="shared" si="321"/>
        <v>0</v>
      </c>
      <c r="N102" s="164">
        <f t="shared" si="321"/>
        <v>0</v>
      </c>
      <c r="O102" s="164">
        <f t="shared" si="321"/>
        <v>1</v>
      </c>
      <c r="P102" s="164">
        <f t="shared" si="321"/>
        <v>2</v>
      </c>
      <c r="Q102" s="164">
        <f t="shared" si="321"/>
        <v>3</v>
      </c>
      <c r="R102" s="164">
        <f t="shared" si="321"/>
        <v>4</v>
      </c>
      <c r="S102" s="164">
        <f t="shared" si="321"/>
        <v>5</v>
      </c>
      <c r="T102" s="164">
        <f t="shared" si="321"/>
        <v>6</v>
      </c>
      <c r="U102" s="164">
        <f t="shared" si="321"/>
        <v>7</v>
      </c>
      <c r="V102" s="164">
        <f t="shared" si="321"/>
        <v>8</v>
      </c>
      <c r="W102" s="164">
        <f t="shared" si="321"/>
        <v>9</v>
      </c>
      <c r="X102" s="164">
        <f t="shared" si="321"/>
        <v>10</v>
      </c>
      <c r="Y102" s="164">
        <f t="shared" si="321"/>
        <v>11</v>
      </c>
      <c r="Z102" s="164">
        <f t="shared" si="321"/>
        <v>12</v>
      </c>
      <c r="AA102" s="164">
        <f t="shared" si="321"/>
        <v>13</v>
      </c>
      <c r="AB102" s="164">
        <f t="shared" si="321"/>
        <v>14</v>
      </c>
      <c r="AC102" s="164">
        <f t="shared" si="321"/>
        <v>15</v>
      </c>
      <c r="AD102" s="164">
        <f t="shared" si="321"/>
        <v>16</v>
      </c>
      <c r="AE102" s="164">
        <f t="shared" si="321"/>
        <v>17</v>
      </c>
      <c r="AF102" s="164">
        <f t="shared" si="321"/>
        <v>18</v>
      </c>
      <c r="AG102" s="164">
        <f t="shared" si="321"/>
        <v>19</v>
      </c>
      <c r="AH102" s="164">
        <f t="shared" si="321"/>
        <v>20</v>
      </c>
      <c r="AI102" s="164">
        <f t="shared" si="321"/>
        <v>21</v>
      </c>
      <c r="AJ102" s="164">
        <f t="shared" si="321"/>
        <v>22</v>
      </c>
      <c r="AK102" s="164">
        <f t="shared" si="321"/>
        <v>23</v>
      </c>
      <c r="AL102" s="164">
        <f t="shared" si="321"/>
        <v>24</v>
      </c>
      <c r="AM102" s="164">
        <f t="shared" si="321"/>
        <v>25</v>
      </c>
      <c r="AN102" s="164">
        <f t="shared" si="321"/>
        <v>26</v>
      </c>
      <c r="AO102" s="164">
        <f t="shared" si="321"/>
        <v>27</v>
      </c>
      <c r="AP102" s="164">
        <f t="shared" si="321"/>
        <v>28</v>
      </c>
      <c r="AQ102" s="164">
        <f t="shared" si="321"/>
        <v>29</v>
      </c>
      <c r="AR102" s="164">
        <f t="shared" si="321"/>
        <v>30</v>
      </c>
      <c r="AS102" s="164">
        <f t="shared" si="321"/>
        <v>31</v>
      </c>
      <c r="AT102" s="164">
        <f t="shared" si="321"/>
        <v>32</v>
      </c>
      <c r="AU102" s="164">
        <f t="shared" si="321"/>
        <v>33</v>
      </c>
      <c r="AV102" s="164">
        <f t="shared" si="321"/>
        <v>34</v>
      </c>
      <c r="AW102" s="164">
        <f t="shared" si="321"/>
        <v>35</v>
      </c>
      <c r="AX102" s="164">
        <f t="shared" si="321"/>
        <v>36</v>
      </c>
      <c r="AY102" s="164">
        <f t="shared" si="321"/>
        <v>37</v>
      </c>
      <c r="AZ102" s="164">
        <f t="shared" si="321"/>
        <v>38</v>
      </c>
      <c r="BA102" s="164">
        <f t="shared" si="321"/>
        <v>39</v>
      </c>
      <c r="BB102" s="164">
        <f t="shared" si="321"/>
        <v>40</v>
      </c>
      <c r="BC102" s="164">
        <f t="shared" si="321"/>
        <v>41</v>
      </c>
      <c r="BD102" s="164">
        <f t="shared" si="321"/>
        <v>42</v>
      </c>
      <c r="BE102" s="164">
        <f t="shared" si="321"/>
        <v>43</v>
      </c>
      <c r="BF102" s="164">
        <f t="shared" si="321"/>
        <v>44</v>
      </c>
      <c r="BG102" s="164">
        <f t="shared" si="321"/>
        <v>45</v>
      </c>
      <c r="BH102" s="164">
        <f t="shared" si="321"/>
        <v>46</v>
      </c>
      <c r="BI102" s="164">
        <f t="shared" si="321"/>
        <v>47</v>
      </c>
      <c r="BJ102" s="164">
        <f t="shared" si="321"/>
        <v>48</v>
      </c>
      <c r="BK102" s="33">
        <f t="shared" si="321"/>
        <v>49</v>
      </c>
    </row>
    <row r="103" spans="9:63">
      <c r="I103" s="31">
        <v>24</v>
      </c>
      <c r="L103" s="225">
        <f t="shared" si="317"/>
        <v>0</v>
      </c>
      <c r="M103" s="164">
        <f t="shared" si="321"/>
        <v>0</v>
      </c>
      <c r="N103" s="164">
        <f t="shared" si="321"/>
        <v>0</v>
      </c>
      <c r="O103" s="164">
        <f t="shared" si="321"/>
        <v>1</v>
      </c>
      <c r="P103" s="164">
        <f t="shared" si="321"/>
        <v>2</v>
      </c>
      <c r="Q103" s="164">
        <f t="shared" si="321"/>
        <v>3</v>
      </c>
      <c r="R103" s="164">
        <f t="shared" si="321"/>
        <v>4</v>
      </c>
      <c r="S103" s="164">
        <f t="shared" si="321"/>
        <v>5</v>
      </c>
      <c r="T103" s="164">
        <f t="shared" si="321"/>
        <v>6</v>
      </c>
      <c r="U103" s="164">
        <f t="shared" si="321"/>
        <v>7</v>
      </c>
      <c r="V103" s="164">
        <f t="shared" si="321"/>
        <v>8</v>
      </c>
      <c r="W103" s="164">
        <f t="shared" si="321"/>
        <v>9</v>
      </c>
      <c r="X103" s="164">
        <f t="shared" si="321"/>
        <v>10</v>
      </c>
      <c r="Y103" s="164">
        <f t="shared" si="321"/>
        <v>11</v>
      </c>
      <c r="Z103" s="164">
        <f t="shared" si="321"/>
        <v>12</v>
      </c>
      <c r="AA103" s="164">
        <f t="shared" si="321"/>
        <v>13</v>
      </c>
      <c r="AB103" s="164">
        <f t="shared" si="321"/>
        <v>14</v>
      </c>
      <c r="AC103" s="164">
        <f t="shared" si="321"/>
        <v>15</v>
      </c>
      <c r="AD103" s="164">
        <f t="shared" si="321"/>
        <v>16</v>
      </c>
      <c r="AE103" s="164">
        <f t="shared" si="321"/>
        <v>17</v>
      </c>
      <c r="AF103" s="164">
        <f t="shared" si="321"/>
        <v>18</v>
      </c>
      <c r="AG103" s="164">
        <f t="shared" si="321"/>
        <v>19</v>
      </c>
      <c r="AH103" s="164">
        <f t="shared" si="321"/>
        <v>20</v>
      </c>
      <c r="AI103" s="164">
        <f t="shared" si="321"/>
        <v>21</v>
      </c>
      <c r="AJ103" s="164">
        <f t="shared" si="321"/>
        <v>22</v>
      </c>
      <c r="AK103" s="164">
        <f t="shared" si="321"/>
        <v>23</v>
      </c>
      <c r="AL103" s="164">
        <f t="shared" si="321"/>
        <v>24</v>
      </c>
      <c r="AM103" s="164">
        <f t="shared" si="321"/>
        <v>25</v>
      </c>
      <c r="AN103" s="164">
        <f t="shared" si="321"/>
        <v>26</v>
      </c>
      <c r="AO103" s="164">
        <f t="shared" si="321"/>
        <v>27</v>
      </c>
      <c r="AP103" s="164">
        <f t="shared" si="321"/>
        <v>28</v>
      </c>
      <c r="AQ103" s="164">
        <f t="shared" si="321"/>
        <v>29</v>
      </c>
      <c r="AR103" s="164">
        <f t="shared" si="321"/>
        <v>30</v>
      </c>
      <c r="AS103" s="164">
        <f t="shared" si="321"/>
        <v>31</v>
      </c>
      <c r="AT103" s="164">
        <f t="shared" si="321"/>
        <v>32</v>
      </c>
      <c r="AU103" s="164">
        <f t="shared" si="321"/>
        <v>33</v>
      </c>
      <c r="AV103" s="164">
        <f t="shared" si="321"/>
        <v>34</v>
      </c>
      <c r="AW103" s="164">
        <f t="shared" si="321"/>
        <v>35</v>
      </c>
      <c r="AX103" s="164">
        <f t="shared" si="321"/>
        <v>36</v>
      </c>
      <c r="AY103" s="164">
        <f t="shared" si="321"/>
        <v>37</v>
      </c>
      <c r="AZ103" s="164">
        <f t="shared" si="321"/>
        <v>38</v>
      </c>
      <c r="BA103" s="164">
        <f t="shared" si="321"/>
        <v>39</v>
      </c>
      <c r="BB103" s="164">
        <f t="shared" si="321"/>
        <v>40</v>
      </c>
      <c r="BC103" s="164">
        <f t="shared" si="321"/>
        <v>41</v>
      </c>
      <c r="BD103" s="164">
        <f t="shared" si="321"/>
        <v>42</v>
      </c>
      <c r="BE103" s="164">
        <f t="shared" si="321"/>
        <v>43</v>
      </c>
      <c r="BF103" s="164">
        <f t="shared" si="321"/>
        <v>44</v>
      </c>
      <c r="BG103" s="164">
        <f t="shared" si="321"/>
        <v>45</v>
      </c>
      <c r="BH103" s="164">
        <f t="shared" si="321"/>
        <v>46</v>
      </c>
      <c r="BI103" s="164">
        <f t="shared" si="321"/>
        <v>47</v>
      </c>
      <c r="BJ103" s="164">
        <f t="shared" si="321"/>
        <v>48</v>
      </c>
      <c r="BK103" s="33">
        <f t="shared" si="321"/>
        <v>49</v>
      </c>
    </row>
    <row r="104" spans="9:63">
      <c r="I104" s="31">
        <v>25</v>
      </c>
      <c r="L104" s="225">
        <f t="shared" si="317"/>
        <v>0</v>
      </c>
      <c r="M104" s="164">
        <f t="shared" si="321"/>
        <v>0</v>
      </c>
      <c r="N104" s="164">
        <f t="shared" si="321"/>
        <v>0</v>
      </c>
      <c r="O104" s="164">
        <f t="shared" si="321"/>
        <v>0</v>
      </c>
      <c r="P104" s="164">
        <f t="shared" si="321"/>
        <v>1</v>
      </c>
      <c r="Q104" s="164">
        <f t="shared" si="321"/>
        <v>2</v>
      </c>
      <c r="R104" s="164">
        <f t="shared" si="321"/>
        <v>3</v>
      </c>
      <c r="S104" s="164">
        <f t="shared" si="321"/>
        <v>4</v>
      </c>
      <c r="T104" s="164">
        <f t="shared" si="321"/>
        <v>5</v>
      </c>
      <c r="U104" s="164">
        <f t="shared" si="321"/>
        <v>6</v>
      </c>
      <c r="V104" s="164">
        <f t="shared" si="321"/>
        <v>7</v>
      </c>
      <c r="W104" s="164">
        <f t="shared" si="321"/>
        <v>8</v>
      </c>
      <c r="X104" s="164">
        <f t="shared" si="321"/>
        <v>9</v>
      </c>
      <c r="Y104" s="164">
        <f t="shared" si="321"/>
        <v>10</v>
      </c>
      <c r="Z104" s="164">
        <f t="shared" si="321"/>
        <v>11</v>
      </c>
      <c r="AA104" s="164">
        <f t="shared" si="321"/>
        <v>12</v>
      </c>
      <c r="AB104" s="164">
        <f t="shared" si="321"/>
        <v>13</v>
      </c>
      <c r="AC104" s="164">
        <f t="shared" si="321"/>
        <v>14</v>
      </c>
      <c r="AD104" s="164">
        <f t="shared" si="321"/>
        <v>15</v>
      </c>
      <c r="AE104" s="164">
        <f t="shared" si="321"/>
        <v>16</v>
      </c>
      <c r="AF104" s="164">
        <f t="shared" si="321"/>
        <v>17</v>
      </c>
      <c r="AG104" s="164">
        <f t="shared" si="321"/>
        <v>18</v>
      </c>
      <c r="AH104" s="164">
        <f t="shared" si="321"/>
        <v>19</v>
      </c>
      <c r="AI104" s="164">
        <f t="shared" si="321"/>
        <v>20</v>
      </c>
      <c r="AJ104" s="164">
        <f t="shared" si="321"/>
        <v>21</v>
      </c>
      <c r="AK104" s="164">
        <f t="shared" si="321"/>
        <v>22</v>
      </c>
      <c r="AL104" s="164">
        <f t="shared" si="321"/>
        <v>23</v>
      </c>
      <c r="AM104" s="164">
        <f t="shared" si="321"/>
        <v>24</v>
      </c>
      <c r="AN104" s="164">
        <f t="shared" si="321"/>
        <v>25</v>
      </c>
      <c r="AO104" s="164">
        <f t="shared" si="321"/>
        <v>26</v>
      </c>
      <c r="AP104" s="164">
        <f t="shared" si="321"/>
        <v>27</v>
      </c>
      <c r="AQ104" s="164">
        <f t="shared" si="321"/>
        <v>28</v>
      </c>
      <c r="AR104" s="164">
        <f t="shared" si="321"/>
        <v>29</v>
      </c>
      <c r="AS104" s="164">
        <f t="shared" si="321"/>
        <v>30</v>
      </c>
      <c r="AT104" s="164">
        <f t="shared" si="321"/>
        <v>31</v>
      </c>
      <c r="AU104" s="164">
        <f t="shared" si="321"/>
        <v>32</v>
      </c>
      <c r="AV104" s="164">
        <f t="shared" si="321"/>
        <v>33</v>
      </c>
      <c r="AW104" s="164">
        <f t="shared" si="321"/>
        <v>34</v>
      </c>
      <c r="AX104" s="164">
        <f t="shared" si="321"/>
        <v>35</v>
      </c>
      <c r="AY104" s="164">
        <f t="shared" si="321"/>
        <v>36</v>
      </c>
      <c r="AZ104" s="164">
        <f t="shared" si="321"/>
        <v>37</v>
      </c>
      <c r="BA104" s="164">
        <f t="shared" si="321"/>
        <v>38</v>
      </c>
      <c r="BB104" s="164">
        <f t="shared" si="321"/>
        <v>39</v>
      </c>
      <c r="BC104" s="164">
        <f t="shared" si="321"/>
        <v>40</v>
      </c>
      <c r="BD104" s="164">
        <f t="shared" si="321"/>
        <v>41</v>
      </c>
      <c r="BE104" s="164">
        <f t="shared" si="321"/>
        <v>42</v>
      </c>
      <c r="BF104" s="164">
        <f t="shared" si="321"/>
        <v>43</v>
      </c>
      <c r="BG104" s="164">
        <f t="shared" si="321"/>
        <v>44</v>
      </c>
      <c r="BH104" s="164">
        <f t="shared" si="321"/>
        <v>45</v>
      </c>
      <c r="BI104" s="164">
        <f t="shared" si="321"/>
        <v>46</v>
      </c>
      <c r="BJ104" s="164">
        <f t="shared" si="321"/>
        <v>47</v>
      </c>
      <c r="BK104" s="33">
        <f t="shared" si="321"/>
        <v>48</v>
      </c>
    </row>
    <row r="105" spans="9:63">
      <c r="I105" s="31">
        <v>26</v>
      </c>
      <c r="L105" s="225">
        <f t="shared" si="317"/>
        <v>0</v>
      </c>
      <c r="M105" s="164">
        <f t="shared" si="321"/>
        <v>0</v>
      </c>
      <c r="N105" s="164">
        <f t="shared" si="321"/>
        <v>0</v>
      </c>
      <c r="O105" s="164">
        <f t="shared" si="321"/>
        <v>0</v>
      </c>
      <c r="P105" s="164">
        <f t="shared" si="321"/>
        <v>1</v>
      </c>
      <c r="Q105" s="164">
        <f t="shared" si="321"/>
        <v>2</v>
      </c>
      <c r="R105" s="164">
        <f t="shared" si="321"/>
        <v>3</v>
      </c>
      <c r="S105" s="164">
        <f t="shared" si="321"/>
        <v>4</v>
      </c>
      <c r="T105" s="164">
        <f t="shared" si="321"/>
        <v>5</v>
      </c>
      <c r="U105" s="164">
        <f t="shared" si="321"/>
        <v>6</v>
      </c>
      <c r="V105" s="164">
        <f t="shared" si="321"/>
        <v>7</v>
      </c>
      <c r="W105" s="164">
        <f t="shared" si="321"/>
        <v>8</v>
      </c>
      <c r="X105" s="164">
        <f t="shared" si="321"/>
        <v>9</v>
      </c>
      <c r="Y105" s="164">
        <f t="shared" si="321"/>
        <v>10</v>
      </c>
      <c r="Z105" s="164">
        <f t="shared" si="321"/>
        <v>11</v>
      </c>
      <c r="AA105" s="164">
        <f t="shared" si="321"/>
        <v>12</v>
      </c>
      <c r="AB105" s="164">
        <f t="shared" ref="M105:BK110" si="322">IF($I105&lt;=AB$74,AA105+1,)</f>
        <v>13</v>
      </c>
      <c r="AC105" s="164">
        <f t="shared" si="322"/>
        <v>14</v>
      </c>
      <c r="AD105" s="164">
        <f t="shared" si="322"/>
        <v>15</v>
      </c>
      <c r="AE105" s="164">
        <f t="shared" si="322"/>
        <v>16</v>
      </c>
      <c r="AF105" s="164">
        <f t="shared" si="322"/>
        <v>17</v>
      </c>
      <c r="AG105" s="164">
        <f t="shared" si="322"/>
        <v>18</v>
      </c>
      <c r="AH105" s="164">
        <f t="shared" si="322"/>
        <v>19</v>
      </c>
      <c r="AI105" s="164">
        <f t="shared" si="322"/>
        <v>20</v>
      </c>
      <c r="AJ105" s="164">
        <f t="shared" si="322"/>
        <v>21</v>
      </c>
      <c r="AK105" s="164">
        <f t="shared" si="322"/>
        <v>22</v>
      </c>
      <c r="AL105" s="164">
        <f t="shared" si="322"/>
        <v>23</v>
      </c>
      <c r="AM105" s="164">
        <f t="shared" si="322"/>
        <v>24</v>
      </c>
      <c r="AN105" s="164">
        <f t="shared" si="322"/>
        <v>25</v>
      </c>
      <c r="AO105" s="164">
        <f t="shared" si="322"/>
        <v>26</v>
      </c>
      <c r="AP105" s="164">
        <f t="shared" si="322"/>
        <v>27</v>
      </c>
      <c r="AQ105" s="164">
        <f t="shared" si="322"/>
        <v>28</v>
      </c>
      <c r="AR105" s="164">
        <f t="shared" si="322"/>
        <v>29</v>
      </c>
      <c r="AS105" s="164">
        <f t="shared" si="322"/>
        <v>30</v>
      </c>
      <c r="AT105" s="164">
        <f t="shared" si="322"/>
        <v>31</v>
      </c>
      <c r="AU105" s="164">
        <f t="shared" si="322"/>
        <v>32</v>
      </c>
      <c r="AV105" s="164">
        <f t="shared" si="322"/>
        <v>33</v>
      </c>
      <c r="AW105" s="164">
        <f t="shared" si="322"/>
        <v>34</v>
      </c>
      <c r="AX105" s="164">
        <f t="shared" si="322"/>
        <v>35</v>
      </c>
      <c r="AY105" s="164">
        <f t="shared" si="322"/>
        <v>36</v>
      </c>
      <c r="AZ105" s="164">
        <f t="shared" si="322"/>
        <v>37</v>
      </c>
      <c r="BA105" s="164">
        <f t="shared" si="322"/>
        <v>38</v>
      </c>
      <c r="BB105" s="164">
        <f t="shared" si="322"/>
        <v>39</v>
      </c>
      <c r="BC105" s="164">
        <f t="shared" si="322"/>
        <v>40</v>
      </c>
      <c r="BD105" s="164">
        <f t="shared" si="322"/>
        <v>41</v>
      </c>
      <c r="BE105" s="164">
        <f t="shared" si="322"/>
        <v>42</v>
      </c>
      <c r="BF105" s="164">
        <f t="shared" si="322"/>
        <v>43</v>
      </c>
      <c r="BG105" s="164">
        <f t="shared" si="322"/>
        <v>44</v>
      </c>
      <c r="BH105" s="164">
        <f t="shared" si="322"/>
        <v>45</v>
      </c>
      <c r="BI105" s="164">
        <f t="shared" si="322"/>
        <v>46</v>
      </c>
      <c r="BJ105" s="164">
        <f t="shared" si="322"/>
        <v>47</v>
      </c>
      <c r="BK105" s="33">
        <f t="shared" si="322"/>
        <v>48</v>
      </c>
    </row>
    <row r="106" spans="9:63">
      <c r="I106" s="31">
        <v>27</v>
      </c>
      <c r="L106" s="225">
        <f t="shared" si="317"/>
        <v>0</v>
      </c>
      <c r="M106" s="164">
        <f t="shared" si="322"/>
        <v>0</v>
      </c>
      <c r="N106" s="164">
        <f t="shared" si="322"/>
        <v>0</v>
      </c>
      <c r="O106" s="164">
        <f t="shared" si="322"/>
        <v>0</v>
      </c>
      <c r="P106" s="164">
        <f t="shared" si="322"/>
        <v>1</v>
      </c>
      <c r="Q106" s="164">
        <f t="shared" si="322"/>
        <v>2</v>
      </c>
      <c r="R106" s="164">
        <f t="shared" si="322"/>
        <v>3</v>
      </c>
      <c r="S106" s="164">
        <f t="shared" si="322"/>
        <v>4</v>
      </c>
      <c r="T106" s="164">
        <f t="shared" si="322"/>
        <v>5</v>
      </c>
      <c r="U106" s="164">
        <f t="shared" si="322"/>
        <v>6</v>
      </c>
      <c r="V106" s="164">
        <f t="shared" si="322"/>
        <v>7</v>
      </c>
      <c r="W106" s="164">
        <f t="shared" si="322"/>
        <v>8</v>
      </c>
      <c r="X106" s="164">
        <f t="shared" si="322"/>
        <v>9</v>
      </c>
      <c r="Y106" s="164">
        <f t="shared" si="322"/>
        <v>10</v>
      </c>
      <c r="Z106" s="164">
        <f t="shared" si="322"/>
        <v>11</v>
      </c>
      <c r="AA106" s="164">
        <f t="shared" si="322"/>
        <v>12</v>
      </c>
      <c r="AB106" s="164">
        <f t="shared" si="322"/>
        <v>13</v>
      </c>
      <c r="AC106" s="164">
        <f t="shared" si="322"/>
        <v>14</v>
      </c>
      <c r="AD106" s="164">
        <f t="shared" si="322"/>
        <v>15</v>
      </c>
      <c r="AE106" s="164">
        <f t="shared" si="322"/>
        <v>16</v>
      </c>
      <c r="AF106" s="164">
        <f t="shared" si="322"/>
        <v>17</v>
      </c>
      <c r="AG106" s="164">
        <f t="shared" si="322"/>
        <v>18</v>
      </c>
      <c r="AH106" s="164">
        <f t="shared" si="322"/>
        <v>19</v>
      </c>
      <c r="AI106" s="164">
        <f t="shared" si="322"/>
        <v>20</v>
      </c>
      <c r="AJ106" s="164">
        <f t="shared" si="322"/>
        <v>21</v>
      </c>
      <c r="AK106" s="164">
        <f t="shared" si="322"/>
        <v>22</v>
      </c>
      <c r="AL106" s="164">
        <f t="shared" si="322"/>
        <v>23</v>
      </c>
      <c r="AM106" s="164">
        <f t="shared" si="322"/>
        <v>24</v>
      </c>
      <c r="AN106" s="164">
        <f t="shared" si="322"/>
        <v>25</v>
      </c>
      <c r="AO106" s="164">
        <f t="shared" si="322"/>
        <v>26</v>
      </c>
      <c r="AP106" s="164">
        <f t="shared" si="322"/>
        <v>27</v>
      </c>
      <c r="AQ106" s="164">
        <f t="shared" si="322"/>
        <v>28</v>
      </c>
      <c r="AR106" s="164">
        <f t="shared" si="322"/>
        <v>29</v>
      </c>
      <c r="AS106" s="164">
        <f t="shared" si="322"/>
        <v>30</v>
      </c>
      <c r="AT106" s="164">
        <f t="shared" si="322"/>
        <v>31</v>
      </c>
      <c r="AU106" s="164">
        <f t="shared" si="322"/>
        <v>32</v>
      </c>
      <c r="AV106" s="164">
        <f t="shared" si="322"/>
        <v>33</v>
      </c>
      <c r="AW106" s="164">
        <f t="shared" si="322"/>
        <v>34</v>
      </c>
      <c r="AX106" s="164">
        <f t="shared" si="322"/>
        <v>35</v>
      </c>
      <c r="AY106" s="164">
        <f t="shared" si="322"/>
        <v>36</v>
      </c>
      <c r="AZ106" s="164">
        <f t="shared" si="322"/>
        <v>37</v>
      </c>
      <c r="BA106" s="164">
        <f t="shared" si="322"/>
        <v>38</v>
      </c>
      <c r="BB106" s="164">
        <f t="shared" si="322"/>
        <v>39</v>
      </c>
      <c r="BC106" s="164">
        <f t="shared" si="322"/>
        <v>40</v>
      </c>
      <c r="BD106" s="164">
        <f t="shared" si="322"/>
        <v>41</v>
      </c>
      <c r="BE106" s="164">
        <f t="shared" si="322"/>
        <v>42</v>
      </c>
      <c r="BF106" s="164">
        <f t="shared" si="322"/>
        <v>43</v>
      </c>
      <c r="BG106" s="164">
        <f t="shared" si="322"/>
        <v>44</v>
      </c>
      <c r="BH106" s="164">
        <f t="shared" si="322"/>
        <v>45</v>
      </c>
      <c r="BI106" s="164">
        <f t="shared" si="322"/>
        <v>46</v>
      </c>
      <c r="BJ106" s="164">
        <f t="shared" si="322"/>
        <v>47</v>
      </c>
      <c r="BK106" s="33">
        <f t="shared" si="322"/>
        <v>48</v>
      </c>
    </row>
    <row r="107" spans="9:63">
      <c r="I107" s="31">
        <v>28</v>
      </c>
      <c r="L107" s="225">
        <f t="shared" si="317"/>
        <v>0</v>
      </c>
      <c r="M107" s="164">
        <f t="shared" si="322"/>
        <v>0</v>
      </c>
      <c r="N107" s="164">
        <f t="shared" si="322"/>
        <v>0</v>
      </c>
      <c r="O107" s="164">
        <f t="shared" si="322"/>
        <v>0</v>
      </c>
      <c r="P107" s="164">
        <f t="shared" si="322"/>
        <v>1</v>
      </c>
      <c r="Q107" s="164">
        <f t="shared" si="322"/>
        <v>2</v>
      </c>
      <c r="R107" s="164">
        <f t="shared" si="322"/>
        <v>3</v>
      </c>
      <c r="S107" s="164">
        <f t="shared" si="322"/>
        <v>4</v>
      </c>
      <c r="T107" s="164">
        <f t="shared" si="322"/>
        <v>5</v>
      </c>
      <c r="U107" s="164">
        <f t="shared" si="322"/>
        <v>6</v>
      </c>
      <c r="V107" s="164">
        <f t="shared" si="322"/>
        <v>7</v>
      </c>
      <c r="W107" s="164">
        <f t="shared" si="322"/>
        <v>8</v>
      </c>
      <c r="X107" s="164">
        <f t="shared" si="322"/>
        <v>9</v>
      </c>
      <c r="Y107" s="164">
        <f t="shared" si="322"/>
        <v>10</v>
      </c>
      <c r="Z107" s="164">
        <f t="shared" si="322"/>
        <v>11</v>
      </c>
      <c r="AA107" s="164">
        <f t="shared" si="322"/>
        <v>12</v>
      </c>
      <c r="AB107" s="164">
        <f t="shared" si="322"/>
        <v>13</v>
      </c>
      <c r="AC107" s="164">
        <f t="shared" si="322"/>
        <v>14</v>
      </c>
      <c r="AD107" s="164">
        <f t="shared" si="322"/>
        <v>15</v>
      </c>
      <c r="AE107" s="164">
        <f t="shared" si="322"/>
        <v>16</v>
      </c>
      <c r="AF107" s="164">
        <f t="shared" si="322"/>
        <v>17</v>
      </c>
      <c r="AG107" s="164">
        <f t="shared" si="322"/>
        <v>18</v>
      </c>
      <c r="AH107" s="164">
        <f t="shared" si="322"/>
        <v>19</v>
      </c>
      <c r="AI107" s="164">
        <f t="shared" si="322"/>
        <v>20</v>
      </c>
      <c r="AJ107" s="164">
        <f t="shared" si="322"/>
        <v>21</v>
      </c>
      <c r="AK107" s="164">
        <f t="shared" si="322"/>
        <v>22</v>
      </c>
      <c r="AL107" s="164">
        <f t="shared" si="322"/>
        <v>23</v>
      </c>
      <c r="AM107" s="164">
        <f t="shared" si="322"/>
        <v>24</v>
      </c>
      <c r="AN107" s="164">
        <f t="shared" si="322"/>
        <v>25</v>
      </c>
      <c r="AO107" s="164">
        <f t="shared" si="322"/>
        <v>26</v>
      </c>
      <c r="AP107" s="164">
        <f t="shared" si="322"/>
        <v>27</v>
      </c>
      <c r="AQ107" s="164">
        <f t="shared" si="322"/>
        <v>28</v>
      </c>
      <c r="AR107" s="164">
        <f t="shared" si="322"/>
        <v>29</v>
      </c>
      <c r="AS107" s="164">
        <f t="shared" si="322"/>
        <v>30</v>
      </c>
      <c r="AT107" s="164">
        <f t="shared" si="322"/>
        <v>31</v>
      </c>
      <c r="AU107" s="164">
        <f t="shared" si="322"/>
        <v>32</v>
      </c>
      <c r="AV107" s="164">
        <f t="shared" si="322"/>
        <v>33</v>
      </c>
      <c r="AW107" s="164">
        <f t="shared" si="322"/>
        <v>34</v>
      </c>
      <c r="AX107" s="164">
        <f t="shared" si="322"/>
        <v>35</v>
      </c>
      <c r="AY107" s="164">
        <f t="shared" si="322"/>
        <v>36</v>
      </c>
      <c r="AZ107" s="164">
        <f t="shared" si="322"/>
        <v>37</v>
      </c>
      <c r="BA107" s="164">
        <f t="shared" si="322"/>
        <v>38</v>
      </c>
      <c r="BB107" s="164">
        <f t="shared" si="322"/>
        <v>39</v>
      </c>
      <c r="BC107" s="164">
        <f t="shared" si="322"/>
        <v>40</v>
      </c>
      <c r="BD107" s="164">
        <f t="shared" si="322"/>
        <v>41</v>
      </c>
      <c r="BE107" s="164">
        <f t="shared" si="322"/>
        <v>42</v>
      </c>
      <c r="BF107" s="164">
        <f t="shared" si="322"/>
        <v>43</v>
      </c>
      <c r="BG107" s="164">
        <f t="shared" si="322"/>
        <v>44</v>
      </c>
      <c r="BH107" s="164">
        <f t="shared" si="322"/>
        <v>45</v>
      </c>
      <c r="BI107" s="164">
        <f t="shared" si="322"/>
        <v>46</v>
      </c>
      <c r="BJ107" s="164">
        <f t="shared" si="322"/>
        <v>47</v>
      </c>
      <c r="BK107" s="33">
        <f t="shared" si="322"/>
        <v>48</v>
      </c>
    </row>
    <row r="108" spans="9:63">
      <c r="I108" s="31">
        <v>29</v>
      </c>
      <c r="L108" s="225">
        <f t="shared" si="317"/>
        <v>0</v>
      </c>
      <c r="M108" s="164">
        <f t="shared" si="322"/>
        <v>0</v>
      </c>
      <c r="N108" s="164">
        <f t="shared" si="322"/>
        <v>0</v>
      </c>
      <c r="O108" s="164">
        <f t="shared" si="322"/>
        <v>0</v>
      </c>
      <c r="P108" s="164">
        <f t="shared" si="322"/>
        <v>0</v>
      </c>
      <c r="Q108" s="164">
        <f t="shared" si="322"/>
        <v>0</v>
      </c>
      <c r="R108" s="164">
        <f t="shared" si="322"/>
        <v>0</v>
      </c>
      <c r="S108" s="164">
        <f t="shared" si="322"/>
        <v>0</v>
      </c>
      <c r="T108" s="164">
        <f t="shared" si="322"/>
        <v>0</v>
      </c>
      <c r="U108" s="164">
        <f t="shared" si="322"/>
        <v>0</v>
      </c>
      <c r="V108" s="164">
        <f t="shared" si="322"/>
        <v>0</v>
      </c>
      <c r="W108" s="164">
        <f t="shared" si="322"/>
        <v>0</v>
      </c>
      <c r="X108" s="164">
        <f t="shared" si="322"/>
        <v>0</v>
      </c>
      <c r="Y108" s="164">
        <f t="shared" si="322"/>
        <v>0</v>
      </c>
      <c r="Z108" s="164">
        <f t="shared" si="322"/>
        <v>0</v>
      </c>
      <c r="AA108" s="164">
        <f t="shared" si="322"/>
        <v>0</v>
      </c>
      <c r="AB108" s="164">
        <f t="shared" si="322"/>
        <v>0</v>
      </c>
      <c r="AC108" s="164">
        <f t="shared" si="322"/>
        <v>0</v>
      </c>
      <c r="AD108" s="164">
        <f t="shared" si="322"/>
        <v>0</v>
      </c>
      <c r="AE108" s="164">
        <f t="shared" si="322"/>
        <v>0</v>
      </c>
      <c r="AF108" s="164">
        <f t="shared" si="322"/>
        <v>0</v>
      </c>
      <c r="AG108" s="164">
        <f t="shared" si="322"/>
        <v>0</v>
      </c>
      <c r="AH108" s="164">
        <f t="shared" si="322"/>
        <v>0</v>
      </c>
      <c r="AI108" s="164">
        <f t="shared" si="322"/>
        <v>0</v>
      </c>
      <c r="AJ108" s="164">
        <f t="shared" si="322"/>
        <v>0</v>
      </c>
      <c r="AK108" s="164">
        <f t="shared" si="322"/>
        <v>0</v>
      </c>
      <c r="AL108" s="164">
        <f t="shared" si="322"/>
        <v>0</v>
      </c>
      <c r="AM108" s="164">
        <f t="shared" si="322"/>
        <v>0</v>
      </c>
      <c r="AN108" s="164">
        <f t="shared" si="322"/>
        <v>0</v>
      </c>
      <c r="AO108" s="164">
        <f t="shared" si="322"/>
        <v>0</v>
      </c>
      <c r="AP108" s="164">
        <f t="shared" si="322"/>
        <v>0</v>
      </c>
      <c r="AQ108" s="164">
        <f t="shared" si="322"/>
        <v>0</v>
      </c>
      <c r="AR108" s="164">
        <f t="shared" si="322"/>
        <v>0</v>
      </c>
      <c r="AS108" s="164">
        <f t="shared" si="322"/>
        <v>0</v>
      </c>
      <c r="AT108" s="164">
        <f t="shared" si="322"/>
        <v>0</v>
      </c>
      <c r="AU108" s="164">
        <f t="shared" si="322"/>
        <v>0</v>
      </c>
      <c r="AV108" s="164">
        <f t="shared" si="322"/>
        <v>0</v>
      </c>
      <c r="AW108" s="164">
        <f t="shared" si="322"/>
        <v>0</v>
      </c>
      <c r="AX108" s="164">
        <f t="shared" si="322"/>
        <v>0</v>
      </c>
      <c r="AY108" s="164">
        <f t="shared" si="322"/>
        <v>0</v>
      </c>
      <c r="AZ108" s="164">
        <f t="shared" si="322"/>
        <v>0</v>
      </c>
      <c r="BA108" s="164">
        <f t="shared" si="322"/>
        <v>0</v>
      </c>
      <c r="BB108" s="164">
        <f t="shared" si="322"/>
        <v>0</v>
      </c>
      <c r="BC108" s="164">
        <f t="shared" si="322"/>
        <v>0</v>
      </c>
      <c r="BD108" s="164">
        <f t="shared" si="322"/>
        <v>0</v>
      </c>
      <c r="BE108" s="164">
        <f t="shared" si="322"/>
        <v>0</v>
      </c>
      <c r="BF108" s="164">
        <f t="shared" si="322"/>
        <v>0</v>
      </c>
      <c r="BG108" s="164">
        <f t="shared" si="322"/>
        <v>0</v>
      </c>
      <c r="BH108" s="164">
        <f t="shared" si="322"/>
        <v>0</v>
      </c>
      <c r="BI108" s="164">
        <f t="shared" si="322"/>
        <v>0</v>
      </c>
      <c r="BJ108" s="164">
        <f t="shared" si="322"/>
        <v>0</v>
      </c>
      <c r="BK108" s="33">
        <f t="shared" si="322"/>
        <v>0</v>
      </c>
    </row>
    <row r="109" spans="9:63">
      <c r="I109" s="31">
        <v>30</v>
      </c>
      <c r="L109" s="225">
        <f t="shared" si="317"/>
        <v>0</v>
      </c>
      <c r="M109" s="164">
        <f t="shared" si="322"/>
        <v>0</v>
      </c>
      <c r="N109" s="164">
        <f t="shared" si="322"/>
        <v>0</v>
      </c>
      <c r="O109" s="164">
        <f t="shared" si="322"/>
        <v>0</v>
      </c>
      <c r="P109" s="164">
        <f t="shared" si="322"/>
        <v>0</v>
      </c>
      <c r="Q109" s="164">
        <f t="shared" si="322"/>
        <v>0</v>
      </c>
      <c r="R109" s="164">
        <f t="shared" si="322"/>
        <v>0</v>
      </c>
      <c r="S109" s="164">
        <f t="shared" si="322"/>
        <v>0</v>
      </c>
      <c r="T109" s="164">
        <f t="shared" si="322"/>
        <v>0</v>
      </c>
      <c r="U109" s="164">
        <f t="shared" si="322"/>
        <v>0</v>
      </c>
      <c r="V109" s="164">
        <f t="shared" si="322"/>
        <v>0</v>
      </c>
      <c r="W109" s="164">
        <f t="shared" si="322"/>
        <v>0</v>
      </c>
      <c r="X109" s="164">
        <f t="shared" si="322"/>
        <v>0</v>
      </c>
      <c r="Y109" s="164">
        <f t="shared" si="322"/>
        <v>0</v>
      </c>
      <c r="Z109" s="164">
        <f t="shared" si="322"/>
        <v>0</v>
      </c>
      <c r="AA109" s="164">
        <f t="shared" si="322"/>
        <v>0</v>
      </c>
      <c r="AB109" s="164">
        <f t="shared" si="322"/>
        <v>0</v>
      </c>
      <c r="AC109" s="164">
        <f t="shared" si="322"/>
        <v>0</v>
      </c>
      <c r="AD109" s="164">
        <f t="shared" si="322"/>
        <v>0</v>
      </c>
      <c r="AE109" s="164">
        <f t="shared" si="322"/>
        <v>0</v>
      </c>
      <c r="AF109" s="164">
        <f t="shared" si="322"/>
        <v>0</v>
      </c>
      <c r="AG109" s="164">
        <f t="shared" si="322"/>
        <v>0</v>
      </c>
      <c r="AH109" s="164">
        <f t="shared" si="322"/>
        <v>0</v>
      </c>
      <c r="AI109" s="164">
        <f t="shared" si="322"/>
        <v>0</v>
      </c>
      <c r="AJ109" s="164">
        <f t="shared" si="322"/>
        <v>0</v>
      </c>
      <c r="AK109" s="164">
        <f t="shared" si="322"/>
        <v>0</v>
      </c>
      <c r="AL109" s="164">
        <f t="shared" si="322"/>
        <v>0</v>
      </c>
      <c r="AM109" s="164">
        <f t="shared" si="322"/>
        <v>0</v>
      </c>
      <c r="AN109" s="164">
        <f t="shared" si="322"/>
        <v>0</v>
      </c>
      <c r="AO109" s="164">
        <f t="shared" si="322"/>
        <v>0</v>
      </c>
      <c r="AP109" s="164">
        <f t="shared" si="322"/>
        <v>0</v>
      </c>
      <c r="AQ109" s="164">
        <f t="shared" si="322"/>
        <v>0</v>
      </c>
      <c r="AR109" s="164">
        <f t="shared" si="322"/>
        <v>0</v>
      </c>
      <c r="AS109" s="164">
        <f t="shared" si="322"/>
        <v>0</v>
      </c>
      <c r="AT109" s="164">
        <f t="shared" si="322"/>
        <v>0</v>
      </c>
      <c r="AU109" s="164">
        <f t="shared" si="322"/>
        <v>0</v>
      </c>
      <c r="AV109" s="164">
        <f t="shared" si="322"/>
        <v>0</v>
      </c>
      <c r="AW109" s="164">
        <f t="shared" si="322"/>
        <v>0</v>
      </c>
      <c r="AX109" s="164">
        <f t="shared" si="322"/>
        <v>0</v>
      </c>
      <c r="AY109" s="164">
        <f t="shared" si="322"/>
        <v>0</v>
      </c>
      <c r="AZ109" s="164">
        <f t="shared" si="322"/>
        <v>0</v>
      </c>
      <c r="BA109" s="164">
        <f t="shared" si="322"/>
        <v>0</v>
      </c>
      <c r="BB109" s="164">
        <f t="shared" si="322"/>
        <v>0</v>
      </c>
      <c r="BC109" s="164">
        <f t="shared" si="322"/>
        <v>0</v>
      </c>
      <c r="BD109" s="164">
        <f t="shared" si="322"/>
        <v>0</v>
      </c>
      <c r="BE109" s="164">
        <f t="shared" si="322"/>
        <v>0</v>
      </c>
      <c r="BF109" s="164">
        <f t="shared" si="322"/>
        <v>0</v>
      </c>
      <c r="BG109" s="164">
        <f t="shared" si="322"/>
        <v>0</v>
      </c>
      <c r="BH109" s="164">
        <f t="shared" si="322"/>
        <v>0</v>
      </c>
      <c r="BI109" s="164">
        <f t="shared" si="322"/>
        <v>0</v>
      </c>
      <c r="BJ109" s="164">
        <f t="shared" si="322"/>
        <v>0</v>
      </c>
      <c r="BK109" s="33">
        <f t="shared" si="322"/>
        <v>0</v>
      </c>
    </row>
    <row r="110" spans="9:63">
      <c r="I110" s="31">
        <v>31</v>
      </c>
      <c r="L110" s="225">
        <f t="shared" si="317"/>
        <v>0</v>
      </c>
      <c r="M110" s="164">
        <f t="shared" si="322"/>
        <v>0</v>
      </c>
      <c r="N110" s="164">
        <f t="shared" si="322"/>
        <v>0</v>
      </c>
      <c r="O110" s="164">
        <f t="shared" si="322"/>
        <v>0</v>
      </c>
      <c r="P110" s="164">
        <f t="shared" si="322"/>
        <v>0</v>
      </c>
      <c r="Q110" s="164">
        <f t="shared" si="322"/>
        <v>0</v>
      </c>
      <c r="R110" s="164">
        <f t="shared" si="322"/>
        <v>0</v>
      </c>
      <c r="S110" s="164">
        <f t="shared" si="322"/>
        <v>0</v>
      </c>
      <c r="T110" s="164">
        <f t="shared" si="322"/>
        <v>0</v>
      </c>
      <c r="U110" s="164">
        <f t="shared" si="322"/>
        <v>0</v>
      </c>
      <c r="V110" s="164">
        <f t="shared" si="322"/>
        <v>0</v>
      </c>
      <c r="W110" s="164">
        <f t="shared" si="322"/>
        <v>0</v>
      </c>
      <c r="X110" s="164">
        <f t="shared" si="322"/>
        <v>0</v>
      </c>
      <c r="Y110" s="164">
        <f t="shared" si="322"/>
        <v>0</v>
      </c>
      <c r="Z110" s="164">
        <f t="shared" si="322"/>
        <v>0</v>
      </c>
      <c r="AA110" s="164">
        <f t="shared" si="322"/>
        <v>0</v>
      </c>
      <c r="AB110" s="164">
        <f t="shared" ref="M110:BK115" si="323">IF($I110&lt;=AB$74,AA110+1,)</f>
        <v>0</v>
      </c>
      <c r="AC110" s="164">
        <f t="shared" si="323"/>
        <v>0</v>
      </c>
      <c r="AD110" s="164">
        <f t="shared" si="323"/>
        <v>0</v>
      </c>
      <c r="AE110" s="164">
        <f t="shared" si="323"/>
        <v>0</v>
      </c>
      <c r="AF110" s="164">
        <f t="shared" si="323"/>
        <v>0</v>
      </c>
      <c r="AG110" s="164">
        <f t="shared" si="323"/>
        <v>0</v>
      </c>
      <c r="AH110" s="164">
        <f t="shared" si="323"/>
        <v>0</v>
      </c>
      <c r="AI110" s="164">
        <f t="shared" si="323"/>
        <v>0</v>
      </c>
      <c r="AJ110" s="164">
        <f t="shared" si="323"/>
        <v>0</v>
      </c>
      <c r="AK110" s="164">
        <f t="shared" si="323"/>
        <v>0</v>
      </c>
      <c r="AL110" s="164">
        <f t="shared" si="323"/>
        <v>0</v>
      </c>
      <c r="AM110" s="164">
        <f t="shared" si="323"/>
        <v>0</v>
      </c>
      <c r="AN110" s="164">
        <f t="shared" si="323"/>
        <v>0</v>
      </c>
      <c r="AO110" s="164">
        <f t="shared" si="323"/>
        <v>0</v>
      </c>
      <c r="AP110" s="164">
        <f t="shared" si="323"/>
        <v>0</v>
      </c>
      <c r="AQ110" s="164">
        <f t="shared" si="323"/>
        <v>0</v>
      </c>
      <c r="AR110" s="164">
        <f t="shared" si="323"/>
        <v>0</v>
      </c>
      <c r="AS110" s="164">
        <f t="shared" si="323"/>
        <v>0</v>
      </c>
      <c r="AT110" s="164">
        <f t="shared" si="323"/>
        <v>0</v>
      </c>
      <c r="AU110" s="164">
        <f t="shared" si="323"/>
        <v>0</v>
      </c>
      <c r="AV110" s="164">
        <f t="shared" si="323"/>
        <v>0</v>
      </c>
      <c r="AW110" s="164">
        <f t="shared" si="323"/>
        <v>0</v>
      </c>
      <c r="AX110" s="164">
        <f t="shared" si="323"/>
        <v>0</v>
      </c>
      <c r="AY110" s="164">
        <f t="shared" si="323"/>
        <v>0</v>
      </c>
      <c r="AZ110" s="164">
        <f t="shared" si="323"/>
        <v>0</v>
      </c>
      <c r="BA110" s="164">
        <f t="shared" si="323"/>
        <v>0</v>
      </c>
      <c r="BB110" s="164">
        <f t="shared" si="323"/>
        <v>0</v>
      </c>
      <c r="BC110" s="164">
        <f t="shared" si="323"/>
        <v>0</v>
      </c>
      <c r="BD110" s="164">
        <f t="shared" si="323"/>
        <v>0</v>
      </c>
      <c r="BE110" s="164">
        <f t="shared" si="323"/>
        <v>0</v>
      </c>
      <c r="BF110" s="164">
        <f t="shared" si="323"/>
        <v>0</v>
      </c>
      <c r="BG110" s="164">
        <f t="shared" si="323"/>
        <v>0</v>
      </c>
      <c r="BH110" s="164">
        <f t="shared" si="323"/>
        <v>0</v>
      </c>
      <c r="BI110" s="164">
        <f t="shared" si="323"/>
        <v>0</v>
      </c>
      <c r="BJ110" s="164">
        <f t="shared" si="323"/>
        <v>0</v>
      </c>
      <c r="BK110" s="33">
        <f t="shared" si="323"/>
        <v>0</v>
      </c>
    </row>
    <row r="111" spans="9:63">
      <c r="I111" s="31">
        <v>32</v>
      </c>
      <c r="L111" s="225">
        <f t="shared" si="317"/>
        <v>0</v>
      </c>
      <c r="M111" s="164">
        <f t="shared" si="323"/>
        <v>0</v>
      </c>
      <c r="N111" s="164">
        <f t="shared" si="323"/>
        <v>0</v>
      </c>
      <c r="O111" s="164">
        <f t="shared" si="323"/>
        <v>0</v>
      </c>
      <c r="P111" s="164">
        <f t="shared" si="323"/>
        <v>0</v>
      </c>
      <c r="Q111" s="164">
        <f t="shared" si="323"/>
        <v>0</v>
      </c>
      <c r="R111" s="164">
        <f t="shared" si="323"/>
        <v>0</v>
      </c>
      <c r="S111" s="164">
        <f t="shared" si="323"/>
        <v>0</v>
      </c>
      <c r="T111" s="164">
        <f t="shared" si="323"/>
        <v>0</v>
      </c>
      <c r="U111" s="164">
        <f t="shared" si="323"/>
        <v>0</v>
      </c>
      <c r="V111" s="164">
        <f t="shared" si="323"/>
        <v>0</v>
      </c>
      <c r="W111" s="164">
        <f t="shared" si="323"/>
        <v>0</v>
      </c>
      <c r="X111" s="164">
        <f t="shared" si="323"/>
        <v>0</v>
      </c>
      <c r="Y111" s="164">
        <f t="shared" si="323"/>
        <v>0</v>
      </c>
      <c r="Z111" s="164">
        <f t="shared" si="323"/>
        <v>0</v>
      </c>
      <c r="AA111" s="164">
        <f t="shared" si="323"/>
        <v>0</v>
      </c>
      <c r="AB111" s="164">
        <f t="shared" si="323"/>
        <v>0</v>
      </c>
      <c r="AC111" s="164">
        <f t="shared" si="323"/>
        <v>0</v>
      </c>
      <c r="AD111" s="164">
        <f t="shared" si="323"/>
        <v>0</v>
      </c>
      <c r="AE111" s="164">
        <f t="shared" si="323"/>
        <v>0</v>
      </c>
      <c r="AF111" s="164">
        <f t="shared" si="323"/>
        <v>0</v>
      </c>
      <c r="AG111" s="164">
        <f t="shared" si="323"/>
        <v>0</v>
      </c>
      <c r="AH111" s="164">
        <f t="shared" si="323"/>
        <v>0</v>
      </c>
      <c r="AI111" s="164">
        <f t="shared" si="323"/>
        <v>0</v>
      </c>
      <c r="AJ111" s="164">
        <f t="shared" si="323"/>
        <v>0</v>
      </c>
      <c r="AK111" s="164">
        <f t="shared" si="323"/>
        <v>0</v>
      </c>
      <c r="AL111" s="164">
        <f t="shared" si="323"/>
        <v>0</v>
      </c>
      <c r="AM111" s="164">
        <f t="shared" si="323"/>
        <v>0</v>
      </c>
      <c r="AN111" s="164">
        <f t="shared" si="323"/>
        <v>0</v>
      </c>
      <c r="AO111" s="164">
        <f t="shared" si="323"/>
        <v>0</v>
      </c>
      <c r="AP111" s="164">
        <f t="shared" si="323"/>
        <v>0</v>
      </c>
      <c r="AQ111" s="164">
        <f t="shared" si="323"/>
        <v>0</v>
      </c>
      <c r="AR111" s="164">
        <f t="shared" si="323"/>
        <v>0</v>
      </c>
      <c r="AS111" s="164">
        <f t="shared" si="323"/>
        <v>0</v>
      </c>
      <c r="AT111" s="164">
        <f t="shared" si="323"/>
        <v>0</v>
      </c>
      <c r="AU111" s="164">
        <f t="shared" si="323"/>
        <v>0</v>
      </c>
      <c r="AV111" s="164">
        <f t="shared" si="323"/>
        <v>0</v>
      </c>
      <c r="AW111" s="164">
        <f t="shared" si="323"/>
        <v>0</v>
      </c>
      <c r="AX111" s="164">
        <f t="shared" si="323"/>
        <v>0</v>
      </c>
      <c r="AY111" s="164">
        <f t="shared" si="323"/>
        <v>0</v>
      </c>
      <c r="AZ111" s="164">
        <f t="shared" si="323"/>
        <v>0</v>
      </c>
      <c r="BA111" s="164">
        <f t="shared" si="323"/>
        <v>0</v>
      </c>
      <c r="BB111" s="164">
        <f t="shared" si="323"/>
        <v>0</v>
      </c>
      <c r="BC111" s="164">
        <f t="shared" si="323"/>
        <v>0</v>
      </c>
      <c r="BD111" s="164">
        <f t="shared" si="323"/>
        <v>0</v>
      </c>
      <c r="BE111" s="164">
        <f t="shared" si="323"/>
        <v>0</v>
      </c>
      <c r="BF111" s="164">
        <f t="shared" si="323"/>
        <v>0</v>
      </c>
      <c r="BG111" s="164">
        <f t="shared" si="323"/>
        <v>0</v>
      </c>
      <c r="BH111" s="164">
        <f t="shared" si="323"/>
        <v>0</v>
      </c>
      <c r="BI111" s="164">
        <f t="shared" si="323"/>
        <v>0</v>
      </c>
      <c r="BJ111" s="164">
        <f t="shared" si="323"/>
        <v>0</v>
      </c>
      <c r="BK111" s="33">
        <f t="shared" si="323"/>
        <v>0</v>
      </c>
    </row>
    <row r="112" spans="9:63">
      <c r="I112" s="31">
        <v>33</v>
      </c>
      <c r="L112" s="225">
        <f t="shared" si="317"/>
        <v>0</v>
      </c>
      <c r="M112" s="164">
        <f t="shared" si="323"/>
        <v>0</v>
      </c>
      <c r="N112" s="164">
        <f t="shared" si="323"/>
        <v>0</v>
      </c>
      <c r="O112" s="164">
        <f t="shared" si="323"/>
        <v>0</v>
      </c>
      <c r="P112" s="164">
        <f t="shared" si="323"/>
        <v>0</v>
      </c>
      <c r="Q112" s="164">
        <f t="shared" si="323"/>
        <v>0</v>
      </c>
      <c r="R112" s="164">
        <f t="shared" si="323"/>
        <v>0</v>
      </c>
      <c r="S112" s="164">
        <f t="shared" si="323"/>
        <v>0</v>
      </c>
      <c r="T112" s="164">
        <f t="shared" si="323"/>
        <v>0</v>
      </c>
      <c r="U112" s="164">
        <f t="shared" si="323"/>
        <v>0</v>
      </c>
      <c r="V112" s="164">
        <f t="shared" si="323"/>
        <v>0</v>
      </c>
      <c r="W112" s="164">
        <f t="shared" si="323"/>
        <v>0</v>
      </c>
      <c r="X112" s="164">
        <f t="shared" si="323"/>
        <v>0</v>
      </c>
      <c r="Y112" s="164">
        <f t="shared" si="323"/>
        <v>0</v>
      </c>
      <c r="Z112" s="164">
        <f t="shared" si="323"/>
        <v>0</v>
      </c>
      <c r="AA112" s="164">
        <f t="shared" si="323"/>
        <v>0</v>
      </c>
      <c r="AB112" s="164">
        <f t="shared" si="323"/>
        <v>0</v>
      </c>
      <c r="AC112" s="164">
        <f t="shared" si="323"/>
        <v>0</v>
      </c>
      <c r="AD112" s="164">
        <f t="shared" si="323"/>
        <v>0</v>
      </c>
      <c r="AE112" s="164">
        <f t="shared" si="323"/>
        <v>0</v>
      </c>
      <c r="AF112" s="164">
        <f t="shared" si="323"/>
        <v>0</v>
      </c>
      <c r="AG112" s="164">
        <f t="shared" si="323"/>
        <v>0</v>
      </c>
      <c r="AH112" s="164">
        <f t="shared" si="323"/>
        <v>0</v>
      </c>
      <c r="AI112" s="164">
        <f t="shared" si="323"/>
        <v>0</v>
      </c>
      <c r="AJ112" s="164">
        <f t="shared" si="323"/>
        <v>0</v>
      </c>
      <c r="AK112" s="164">
        <f t="shared" si="323"/>
        <v>0</v>
      </c>
      <c r="AL112" s="164">
        <f t="shared" si="323"/>
        <v>0</v>
      </c>
      <c r="AM112" s="164">
        <f t="shared" si="323"/>
        <v>0</v>
      </c>
      <c r="AN112" s="164">
        <f t="shared" si="323"/>
        <v>0</v>
      </c>
      <c r="AO112" s="164">
        <f t="shared" si="323"/>
        <v>0</v>
      </c>
      <c r="AP112" s="164">
        <f t="shared" si="323"/>
        <v>0</v>
      </c>
      <c r="AQ112" s="164">
        <f t="shared" si="323"/>
        <v>0</v>
      </c>
      <c r="AR112" s="164">
        <f t="shared" si="323"/>
        <v>0</v>
      </c>
      <c r="AS112" s="164">
        <f t="shared" si="323"/>
        <v>0</v>
      </c>
      <c r="AT112" s="164">
        <f t="shared" si="323"/>
        <v>0</v>
      </c>
      <c r="AU112" s="164">
        <f t="shared" si="323"/>
        <v>0</v>
      </c>
      <c r="AV112" s="164">
        <f t="shared" si="323"/>
        <v>0</v>
      </c>
      <c r="AW112" s="164">
        <f t="shared" si="323"/>
        <v>0</v>
      </c>
      <c r="AX112" s="164">
        <f t="shared" si="323"/>
        <v>0</v>
      </c>
      <c r="AY112" s="164">
        <f t="shared" si="323"/>
        <v>0</v>
      </c>
      <c r="AZ112" s="164">
        <f t="shared" si="323"/>
        <v>0</v>
      </c>
      <c r="BA112" s="164">
        <f t="shared" si="323"/>
        <v>0</v>
      </c>
      <c r="BB112" s="164">
        <f t="shared" si="323"/>
        <v>0</v>
      </c>
      <c r="BC112" s="164">
        <f t="shared" si="323"/>
        <v>0</v>
      </c>
      <c r="BD112" s="164">
        <f t="shared" si="323"/>
        <v>0</v>
      </c>
      <c r="BE112" s="164">
        <f t="shared" si="323"/>
        <v>0</v>
      </c>
      <c r="BF112" s="164">
        <f t="shared" si="323"/>
        <v>0</v>
      </c>
      <c r="BG112" s="164">
        <f t="shared" si="323"/>
        <v>0</v>
      </c>
      <c r="BH112" s="164">
        <f t="shared" si="323"/>
        <v>0</v>
      </c>
      <c r="BI112" s="164">
        <f t="shared" si="323"/>
        <v>0</v>
      </c>
      <c r="BJ112" s="164">
        <f t="shared" si="323"/>
        <v>0</v>
      </c>
      <c r="BK112" s="33">
        <f t="shared" si="323"/>
        <v>0</v>
      </c>
    </row>
    <row r="113" spans="9:63">
      <c r="I113" s="31">
        <v>34</v>
      </c>
      <c r="L113" s="225">
        <f t="shared" si="317"/>
        <v>0</v>
      </c>
      <c r="M113" s="164">
        <f t="shared" si="323"/>
        <v>0</v>
      </c>
      <c r="N113" s="164">
        <f t="shared" si="323"/>
        <v>0</v>
      </c>
      <c r="O113" s="164">
        <f t="shared" si="323"/>
        <v>0</v>
      </c>
      <c r="P113" s="164">
        <f t="shared" si="323"/>
        <v>0</v>
      </c>
      <c r="Q113" s="164">
        <f t="shared" si="323"/>
        <v>0</v>
      </c>
      <c r="R113" s="164">
        <f t="shared" si="323"/>
        <v>0</v>
      </c>
      <c r="S113" s="164">
        <f t="shared" si="323"/>
        <v>0</v>
      </c>
      <c r="T113" s="164">
        <f t="shared" si="323"/>
        <v>0</v>
      </c>
      <c r="U113" s="164">
        <f t="shared" si="323"/>
        <v>0</v>
      </c>
      <c r="V113" s="164">
        <f t="shared" si="323"/>
        <v>0</v>
      </c>
      <c r="W113" s="164">
        <f t="shared" si="323"/>
        <v>0</v>
      </c>
      <c r="X113" s="164">
        <f t="shared" si="323"/>
        <v>0</v>
      </c>
      <c r="Y113" s="164">
        <f t="shared" si="323"/>
        <v>0</v>
      </c>
      <c r="Z113" s="164">
        <f t="shared" si="323"/>
        <v>0</v>
      </c>
      <c r="AA113" s="164">
        <f t="shared" si="323"/>
        <v>0</v>
      </c>
      <c r="AB113" s="164">
        <f t="shared" si="323"/>
        <v>0</v>
      </c>
      <c r="AC113" s="164">
        <f t="shared" si="323"/>
        <v>0</v>
      </c>
      <c r="AD113" s="164">
        <f t="shared" si="323"/>
        <v>0</v>
      </c>
      <c r="AE113" s="164">
        <f t="shared" si="323"/>
        <v>0</v>
      </c>
      <c r="AF113" s="164">
        <f t="shared" si="323"/>
        <v>0</v>
      </c>
      <c r="AG113" s="164">
        <f t="shared" si="323"/>
        <v>0</v>
      </c>
      <c r="AH113" s="164">
        <f t="shared" si="323"/>
        <v>0</v>
      </c>
      <c r="AI113" s="164">
        <f t="shared" si="323"/>
        <v>0</v>
      </c>
      <c r="AJ113" s="164">
        <f t="shared" si="323"/>
        <v>0</v>
      </c>
      <c r="AK113" s="164">
        <f t="shared" si="323"/>
        <v>0</v>
      </c>
      <c r="AL113" s="164">
        <f t="shared" si="323"/>
        <v>0</v>
      </c>
      <c r="AM113" s="164">
        <f t="shared" si="323"/>
        <v>0</v>
      </c>
      <c r="AN113" s="164">
        <f t="shared" si="323"/>
        <v>0</v>
      </c>
      <c r="AO113" s="164">
        <f t="shared" si="323"/>
        <v>0</v>
      </c>
      <c r="AP113" s="164">
        <f t="shared" si="323"/>
        <v>0</v>
      </c>
      <c r="AQ113" s="164">
        <f t="shared" si="323"/>
        <v>0</v>
      </c>
      <c r="AR113" s="164">
        <f t="shared" si="323"/>
        <v>0</v>
      </c>
      <c r="AS113" s="164">
        <f t="shared" si="323"/>
        <v>0</v>
      </c>
      <c r="AT113" s="164">
        <f t="shared" si="323"/>
        <v>0</v>
      </c>
      <c r="AU113" s="164">
        <f t="shared" si="323"/>
        <v>0</v>
      </c>
      <c r="AV113" s="164">
        <f t="shared" si="323"/>
        <v>0</v>
      </c>
      <c r="AW113" s="164">
        <f t="shared" si="323"/>
        <v>0</v>
      </c>
      <c r="AX113" s="164">
        <f t="shared" si="323"/>
        <v>0</v>
      </c>
      <c r="AY113" s="164">
        <f t="shared" si="323"/>
        <v>0</v>
      </c>
      <c r="AZ113" s="164">
        <f t="shared" si="323"/>
        <v>0</v>
      </c>
      <c r="BA113" s="164">
        <f t="shared" si="323"/>
        <v>0</v>
      </c>
      <c r="BB113" s="164">
        <f t="shared" si="323"/>
        <v>0</v>
      </c>
      <c r="BC113" s="164">
        <f t="shared" si="323"/>
        <v>0</v>
      </c>
      <c r="BD113" s="164">
        <f t="shared" si="323"/>
        <v>0</v>
      </c>
      <c r="BE113" s="164">
        <f t="shared" si="323"/>
        <v>0</v>
      </c>
      <c r="BF113" s="164">
        <f t="shared" si="323"/>
        <v>0</v>
      </c>
      <c r="BG113" s="164">
        <f t="shared" si="323"/>
        <v>0</v>
      </c>
      <c r="BH113" s="164">
        <f t="shared" si="323"/>
        <v>0</v>
      </c>
      <c r="BI113" s="164">
        <f t="shared" si="323"/>
        <v>0</v>
      </c>
      <c r="BJ113" s="164">
        <f t="shared" si="323"/>
        <v>0</v>
      </c>
      <c r="BK113" s="33">
        <f t="shared" si="323"/>
        <v>0</v>
      </c>
    </row>
    <row r="114" spans="9:63">
      <c r="I114" s="31">
        <v>35</v>
      </c>
      <c r="L114" s="225">
        <f t="shared" si="317"/>
        <v>0</v>
      </c>
      <c r="M114" s="164">
        <f t="shared" si="323"/>
        <v>0</v>
      </c>
      <c r="N114" s="164">
        <f t="shared" si="323"/>
        <v>0</v>
      </c>
      <c r="O114" s="164">
        <f t="shared" si="323"/>
        <v>0</v>
      </c>
      <c r="P114" s="164">
        <f t="shared" si="323"/>
        <v>0</v>
      </c>
      <c r="Q114" s="164">
        <f t="shared" si="323"/>
        <v>0</v>
      </c>
      <c r="R114" s="164">
        <f t="shared" si="323"/>
        <v>0</v>
      </c>
      <c r="S114" s="164">
        <f t="shared" si="323"/>
        <v>0</v>
      </c>
      <c r="T114" s="164">
        <f t="shared" si="323"/>
        <v>0</v>
      </c>
      <c r="U114" s="164">
        <f t="shared" si="323"/>
        <v>0</v>
      </c>
      <c r="V114" s="164">
        <f t="shared" si="323"/>
        <v>0</v>
      </c>
      <c r="W114" s="164">
        <f t="shared" si="323"/>
        <v>0</v>
      </c>
      <c r="X114" s="164">
        <f t="shared" si="323"/>
        <v>0</v>
      </c>
      <c r="Y114" s="164">
        <f t="shared" si="323"/>
        <v>0</v>
      </c>
      <c r="Z114" s="164">
        <f t="shared" si="323"/>
        <v>0</v>
      </c>
      <c r="AA114" s="164">
        <f t="shared" si="323"/>
        <v>0</v>
      </c>
      <c r="AB114" s="164">
        <f t="shared" si="323"/>
        <v>0</v>
      </c>
      <c r="AC114" s="164">
        <f t="shared" si="323"/>
        <v>0</v>
      </c>
      <c r="AD114" s="164">
        <f t="shared" si="323"/>
        <v>0</v>
      </c>
      <c r="AE114" s="164">
        <f t="shared" si="323"/>
        <v>0</v>
      </c>
      <c r="AF114" s="164">
        <f t="shared" si="323"/>
        <v>0</v>
      </c>
      <c r="AG114" s="164">
        <f t="shared" si="323"/>
        <v>0</v>
      </c>
      <c r="AH114" s="164">
        <f t="shared" si="323"/>
        <v>0</v>
      </c>
      <c r="AI114" s="164">
        <f t="shared" si="323"/>
        <v>0</v>
      </c>
      <c r="AJ114" s="164">
        <f t="shared" si="323"/>
        <v>0</v>
      </c>
      <c r="AK114" s="164">
        <f t="shared" si="323"/>
        <v>0</v>
      </c>
      <c r="AL114" s="164">
        <f t="shared" si="323"/>
        <v>0</v>
      </c>
      <c r="AM114" s="164">
        <f t="shared" si="323"/>
        <v>0</v>
      </c>
      <c r="AN114" s="164">
        <f t="shared" si="323"/>
        <v>0</v>
      </c>
      <c r="AO114" s="164">
        <f t="shared" si="323"/>
        <v>0</v>
      </c>
      <c r="AP114" s="164">
        <f t="shared" si="323"/>
        <v>0</v>
      </c>
      <c r="AQ114" s="164">
        <f t="shared" si="323"/>
        <v>0</v>
      </c>
      <c r="AR114" s="164">
        <f t="shared" si="323"/>
        <v>0</v>
      </c>
      <c r="AS114" s="164">
        <f t="shared" si="323"/>
        <v>0</v>
      </c>
      <c r="AT114" s="164">
        <f t="shared" si="323"/>
        <v>0</v>
      </c>
      <c r="AU114" s="164">
        <f t="shared" si="323"/>
        <v>0</v>
      </c>
      <c r="AV114" s="164">
        <f t="shared" si="323"/>
        <v>0</v>
      </c>
      <c r="AW114" s="164">
        <f t="shared" si="323"/>
        <v>0</v>
      </c>
      <c r="AX114" s="164">
        <f t="shared" si="323"/>
        <v>0</v>
      </c>
      <c r="AY114" s="164">
        <f t="shared" si="323"/>
        <v>0</v>
      </c>
      <c r="AZ114" s="164">
        <f t="shared" si="323"/>
        <v>0</v>
      </c>
      <c r="BA114" s="164">
        <f t="shared" si="323"/>
        <v>0</v>
      </c>
      <c r="BB114" s="164">
        <f t="shared" si="323"/>
        <v>0</v>
      </c>
      <c r="BC114" s="164">
        <f t="shared" si="323"/>
        <v>0</v>
      </c>
      <c r="BD114" s="164">
        <f t="shared" si="323"/>
        <v>0</v>
      </c>
      <c r="BE114" s="164">
        <f t="shared" si="323"/>
        <v>0</v>
      </c>
      <c r="BF114" s="164">
        <f t="shared" si="323"/>
        <v>0</v>
      </c>
      <c r="BG114" s="164">
        <f t="shared" si="323"/>
        <v>0</v>
      </c>
      <c r="BH114" s="164">
        <f t="shared" si="323"/>
        <v>0</v>
      </c>
      <c r="BI114" s="164">
        <f t="shared" si="323"/>
        <v>0</v>
      </c>
      <c r="BJ114" s="164">
        <f t="shared" si="323"/>
        <v>0</v>
      </c>
      <c r="BK114" s="33">
        <f t="shared" si="323"/>
        <v>0</v>
      </c>
    </row>
    <row r="115" spans="9:63">
      <c r="I115" s="31">
        <v>36</v>
      </c>
      <c r="L115" s="225">
        <f t="shared" si="317"/>
        <v>0</v>
      </c>
      <c r="M115" s="164">
        <f t="shared" si="323"/>
        <v>0</v>
      </c>
      <c r="N115" s="164">
        <f t="shared" si="323"/>
        <v>0</v>
      </c>
      <c r="O115" s="164">
        <f t="shared" si="323"/>
        <v>0</v>
      </c>
      <c r="P115" s="164">
        <f t="shared" si="323"/>
        <v>0</v>
      </c>
      <c r="Q115" s="164">
        <f t="shared" si="323"/>
        <v>0</v>
      </c>
      <c r="R115" s="164">
        <f t="shared" si="323"/>
        <v>0</v>
      </c>
      <c r="S115" s="164">
        <f t="shared" si="323"/>
        <v>0</v>
      </c>
      <c r="T115" s="164">
        <f t="shared" si="323"/>
        <v>0</v>
      </c>
      <c r="U115" s="164">
        <f t="shared" si="323"/>
        <v>0</v>
      </c>
      <c r="V115" s="164">
        <f t="shared" si="323"/>
        <v>0</v>
      </c>
      <c r="W115" s="164">
        <f t="shared" si="323"/>
        <v>0</v>
      </c>
      <c r="X115" s="164">
        <f t="shared" si="323"/>
        <v>0</v>
      </c>
      <c r="Y115" s="164">
        <f t="shared" si="323"/>
        <v>0</v>
      </c>
      <c r="Z115" s="164">
        <f t="shared" si="323"/>
        <v>0</v>
      </c>
      <c r="AA115" s="164">
        <f t="shared" si="323"/>
        <v>0</v>
      </c>
      <c r="AB115" s="164">
        <f t="shared" ref="M115:BK120" si="324">IF($I115&lt;=AB$74,AA115+1,)</f>
        <v>0</v>
      </c>
      <c r="AC115" s="164">
        <f t="shared" si="324"/>
        <v>0</v>
      </c>
      <c r="AD115" s="164">
        <f t="shared" si="324"/>
        <v>0</v>
      </c>
      <c r="AE115" s="164">
        <f t="shared" si="324"/>
        <v>0</v>
      </c>
      <c r="AF115" s="164">
        <f t="shared" si="324"/>
        <v>0</v>
      </c>
      <c r="AG115" s="164">
        <f t="shared" si="324"/>
        <v>0</v>
      </c>
      <c r="AH115" s="164">
        <f t="shared" si="324"/>
        <v>0</v>
      </c>
      <c r="AI115" s="164">
        <f t="shared" si="324"/>
        <v>0</v>
      </c>
      <c r="AJ115" s="164">
        <f t="shared" si="324"/>
        <v>0</v>
      </c>
      <c r="AK115" s="164">
        <f t="shared" si="324"/>
        <v>0</v>
      </c>
      <c r="AL115" s="164">
        <f t="shared" si="324"/>
        <v>0</v>
      </c>
      <c r="AM115" s="164">
        <f t="shared" si="324"/>
        <v>0</v>
      </c>
      <c r="AN115" s="164">
        <f t="shared" si="324"/>
        <v>0</v>
      </c>
      <c r="AO115" s="164">
        <f t="shared" si="324"/>
        <v>0</v>
      </c>
      <c r="AP115" s="164">
        <f t="shared" si="324"/>
        <v>0</v>
      </c>
      <c r="AQ115" s="164">
        <f t="shared" si="324"/>
        <v>0</v>
      </c>
      <c r="AR115" s="164">
        <f t="shared" si="324"/>
        <v>0</v>
      </c>
      <c r="AS115" s="164">
        <f t="shared" si="324"/>
        <v>0</v>
      </c>
      <c r="AT115" s="164">
        <f t="shared" si="324"/>
        <v>0</v>
      </c>
      <c r="AU115" s="164">
        <f t="shared" si="324"/>
        <v>0</v>
      </c>
      <c r="AV115" s="164">
        <f t="shared" si="324"/>
        <v>0</v>
      </c>
      <c r="AW115" s="164">
        <f t="shared" si="324"/>
        <v>0</v>
      </c>
      <c r="AX115" s="164">
        <f t="shared" si="324"/>
        <v>0</v>
      </c>
      <c r="AY115" s="164">
        <f t="shared" si="324"/>
        <v>0</v>
      </c>
      <c r="AZ115" s="164">
        <f t="shared" si="324"/>
        <v>0</v>
      </c>
      <c r="BA115" s="164">
        <f t="shared" si="324"/>
        <v>0</v>
      </c>
      <c r="BB115" s="164">
        <f t="shared" si="324"/>
        <v>0</v>
      </c>
      <c r="BC115" s="164">
        <f t="shared" si="324"/>
        <v>0</v>
      </c>
      <c r="BD115" s="164">
        <f t="shared" si="324"/>
        <v>0</v>
      </c>
      <c r="BE115" s="164">
        <f t="shared" si="324"/>
        <v>0</v>
      </c>
      <c r="BF115" s="164">
        <f t="shared" si="324"/>
        <v>0</v>
      </c>
      <c r="BG115" s="164">
        <f t="shared" si="324"/>
        <v>0</v>
      </c>
      <c r="BH115" s="164">
        <f t="shared" si="324"/>
        <v>0</v>
      </c>
      <c r="BI115" s="164">
        <f t="shared" si="324"/>
        <v>0</v>
      </c>
      <c r="BJ115" s="164">
        <f t="shared" si="324"/>
        <v>0</v>
      </c>
      <c r="BK115" s="33">
        <f t="shared" si="324"/>
        <v>0</v>
      </c>
    </row>
    <row r="116" spans="9:63">
      <c r="I116" s="31">
        <v>37</v>
      </c>
      <c r="L116" s="225">
        <f t="shared" si="317"/>
        <v>0</v>
      </c>
      <c r="M116" s="164">
        <f t="shared" si="324"/>
        <v>0</v>
      </c>
      <c r="N116" s="164">
        <f t="shared" si="324"/>
        <v>0</v>
      </c>
      <c r="O116" s="164">
        <f t="shared" si="324"/>
        <v>0</v>
      </c>
      <c r="P116" s="164">
        <f t="shared" si="324"/>
        <v>0</v>
      </c>
      <c r="Q116" s="164">
        <f t="shared" si="324"/>
        <v>0</v>
      </c>
      <c r="R116" s="164">
        <f t="shared" si="324"/>
        <v>0</v>
      </c>
      <c r="S116" s="164">
        <f t="shared" si="324"/>
        <v>0</v>
      </c>
      <c r="T116" s="164">
        <f t="shared" si="324"/>
        <v>0</v>
      </c>
      <c r="U116" s="164">
        <f t="shared" si="324"/>
        <v>0</v>
      </c>
      <c r="V116" s="164">
        <f t="shared" si="324"/>
        <v>0</v>
      </c>
      <c r="W116" s="164">
        <f t="shared" si="324"/>
        <v>0</v>
      </c>
      <c r="X116" s="164">
        <f t="shared" si="324"/>
        <v>0</v>
      </c>
      <c r="Y116" s="164">
        <f t="shared" si="324"/>
        <v>0</v>
      </c>
      <c r="Z116" s="164">
        <f t="shared" si="324"/>
        <v>0</v>
      </c>
      <c r="AA116" s="164">
        <f t="shared" si="324"/>
        <v>0</v>
      </c>
      <c r="AB116" s="164">
        <f t="shared" si="324"/>
        <v>0</v>
      </c>
      <c r="AC116" s="164">
        <f t="shared" si="324"/>
        <v>0</v>
      </c>
      <c r="AD116" s="164">
        <f t="shared" si="324"/>
        <v>0</v>
      </c>
      <c r="AE116" s="164">
        <f t="shared" si="324"/>
        <v>0</v>
      </c>
      <c r="AF116" s="164">
        <f t="shared" si="324"/>
        <v>0</v>
      </c>
      <c r="AG116" s="164">
        <f t="shared" si="324"/>
        <v>0</v>
      </c>
      <c r="AH116" s="164">
        <f t="shared" si="324"/>
        <v>0</v>
      </c>
      <c r="AI116" s="164">
        <f t="shared" si="324"/>
        <v>0</v>
      </c>
      <c r="AJ116" s="164">
        <f t="shared" si="324"/>
        <v>0</v>
      </c>
      <c r="AK116" s="164">
        <f t="shared" si="324"/>
        <v>0</v>
      </c>
      <c r="AL116" s="164">
        <f t="shared" si="324"/>
        <v>0</v>
      </c>
      <c r="AM116" s="164">
        <f t="shared" si="324"/>
        <v>0</v>
      </c>
      <c r="AN116" s="164">
        <f t="shared" si="324"/>
        <v>0</v>
      </c>
      <c r="AO116" s="164">
        <f t="shared" si="324"/>
        <v>0</v>
      </c>
      <c r="AP116" s="164">
        <f t="shared" si="324"/>
        <v>0</v>
      </c>
      <c r="AQ116" s="164">
        <f t="shared" si="324"/>
        <v>0</v>
      </c>
      <c r="AR116" s="164">
        <f t="shared" si="324"/>
        <v>0</v>
      </c>
      <c r="AS116" s="164">
        <f t="shared" si="324"/>
        <v>0</v>
      </c>
      <c r="AT116" s="164">
        <f t="shared" si="324"/>
        <v>0</v>
      </c>
      <c r="AU116" s="164">
        <f t="shared" si="324"/>
        <v>0</v>
      </c>
      <c r="AV116" s="164">
        <f t="shared" si="324"/>
        <v>0</v>
      </c>
      <c r="AW116" s="164">
        <f t="shared" si="324"/>
        <v>0</v>
      </c>
      <c r="AX116" s="164">
        <f t="shared" si="324"/>
        <v>0</v>
      </c>
      <c r="AY116" s="164">
        <f t="shared" si="324"/>
        <v>0</v>
      </c>
      <c r="AZ116" s="164">
        <f t="shared" si="324"/>
        <v>0</v>
      </c>
      <c r="BA116" s="164">
        <f t="shared" si="324"/>
        <v>0</v>
      </c>
      <c r="BB116" s="164">
        <f t="shared" si="324"/>
        <v>0</v>
      </c>
      <c r="BC116" s="164">
        <f t="shared" si="324"/>
        <v>0</v>
      </c>
      <c r="BD116" s="164">
        <f t="shared" si="324"/>
        <v>0</v>
      </c>
      <c r="BE116" s="164">
        <f t="shared" si="324"/>
        <v>0</v>
      </c>
      <c r="BF116" s="164">
        <f t="shared" si="324"/>
        <v>0</v>
      </c>
      <c r="BG116" s="164">
        <f t="shared" si="324"/>
        <v>0</v>
      </c>
      <c r="BH116" s="164">
        <f t="shared" si="324"/>
        <v>0</v>
      </c>
      <c r="BI116" s="164">
        <f t="shared" si="324"/>
        <v>0</v>
      </c>
      <c r="BJ116" s="164">
        <f t="shared" si="324"/>
        <v>0</v>
      </c>
      <c r="BK116" s="33">
        <f t="shared" si="324"/>
        <v>0</v>
      </c>
    </row>
    <row r="117" spans="9:63">
      <c r="I117" s="31">
        <v>38</v>
      </c>
      <c r="L117" s="225">
        <f t="shared" si="317"/>
        <v>0</v>
      </c>
      <c r="M117" s="164">
        <f t="shared" si="324"/>
        <v>0</v>
      </c>
      <c r="N117" s="164">
        <f t="shared" si="324"/>
        <v>0</v>
      </c>
      <c r="O117" s="164">
        <f t="shared" si="324"/>
        <v>0</v>
      </c>
      <c r="P117" s="164">
        <f t="shared" si="324"/>
        <v>0</v>
      </c>
      <c r="Q117" s="164">
        <f t="shared" si="324"/>
        <v>0</v>
      </c>
      <c r="R117" s="164">
        <f t="shared" si="324"/>
        <v>0</v>
      </c>
      <c r="S117" s="164">
        <f t="shared" si="324"/>
        <v>0</v>
      </c>
      <c r="T117" s="164">
        <f t="shared" si="324"/>
        <v>0</v>
      </c>
      <c r="U117" s="164">
        <f t="shared" si="324"/>
        <v>0</v>
      </c>
      <c r="V117" s="164">
        <f t="shared" si="324"/>
        <v>0</v>
      </c>
      <c r="W117" s="164">
        <f t="shared" si="324"/>
        <v>0</v>
      </c>
      <c r="X117" s="164">
        <f t="shared" si="324"/>
        <v>0</v>
      </c>
      <c r="Y117" s="164">
        <f t="shared" si="324"/>
        <v>0</v>
      </c>
      <c r="Z117" s="164">
        <f t="shared" si="324"/>
        <v>0</v>
      </c>
      <c r="AA117" s="164">
        <f t="shared" si="324"/>
        <v>0</v>
      </c>
      <c r="AB117" s="164">
        <f t="shared" si="324"/>
        <v>0</v>
      </c>
      <c r="AC117" s="164">
        <f t="shared" si="324"/>
        <v>0</v>
      </c>
      <c r="AD117" s="164">
        <f t="shared" si="324"/>
        <v>0</v>
      </c>
      <c r="AE117" s="164">
        <f t="shared" si="324"/>
        <v>0</v>
      </c>
      <c r="AF117" s="164">
        <f t="shared" si="324"/>
        <v>0</v>
      </c>
      <c r="AG117" s="164">
        <f t="shared" si="324"/>
        <v>0</v>
      </c>
      <c r="AH117" s="164">
        <f t="shared" si="324"/>
        <v>0</v>
      </c>
      <c r="AI117" s="164">
        <f t="shared" si="324"/>
        <v>0</v>
      </c>
      <c r="AJ117" s="164">
        <f t="shared" si="324"/>
        <v>0</v>
      </c>
      <c r="AK117" s="164">
        <f t="shared" si="324"/>
        <v>0</v>
      </c>
      <c r="AL117" s="164">
        <f t="shared" si="324"/>
        <v>0</v>
      </c>
      <c r="AM117" s="164">
        <f t="shared" si="324"/>
        <v>0</v>
      </c>
      <c r="AN117" s="164">
        <f t="shared" si="324"/>
        <v>0</v>
      </c>
      <c r="AO117" s="164">
        <f t="shared" si="324"/>
        <v>0</v>
      </c>
      <c r="AP117" s="164">
        <f t="shared" si="324"/>
        <v>0</v>
      </c>
      <c r="AQ117" s="164">
        <f t="shared" si="324"/>
        <v>0</v>
      </c>
      <c r="AR117" s="164">
        <f t="shared" si="324"/>
        <v>0</v>
      </c>
      <c r="AS117" s="164">
        <f t="shared" si="324"/>
        <v>0</v>
      </c>
      <c r="AT117" s="164">
        <f t="shared" si="324"/>
        <v>0</v>
      </c>
      <c r="AU117" s="164">
        <f t="shared" si="324"/>
        <v>0</v>
      </c>
      <c r="AV117" s="164">
        <f t="shared" si="324"/>
        <v>0</v>
      </c>
      <c r="AW117" s="164">
        <f t="shared" si="324"/>
        <v>0</v>
      </c>
      <c r="AX117" s="164">
        <f t="shared" si="324"/>
        <v>0</v>
      </c>
      <c r="AY117" s="164">
        <f t="shared" si="324"/>
        <v>0</v>
      </c>
      <c r="AZ117" s="164">
        <f t="shared" si="324"/>
        <v>0</v>
      </c>
      <c r="BA117" s="164">
        <f t="shared" si="324"/>
        <v>0</v>
      </c>
      <c r="BB117" s="164">
        <f t="shared" si="324"/>
        <v>0</v>
      </c>
      <c r="BC117" s="164">
        <f t="shared" si="324"/>
        <v>0</v>
      </c>
      <c r="BD117" s="164">
        <f t="shared" si="324"/>
        <v>0</v>
      </c>
      <c r="BE117" s="164">
        <f t="shared" si="324"/>
        <v>0</v>
      </c>
      <c r="BF117" s="164">
        <f t="shared" si="324"/>
        <v>0</v>
      </c>
      <c r="BG117" s="164">
        <f t="shared" si="324"/>
        <v>0</v>
      </c>
      <c r="BH117" s="164">
        <f t="shared" si="324"/>
        <v>0</v>
      </c>
      <c r="BI117" s="164">
        <f t="shared" si="324"/>
        <v>0</v>
      </c>
      <c r="BJ117" s="164">
        <f t="shared" si="324"/>
        <v>0</v>
      </c>
      <c r="BK117" s="33">
        <f t="shared" si="324"/>
        <v>0</v>
      </c>
    </row>
    <row r="118" spans="9:63">
      <c r="I118" s="31">
        <v>39</v>
      </c>
      <c r="L118" s="225">
        <f t="shared" si="317"/>
        <v>0</v>
      </c>
      <c r="M118" s="164">
        <f t="shared" si="324"/>
        <v>0</v>
      </c>
      <c r="N118" s="164">
        <f t="shared" si="324"/>
        <v>0</v>
      </c>
      <c r="O118" s="164">
        <f t="shared" si="324"/>
        <v>0</v>
      </c>
      <c r="P118" s="164">
        <f t="shared" si="324"/>
        <v>0</v>
      </c>
      <c r="Q118" s="164">
        <f t="shared" si="324"/>
        <v>0</v>
      </c>
      <c r="R118" s="164">
        <f t="shared" si="324"/>
        <v>0</v>
      </c>
      <c r="S118" s="164">
        <f t="shared" si="324"/>
        <v>0</v>
      </c>
      <c r="T118" s="164">
        <f t="shared" si="324"/>
        <v>0</v>
      </c>
      <c r="U118" s="164">
        <f t="shared" si="324"/>
        <v>0</v>
      </c>
      <c r="V118" s="164">
        <f t="shared" si="324"/>
        <v>0</v>
      </c>
      <c r="W118" s="164">
        <f t="shared" si="324"/>
        <v>0</v>
      </c>
      <c r="X118" s="164">
        <f t="shared" si="324"/>
        <v>0</v>
      </c>
      <c r="Y118" s="164">
        <f t="shared" si="324"/>
        <v>0</v>
      </c>
      <c r="Z118" s="164">
        <f t="shared" si="324"/>
        <v>0</v>
      </c>
      <c r="AA118" s="164">
        <f t="shared" si="324"/>
        <v>0</v>
      </c>
      <c r="AB118" s="164">
        <f t="shared" si="324"/>
        <v>0</v>
      </c>
      <c r="AC118" s="164">
        <f t="shared" si="324"/>
        <v>0</v>
      </c>
      <c r="AD118" s="164">
        <f t="shared" si="324"/>
        <v>0</v>
      </c>
      <c r="AE118" s="164">
        <f t="shared" si="324"/>
        <v>0</v>
      </c>
      <c r="AF118" s="164">
        <f t="shared" si="324"/>
        <v>0</v>
      </c>
      <c r="AG118" s="164">
        <f t="shared" si="324"/>
        <v>0</v>
      </c>
      <c r="AH118" s="164">
        <f t="shared" si="324"/>
        <v>0</v>
      </c>
      <c r="AI118" s="164">
        <f t="shared" si="324"/>
        <v>0</v>
      </c>
      <c r="AJ118" s="164">
        <f t="shared" si="324"/>
        <v>0</v>
      </c>
      <c r="AK118" s="164">
        <f t="shared" si="324"/>
        <v>0</v>
      </c>
      <c r="AL118" s="164">
        <f t="shared" si="324"/>
        <v>0</v>
      </c>
      <c r="AM118" s="164">
        <f t="shared" si="324"/>
        <v>0</v>
      </c>
      <c r="AN118" s="164">
        <f t="shared" si="324"/>
        <v>0</v>
      </c>
      <c r="AO118" s="164">
        <f t="shared" si="324"/>
        <v>0</v>
      </c>
      <c r="AP118" s="164">
        <f t="shared" si="324"/>
        <v>0</v>
      </c>
      <c r="AQ118" s="164">
        <f t="shared" si="324"/>
        <v>0</v>
      </c>
      <c r="AR118" s="164">
        <f t="shared" si="324"/>
        <v>0</v>
      </c>
      <c r="AS118" s="164">
        <f t="shared" si="324"/>
        <v>0</v>
      </c>
      <c r="AT118" s="164">
        <f t="shared" si="324"/>
        <v>0</v>
      </c>
      <c r="AU118" s="164">
        <f t="shared" si="324"/>
        <v>0</v>
      </c>
      <c r="AV118" s="164">
        <f t="shared" si="324"/>
        <v>0</v>
      </c>
      <c r="AW118" s="164">
        <f t="shared" si="324"/>
        <v>0</v>
      </c>
      <c r="AX118" s="164">
        <f t="shared" si="324"/>
        <v>0</v>
      </c>
      <c r="AY118" s="164">
        <f t="shared" si="324"/>
        <v>0</v>
      </c>
      <c r="AZ118" s="164">
        <f t="shared" si="324"/>
        <v>0</v>
      </c>
      <c r="BA118" s="164">
        <f t="shared" si="324"/>
        <v>0</v>
      </c>
      <c r="BB118" s="164">
        <f t="shared" si="324"/>
        <v>0</v>
      </c>
      <c r="BC118" s="164">
        <f t="shared" si="324"/>
        <v>0</v>
      </c>
      <c r="BD118" s="164">
        <f t="shared" si="324"/>
        <v>0</v>
      </c>
      <c r="BE118" s="164">
        <f t="shared" si="324"/>
        <v>0</v>
      </c>
      <c r="BF118" s="164">
        <f t="shared" si="324"/>
        <v>0</v>
      </c>
      <c r="BG118" s="164">
        <f t="shared" si="324"/>
        <v>0</v>
      </c>
      <c r="BH118" s="164">
        <f t="shared" si="324"/>
        <v>0</v>
      </c>
      <c r="BI118" s="164">
        <f t="shared" si="324"/>
        <v>0</v>
      </c>
      <c r="BJ118" s="164">
        <f t="shared" si="324"/>
        <v>0</v>
      </c>
      <c r="BK118" s="33">
        <f t="shared" si="324"/>
        <v>0</v>
      </c>
    </row>
    <row r="119" spans="9:63">
      <c r="I119" s="31">
        <v>40</v>
      </c>
      <c r="L119" s="225">
        <f t="shared" si="317"/>
        <v>0</v>
      </c>
      <c r="M119" s="164">
        <f t="shared" si="324"/>
        <v>0</v>
      </c>
      <c r="N119" s="164">
        <f t="shared" si="324"/>
        <v>0</v>
      </c>
      <c r="O119" s="164">
        <f t="shared" si="324"/>
        <v>0</v>
      </c>
      <c r="P119" s="164">
        <f t="shared" si="324"/>
        <v>0</v>
      </c>
      <c r="Q119" s="164">
        <f t="shared" si="324"/>
        <v>0</v>
      </c>
      <c r="R119" s="164">
        <f t="shared" si="324"/>
        <v>0</v>
      </c>
      <c r="S119" s="164">
        <f t="shared" si="324"/>
        <v>0</v>
      </c>
      <c r="T119" s="164">
        <f t="shared" si="324"/>
        <v>0</v>
      </c>
      <c r="U119" s="164">
        <f t="shared" si="324"/>
        <v>0</v>
      </c>
      <c r="V119" s="164">
        <f t="shared" si="324"/>
        <v>0</v>
      </c>
      <c r="W119" s="164">
        <f t="shared" si="324"/>
        <v>0</v>
      </c>
      <c r="X119" s="164">
        <f t="shared" si="324"/>
        <v>0</v>
      </c>
      <c r="Y119" s="164">
        <f t="shared" si="324"/>
        <v>0</v>
      </c>
      <c r="Z119" s="164">
        <f t="shared" si="324"/>
        <v>0</v>
      </c>
      <c r="AA119" s="164">
        <f t="shared" si="324"/>
        <v>0</v>
      </c>
      <c r="AB119" s="164">
        <f t="shared" si="324"/>
        <v>0</v>
      </c>
      <c r="AC119" s="164">
        <f t="shared" si="324"/>
        <v>0</v>
      </c>
      <c r="AD119" s="164">
        <f t="shared" si="324"/>
        <v>0</v>
      </c>
      <c r="AE119" s="164">
        <f t="shared" si="324"/>
        <v>0</v>
      </c>
      <c r="AF119" s="164">
        <f t="shared" si="324"/>
        <v>0</v>
      </c>
      <c r="AG119" s="164">
        <f t="shared" si="324"/>
        <v>0</v>
      </c>
      <c r="AH119" s="164">
        <f t="shared" si="324"/>
        <v>0</v>
      </c>
      <c r="AI119" s="164">
        <f t="shared" si="324"/>
        <v>0</v>
      </c>
      <c r="AJ119" s="164">
        <f t="shared" si="324"/>
        <v>0</v>
      </c>
      <c r="AK119" s="164">
        <f t="shared" si="324"/>
        <v>0</v>
      </c>
      <c r="AL119" s="164">
        <f t="shared" si="324"/>
        <v>0</v>
      </c>
      <c r="AM119" s="164">
        <f t="shared" si="324"/>
        <v>0</v>
      </c>
      <c r="AN119" s="164">
        <f t="shared" si="324"/>
        <v>0</v>
      </c>
      <c r="AO119" s="164">
        <f t="shared" si="324"/>
        <v>0</v>
      </c>
      <c r="AP119" s="164">
        <f t="shared" si="324"/>
        <v>0</v>
      </c>
      <c r="AQ119" s="164">
        <f t="shared" si="324"/>
        <v>0</v>
      </c>
      <c r="AR119" s="164">
        <f t="shared" si="324"/>
        <v>0</v>
      </c>
      <c r="AS119" s="164">
        <f t="shared" si="324"/>
        <v>0</v>
      </c>
      <c r="AT119" s="164">
        <f t="shared" si="324"/>
        <v>0</v>
      </c>
      <c r="AU119" s="164">
        <f t="shared" si="324"/>
        <v>0</v>
      </c>
      <c r="AV119" s="164">
        <f t="shared" si="324"/>
        <v>0</v>
      </c>
      <c r="AW119" s="164">
        <f t="shared" si="324"/>
        <v>0</v>
      </c>
      <c r="AX119" s="164">
        <f t="shared" si="324"/>
        <v>0</v>
      </c>
      <c r="AY119" s="164">
        <f t="shared" si="324"/>
        <v>0</v>
      </c>
      <c r="AZ119" s="164">
        <f t="shared" si="324"/>
        <v>0</v>
      </c>
      <c r="BA119" s="164">
        <f t="shared" si="324"/>
        <v>0</v>
      </c>
      <c r="BB119" s="164">
        <f t="shared" si="324"/>
        <v>0</v>
      </c>
      <c r="BC119" s="164">
        <f t="shared" si="324"/>
        <v>0</v>
      </c>
      <c r="BD119" s="164">
        <f t="shared" si="324"/>
        <v>0</v>
      </c>
      <c r="BE119" s="164">
        <f t="shared" si="324"/>
        <v>0</v>
      </c>
      <c r="BF119" s="164">
        <f t="shared" si="324"/>
        <v>0</v>
      </c>
      <c r="BG119" s="164">
        <f t="shared" si="324"/>
        <v>0</v>
      </c>
      <c r="BH119" s="164">
        <f t="shared" si="324"/>
        <v>0</v>
      </c>
      <c r="BI119" s="164">
        <f t="shared" si="324"/>
        <v>0</v>
      </c>
      <c r="BJ119" s="164">
        <f t="shared" si="324"/>
        <v>0</v>
      </c>
      <c r="BK119" s="33">
        <f t="shared" si="324"/>
        <v>0</v>
      </c>
    </row>
    <row r="120" spans="9:63">
      <c r="I120" s="31">
        <v>41</v>
      </c>
      <c r="L120" s="225">
        <f t="shared" si="317"/>
        <v>0</v>
      </c>
      <c r="M120" s="164">
        <f t="shared" si="324"/>
        <v>0</v>
      </c>
      <c r="N120" s="164">
        <f t="shared" si="324"/>
        <v>0</v>
      </c>
      <c r="O120" s="164">
        <f t="shared" si="324"/>
        <v>0</v>
      </c>
      <c r="P120" s="164">
        <f t="shared" si="324"/>
        <v>0</v>
      </c>
      <c r="Q120" s="164">
        <f t="shared" si="324"/>
        <v>0</v>
      </c>
      <c r="R120" s="164">
        <f t="shared" si="324"/>
        <v>0</v>
      </c>
      <c r="S120" s="164">
        <f t="shared" si="324"/>
        <v>0</v>
      </c>
      <c r="T120" s="164">
        <f t="shared" si="324"/>
        <v>0</v>
      </c>
      <c r="U120" s="164">
        <f t="shared" si="324"/>
        <v>0</v>
      </c>
      <c r="V120" s="164">
        <f t="shared" si="324"/>
        <v>0</v>
      </c>
      <c r="W120" s="164">
        <f t="shared" si="324"/>
        <v>0</v>
      </c>
      <c r="X120" s="164">
        <f t="shared" si="324"/>
        <v>0</v>
      </c>
      <c r="Y120" s="164">
        <f t="shared" si="324"/>
        <v>0</v>
      </c>
      <c r="Z120" s="164">
        <f t="shared" si="324"/>
        <v>0</v>
      </c>
      <c r="AA120" s="164">
        <f t="shared" si="324"/>
        <v>0</v>
      </c>
      <c r="AB120" s="164">
        <f t="shared" ref="M120:BK125" si="325">IF($I120&lt;=AB$74,AA120+1,)</f>
        <v>0</v>
      </c>
      <c r="AC120" s="164">
        <f t="shared" si="325"/>
        <v>0</v>
      </c>
      <c r="AD120" s="164">
        <f t="shared" si="325"/>
        <v>0</v>
      </c>
      <c r="AE120" s="164">
        <f t="shared" si="325"/>
        <v>0</v>
      </c>
      <c r="AF120" s="164">
        <f t="shared" si="325"/>
        <v>0</v>
      </c>
      <c r="AG120" s="164">
        <f t="shared" si="325"/>
        <v>0</v>
      </c>
      <c r="AH120" s="164">
        <f t="shared" si="325"/>
        <v>0</v>
      </c>
      <c r="AI120" s="164">
        <f t="shared" si="325"/>
        <v>0</v>
      </c>
      <c r="AJ120" s="164">
        <f t="shared" si="325"/>
        <v>0</v>
      </c>
      <c r="AK120" s="164">
        <f t="shared" si="325"/>
        <v>0</v>
      </c>
      <c r="AL120" s="164">
        <f t="shared" si="325"/>
        <v>0</v>
      </c>
      <c r="AM120" s="164">
        <f t="shared" si="325"/>
        <v>0</v>
      </c>
      <c r="AN120" s="164">
        <f t="shared" si="325"/>
        <v>0</v>
      </c>
      <c r="AO120" s="164">
        <f t="shared" si="325"/>
        <v>0</v>
      </c>
      <c r="AP120" s="164">
        <f t="shared" si="325"/>
        <v>0</v>
      </c>
      <c r="AQ120" s="164">
        <f t="shared" si="325"/>
        <v>0</v>
      </c>
      <c r="AR120" s="164">
        <f t="shared" si="325"/>
        <v>0</v>
      </c>
      <c r="AS120" s="164">
        <f t="shared" si="325"/>
        <v>0</v>
      </c>
      <c r="AT120" s="164">
        <f t="shared" si="325"/>
        <v>0</v>
      </c>
      <c r="AU120" s="164">
        <f t="shared" si="325"/>
        <v>0</v>
      </c>
      <c r="AV120" s="164">
        <f t="shared" si="325"/>
        <v>0</v>
      </c>
      <c r="AW120" s="164">
        <f t="shared" si="325"/>
        <v>0</v>
      </c>
      <c r="AX120" s="164">
        <f t="shared" si="325"/>
        <v>0</v>
      </c>
      <c r="AY120" s="164">
        <f t="shared" si="325"/>
        <v>0</v>
      </c>
      <c r="AZ120" s="164">
        <f t="shared" si="325"/>
        <v>0</v>
      </c>
      <c r="BA120" s="164">
        <f t="shared" si="325"/>
        <v>0</v>
      </c>
      <c r="BB120" s="164">
        <f t="shared" si="325"/>
        <v>0</v>
      </c>
      <c r="BC120" s="164">
        <f t="shared" si="325"/>
        <v>0</v>
      </c>
      <c r="BD120" s="164">
        <f t="shared" si="325"/>
        <v>0</v>
      </c>
      <c r="BE120" s="164">
        <f t="shared" si="325"/>
        <v>0</v>
      </c>
      <c r="BF120" s="164">
        <f t="shared" si="325"/>
        <v>0</v>
      </c>
      <c r="BG120" s="164">
        <f t="shared" si="325"/>
        <v>0</v>
      </c>
      <c r="BH120" s="164">
        <f t="shared" si="325"/>
        <v>0</v>
      </c>
      <c r="BI120" s="164">
        <f t="shared" si="325"/>
        <v>0</v>
      </c>
      <c r="BJ120" s="164">
        <f t="shared" si="325"/>
        <v>0</v>
      </c>
      <c r="BK120" s="33">
        <f t="shared" si="325"/>
        <v>0</v>
      </c>
    </row>
    <row r="121" spans="9:63">
      <c r="I121" s="31">
        <v>42</v>
      </c>
      <c r="L121" s="225">
        <f t="shared" si="317"/>
        <v>0</v>
      </c>
      <c r="M121" s="164">
        <f t="shared" si="325"/>
        <v>0</v>
      </c>
      <c r="N121" s="164">
        <f t="shared" si="325"/>
        <v>0</v>
      </c>
      <c r="O121" s="164">
        <f t="shared" si="325"/>
        <v>0</v>
      </c>
      <c r="P121" s="164">
        <f t="shared" si="325"/>
        <v>0</v>
      </c>
      <c r="Q121" s="164">
        <f t="shared" si="325"/>
        <v>0</v>
      </c>
      <c r="R121" s="164">
        <f t="shared" si="325"/>
        <v>0</v>
      </c>
      <c r="S121" s="164">
        <f t="shared" si="325"/>
        <v>0</v>
      </c>
      <c r="T121" s="164">
        <f t="shared" si="325"/>
        <v>0</v>
      </c>
      <c r="U121" s="164">
        <f t="shared" si="325"/>
        <v>0</v>
      </c>
      <c r="V121" s="164">
        <f t="shared" si="325"/>
        <v>0</v>
      </c>
      <c r="W121" s="164">
        <f t="shared" si="325"/>
        <v>0</v>
      </c>
      <c r="X121" s="164">
        <f t="shared" si="325"/>
        <v>0</v>
      </c>
      <c r="Y121" s="164">
        <f t="shared" si="325"/>
        <v>0</v>
      </c>
      <c r="Z121" s="164">
        <f t="shared" si="325"/>
        <v>0</v>
      </c>
      <c r="AA121" s="164">
        <f t="shared" si="325"/>
        <v>0</v>
      </c>
      <c r="AB121" s="164">
        <f t="shared" si="325"/>
        <v>0</v>
      </c>
      <c r="AC121" s="164">
        <f t="shared" si="325"/>
        <v>0</v>
      </c>
      <c r="AD121" s="164">
        <f t="shared" si="325"/>
        <v>0</v>
      </c>
      <c r="AE121" s="164">
        <f t="shared" si="325"/>
        <v>0</v>
      </c>
      <c r="AF121" s="164">
        <f t="shared" si="325"/>
        <v>0</v>
      </c>
      <c r="AG121" s="164">
        <f t="shared" si="325"/>
        <v>0</v>
      </c>
      <c r="AH121" s="164">
        <f t="shared" si="325"/>
        <v>0</v>
      </c>
      <c r="AI121" s="164">
        <f t="shared" si="325"/>
        <v>0</v>
      </c>
      <c r="AJ121" s="164">
        <f t="shared" si="325"/>
        <v>0</v>
      </c>
      <c r="AK121" s="164">
        <f t="shared" si="325"/>
        <v>0</v>
      </c>
      <c r="AL121" s="164">
        <f t="shared" si="325"/>
        <v>0</v>
      </c>
      <c r="AM121" s="164">
        <f t="shared" si="325"/>
        <v>0</v>
      </c>
      <c r="AN121" s="164">
        <f t="shared" si="325"/>
        <v>0</v>
      </c>
      <c r="AO121" s="164">
        <f t="shared" si="325"/>
        <v>0</v>
      </c>
      <c r="AP121" s="164">
        <f t="shared" si="325"/>
        <v>0</v>
      </c>
      <c r="AQ121" s="164">
        <f t="shared" si="325"/>
        <v>0</v>
      </c>
      <c r="AR121" s="164">
        <f t="shared" si="325"/>
        <v>0</v>
      </c>
      <c r="AS121" s="164">
        <f t="shared" si="325"/>
        <v>0</v>
      </c>
      <c r="AT121" s="164">
        <f t="shared" si="325"/>
        <v>0</v>
      </c>
      <c r="AU121" s="164">
        <f t="shared" si="325"/>
        <v>0</v>
      </c>
      <c r="AV121" s="164">
        <f t="shared" si="325"/>
        <v>0</v>
      </c>
      <c r="AW121" s="164">
        <f t="shared" si="325"/>
        <v>0</v>
      </c>
      <c r="AX121" s="164">
        <f t="shared" si="325"/>
        <v>0</v>
      </c>
      <c r="AY121" s="164">
        <f t="shared" si="325"/>
        <v>0</v>
      </c>
      <c r="AZ121" s="164">
        <f t="shared" si="325"/>
        <v>0</v>
      </c>
      <c r="BA121" s="164">
        <f t="shared" si="325"/>
        <v>0</v>
      </c>
      <c r="BB121" s="164">
        <f t="shared" si="325"/>
        <v>0</v>
      </c>
      <c r="BC121" s="164">
        <f t="shared" si="325"/>
        <v>0</v>
      </c>
      <c r="BD121" s="164">
        <f t="shared" si="325"/>
        <v>0</v>
      </c>
      <c r="BE121" s="164">
        <f t="shared" si="325"/>
        <v>0</v>
      </c>
      <c r="BF121" s="164">
        <f t="shared" si="325"/>
        <v>0</v>
      </c>
      <c r="BG121" s="164">
        <f t="shared" si="325"/>
        <v>0</v>
      </c>
      <c r="BH121" s="164">
        <f t="shared" si="325"/>
        <v>0</v>
      </c>
      <c r="BI121" s="164">
        <f t="shared" si="325"/>
        <v>0</v>
      </c>
      <c r="BJ121" s="164">
        <f t="shared" si="325"/>
        <v>0</v>
      </c>
      <c r="BK121" s="33">
        <f t="shared" si="325"/>
        <v>0</v>
      </c>
    </row>
    <row r="122" spans="9:63">
      <c r="I122" s="31">
        <v>43</v>
      </c>
      <c r="L122" s="225">
        <f t="shared" si="317"/>
        <v>0</v>
      </c>
      <c r="M122" s="164">
        <f t="shared" si="325"/>
        <v>0</v>
      </c>
      <c r="N122" s="164">
        <f t="shared" si="325"/>
        <v>0</v>
      </c>
      <c r="O122" s="164">
        <f t="shared" si="325"/>
        <v>0</v>
      </c>
      <c r="P122" s="164">
        <f t="shared" si="325"/>
        <v>0</v>
      </c>
      <c r="Q122" s="164">
        <f t="shared" si="325"/>
        <v>0</v>
      </c>
      <c r="R122" s="164">
        <f t="shared" si="325"/>
        <v>0</v>
      </c>
      <c r="S122" s="164">
        <f t="shared" si="325"/>
        <v>0</v>
      </c>
      <c r="T122" s="164">
        <f t="shared" si="325"/>
        <v>0</v>
      </c>
      <c r="U122" s="164">
        <f t="shared" si="325"/>
        <v>0</v>
      </c>
      <c r="V122" s="164">
        <f t="shared" si="325"/>
        <v>0</v>
      </c>
      <c r="W122" s="164">
        <f t="shared" si="325"/>
        <v>0</v>
      </c>
      <c r="X122" s="164">
        <f t="shared" si="325"/>
        <v>0</v>
      </c>
      <c r="Y122" s="164">
        <f t="shared" si="325"/>
        <v>0</v>
      </c>
      <c r="Z122" s="164">
        <f t="shared" si="325"/>
        <v>0</v>
      </c>
      <c r="AA122" s="164">
        <f t="shared" si="325"/>
        <v>0</v>
      </c>
      <c r="AB122" s="164">
        <f t="shared" si="325"/>
        <v>0</v>
      </c>
      <c r="AC122" s="164">
        <f t="shared" si="325"/>
        <v>0</v>
      </c>
      <c r="AD122" s="164">
        <f t="shared" si="325"/>
        <v>0</v>
      </c>
      <c r="AE122" s="164">
        <f t="shared" si="325"/>
        <v>0</v>
      </c>
      <c r="AF122" s="164">
        <f t="shared" si="325"/>
        <v>0</v>
      </c>
      <c r="AG122" s="164">
        <f t="shared" si="325"/>
        <v>0</v>
      </c>
      <c r="AH122" s="164">
        <f t="shared" si="325"/>
        <v>0</v>
      </c>
      <c r="AI122" s="164">
        <f t="shared" si="325"/>
        <v>0</v>
      </c>
      <c r="AJ122" s="164">
        <f t="shared" si="325"/>
        <v>0</v>
      </c>
      <c r="AK122" s="164">
        <f t="shared" si="325"/>
        <v>0</v>
      </c>
      <c r="AL122" s="164">
        <f t="shared" si="325"/>
        <v>0</v>
      </c>
      <c r="AM122" s="164">
        <f t="shared" si="325"/>
        <v>0</v>
      </c>
      <c r="AN122" s="164">
        <f t="shared" si="325"/>
        <v>0</v>
      </c>
      <c r="AO122" s="164">
        <f t="shared" si="325"/>
        <v>0</v>
      </c>
      <c r="AP122" s="164">
        <f t="shared" si="325"/>
        <v>0</v>
      </c>
      <c r="AQ122" s="164">
        <f t="shared" si="325"/>
        <v>0</v>
      </c>
      <c r="AR122" s="164">
        <f t="shared" si="325"/>
        <v>0</v>
      </c>
      <c r="AS122" s="164">
        <f t="shared" si="325"/>
        <v>0</v>
      </c>
      <c r="AT122" s="164">
        <f t="shared" si="325"/>
        <v>0</v>
      </c>
      <c r="AU122" s="164">
        <f t="shared" si="325"/>
        <v>0</v>
      </c>
      <c r="AV122" s="164">
        <f t="shared" si="325"/>
        <v>0</v>
      </c>
      <c r="AW122" s="164">
        <f t="shared" si="325"/>
        <v>0</v>
      </c>
      <c r="AX122" s="164">
        <f t="shared" si="325"/>
        <v>0</v>
      </c>
      <c r="AY122" s="164">
        <f t="shared" si="325"/>
        <v>0</v>
      </c>
      <c r="AZ122" s="164">
        <f t="shared" si="325"/>
        <v>0</v>
      </c>
      <c r="BA122" s="164">
        <f t="shared" si="325"/>
        <v>0</v>
      </c>
      <c r="BB122" s="164">
        <f t="shared" si="325"/>
        <v>0</v>
      </c>
      <c r="BC122" s="164">
        <f t="shared" si="325"/>
        <v>0</v>
      </c>
      <c r="BD122" s="164">
        <f t="shared" si="325"/>
        <v>0</v>
      </c>
      <c r="BE122" s="164">
        <f t="shared" si="325"/>
        <v>0</v>
      </c>
      <c r="BF122" s="164">
        <f t="shared" si="325"/>
        <v>0</v>
      </c>
      <c r="BG122" s="164">
        <f t="shared" si="325"/>
        <v>0</v>
      </c>
      <c r="BH122" s="164">
        <f t="shared" si="325"/>
        <v>0</v>
      </c>
      <c r="BI122" s="164">
        <f t="shared" si="325"/>
        <v>0</v>
      </c>
      <c r="BJ122" s="164">
        <f t="shared" si="325"/>
        <v>0</v>
      </c>
      <c r="BK122" s="33">
        <f t="shared" si="325"/>
        <v>0</v>
      </c>
    </row>
    <row r="123" spans="9:63">
      <c r="I123" s="31">
        <v>44</v>
      </c>
      <c r="L123" s="225">
        <f t="shared" si="317"/>
        <v>0</v>
      </c>
      <c r="M123" s="164">
        <f t="shared" si="325"/>
        <v>0</v>
      </c>
      <c r="N123" s="164">
        <f t="shared" si="325"/>
        <v>0</v>
      </c>
      <c r="O123" s="164">
        <f t="shared" si="325"/>
        <v>0</v>
      </c>
      <c r="P123" s="164">
        <f t="shared" si="325"/>
        <v>0</v>
      </c>
      <c r="Q123" s="164">
        <f t="shared" si="325"/>
        <v>0</v>
      </c>
      <c r="R123" s="164">
        <f t="shared" si="325"/>
        <v>0</v>
      </c>
      <c r="S123" s="164">
        <f t="shared" si="325"/>
        <v>0</v>
      </c>
      <c r="T123" s="164">
        <f t="shared" si="325"/>
        <v>0</v>
      </c>
      <c r="U123" s="164">
        <f t="shared" si="325"/>
        <v>0</v>
      </c>
      <c r="V123" s="164">
        <f t="shared" si="325"/>
        <v>0</v>
      </c>
      <c r="W123" s="164">
        <f t="shared" si="325"/>
        <v>0</v>
      </c>
      <c r="X123" s="164">
        <f t="shared" si="325"/>
        <v>0</v>
      </c>
      <c r="Y123" s="164">
        <f t="shared" si="325"/>
        <v>0</v>
      </c>
      <c r="Z123" s="164">
        <f t="shared" si="325"/>
        <v>0</v>
      </c>
      <c r="AA123" s="164">
        <f t="shared" si="325"/>
        <v>0</v>
      </c>
      <c r="AB123" s="164">
        <f t="shared" si="325"/>
        <v>0</v>
      </c>
      <c r="AC123" s="164">
        <f t="shared" si="325"/>
        <v>0</v>
      </c>
      <c r="AD123" s="164">
        <f t="shared" si="325"/>
        <v>0</v>
      </c>
      <c r="AE123" s="164">
        <f t="shared" si="325"/>
        <v>0</v>
      </c>
      <c r="AF123" s="164">
        <f t="shared" si="325"/>
        <v>0</v>
      </c>
      <c r="AG123" s="164">
        <f t="shared" si="325"/>
        <v>0</v>
      </c>
      <c r="AH123" s="164">
        <f t="shared" si="325"/>
        <v>0</v>
      </c>
      <c r="AI123" s="164">
        <f t="shared" si="325"/>
        <v>0</v>
      </c>
      <c r="AJ123" s="164">
        <f t="shared" si="325"/>
        <v>0</v>
      </c>
      <c r="AK123" s="164">
        <f t="shared" si="325"/>
        <v>0</v>
      </c>
      <c r="AL123" s="164">
        <f t="shared" si="325"/>
        <v>0</v>
      </c>
      <c r="AM123" s="164">
        <f t="shared" si="325"/>
        <v>0</v>
      </c>
      <c r="AN123" s="164">
        <f t="shared" si="325"/>
        <v>0</v>
      </c>
      <c r="AO123" s="164">
        <f t="shared" si="325"/>
        <v>0</v>
      </c>
      <c r="AP123" s="164">
        <f t="shared" si="325"/>
        <v>0</v>
      </c>
      <c r="AQ123" s="164">
        <f t="shared" si="325"/>
        <v>0</v>
      </c>
      <c r="AR123" s="164">
        <f t="shared" si="325"/>
        <v>0</v>
      </c>
      <c r="AS123" s="164">
        <f t="shared" si="325"/>
        <v>0</v>
      </c>
      <c r="AT123" s="164">
        <f t="shared" si="325"/>
        <v>0</v>
      </c>
      <c r="AU123" s="164">
        <f t="shared" si="325"/>
        <v>0</v>
      </c>
      <c r="AV123" s="164">
        <f t="shared" si="325"/>
        <v>0</v>
      </c>
      <c r="AW123" s="164">
        <f t="shared" si="325"/>
        <v>0</v>
      </c>
      <c r="AX123" s="164">
        <f t="shared" si="325"/>
        <v>0</v>
      </c>
      <c r="AY123" s="164">
        <f t="shared" si="325"/>
        <v>0</v>
      </c>
      <c r="AZ123" s="164">
        <f t="shared" si="325"/>
        <v>0</v>
      </c>
      <c r="BA123" s="164">
        <f t="shared" si="325"/>
        <v>0</v>
      </c>
      <c r="BB123" s="164">
        <f t="shared" si="325"/>
        <v>0</v>
      </c>
      <c r="BC123" s="164">
        <f t="shared" si="325"/>
        <v>0</v>
      </c>
      <c r="BD123" s="164">
        <f t="shared" si="325"/>
        <v>0</v>
      </c>
      <c r="BE123" s="164">
        <f t="shared" si="325"/>
        <v>0</v>
      </c>
      <c r="BF123" s="164">
        <f t="shared" si="325"/>
        <v>0</v>
      </c>
      <c r="BG123" s="164">
        <f t="shared" si="325"/>
        <v>0</v>
      </c>
      <c r="BH123" s="164">
        <f t="shared" si="325"/>
        <v>0</v>
      </c>
      <c r="BI123" s="164">
        <f t="shared" si="325"/>
        <v>0</v>
      </c>
      <c r="BJ123" s="164">
        <f t="shared" si="325"/>
        <v>0</v>
      </c>
      <c r="BK123" s="33">
        <f t="shared" si="325"/>
        <v>0</v>
      </c>
    </row>
    <row r="124" spans="9:63">
      <c r="I124" s="31">
        <v>45</v>
      </c>
      <c r="L124" s="225">
        <f t="shared" si="317"/>
        <v>0</v>
      </c>
      <c r="M124" s="164">
        <f t="shared" si="325"/>
        <v>0</v>
      </c>
      <c r="N124" s="164">
        <f t="shared" si="325"/>
        <v>0</v>
      </c>
      <c r="O124" s="164">
        <f t="shared" si="325"/>
        <v>0</v>
      </c>
      <c r="P124" s="164">
        <f t="shared" si="325"/>
        <v>0</v>
      </c>
      <c r="Q124" s="164">
        <f t="shared" si="325"/>
        <v>0</v>
      </c>
      <c r="R124" s="164">
        <f t="shared" si="325"/>
        <v>0</v>
      </c>
      <c r="S124" s="164">
        <f t="shared" si="325"/>
        <v>0</v>
      </c>
      <c r="T124" s="164">
        <f t="shared" si="325"/>
        <v>0</v>
      </c>
      <c r="U124" s="164">
        <f t="shared" si="325"/>
        <v>0</v>
      </c>
      <c r="V124" s="164">
        <f t="shared" si="325"/>
        <v>0</v>
      </c>
      <c r="W124" s="164">
        <f t="shared" si="325"/>
        <v>0</v>
      </c>
      <c r="X124" s="164">
        <f t="shared" si="325"/>
        <v>0</v>
      </c>
      <c r="Y124" s="164">
        <f t="shared" si="325"/>
        <v>0</v>
      </c>
      <c r="Z124" s="164">
        <f t="shared" si="325"/>
        <v>0</v>
      </c>
      <c r="AA124" s="164">
        <f t="shared" si="325"/>
        <v>0</v>
      </c>
      <c r="AB124" s="164">
        <f t="shared" si="325"/>
        <v>0</v>
      </c>
      <c r="AC124" s="164">
        <f t="shared" si="325"/>
        <v>0</v>
      </c>
      <c r="AD124" s="164">
        <f t="shared" si="325"/>
        <v>0</v>
      </c>
      <c r="AE124" s="164">
        <f t="shared" si="325"/>
        <v>0</v>
      </c>
      <c r="AF124" s="164">
        <f t="shared" si="325"/>
        <v>0</v>
      </c>
      <c r="AG124" s="164">
        <f t="shared" si="325"/>
        <v>0</v>
      </c>
      <c r="AH124" s="164">
        <f t="shared" si="325"/>
        <v>0</v>
      </c>
      <c r="AI124" s="164">
        <f t="shared" si="325"/>
        <v>0</v>
      </c>
      <c r="AJ124" s="164">
        <f t="shared" si="325"/>
        <v>0</v>
      </c>
      <c r="AK124" s="164">
        <f t="shared" si="325"/>
        <v>0</v>
      </c>
      <c r="AL124" s="164">
        <f t="shared" si="325"/>
        <v>0</v>
      </c>
      <c r="AM124" s="164">
        <f t="shared" si="325"/>
        <v>0</v>
      </c>
      <c r="AN124" s="164">
        <f t="shared" si="325"/>
        <v>0</v>
      </c>
      <c r="AO124" s="164">
        <f t="shared" si="325"/>
        <v>0</v>
      </c>
      <c r="AP124" s="164">
        <f t="shared" si="325"/>
        <v>0</v>
      </c>
      <c r="AQ124" s="164">
        <f t="shared" si="325"/>
        <v>0</v>
      </c>
      <c r="AR124" s="164">
        <f t="shared" si="325"/>
        <v>0</v>
      </c>
      <c r="AS124" s="164">
        <f t="shared" si="325"/>
        <v>0</v>
      </c>
      <c r="AT124" s="164">
        <f t="shared" si="325"/>
        <v>0</v>
      </c>
      <c r="AU124" s="164">
        <f t="shared" si="325"/>
        <v>0</v>
      </c>
      <c r="AV124" s="164">
        <f t="shared" si="325"/>
        <v>0</v>
      </c>
      <c r="AW124" s="164">
        <f t="shared" si="325"/>
        <v>0</v>
      </c>
      <c r="AX124" s="164">
        <f t="shared" si="325"/>
        <v>0</v>
      </c>
      <c r="AY124" s="164">
        <f t="shared" si="325"/>
        <v>0</v>
      </c>
      <c r="AZ124" s="164">
        <f t="shared" si="325"/>
        <v>0</v>
      </c>
      <c r="BA124" s="164">
        <f t="shared" si="325"/>
        <v>0</v>
      </c>
      <c r="BB124" s="164">
        <f t="shared" si="325"/>
        <v>0</v>
      </c>
      <c r="BC124" s="164">
        <f t="shared" si="325"/>
        <v>0</v>
      </c>
      <c r="BD124" s="164">
        <f t="shared" si="325"/>
        <v>0</v>
      </c>
      <c r="BE124" s="164">
        <f t="shared" si="325"/>
        <v>0</v>
      </c>
      <c r="BF124" s="164">
        <f t="shared" si="325"/>
        <v>0</v>
      </c>
      <c r="BG124" s="164">
        <f t="shared" si="325"/>
        <v>0</v>
      </c>
      <c r="BH124" s="164">
        <f t="shared" si="325"/>
        <v>0</v>
      </c>
      <c r="BI124" s="164">
        <f t="shared" si="325"/>
        <v>0</v>
      </c>
      <c r="BJ124" s="164">
        <f t="shared" si="325"/>
        <v>0</v>
      </c>
      <c r="BK124" s="33">
        <f t="shared" si="325"/>
        <v>0</v>
      </c>
    </row>
    <row r="125" spans="9:63">
      <c r="I125" s="31">
        <v>46</v>
      </c>
      <c r="L125" s="225">
        <f t="shared" si="317"/>
        <v>0</v>
      </c>
      <c r="M125" s="164">
        <f t="shared" si="325"/>
        <v>0</v>
      </c>
      <c r="N125" s="164">
        <f t="shared" si="325"/>
        <v>0</v>
      </c>
      <c r="O125" s="164">
        <f t="shared" si="325"/>
        <v>0</v>
      </c>
      <c r="P125" s="164">
        <f t="shared" si="325"/>
        <v>0</v>
      </c>
      <c r="Q125" s="164">
        <f t="shared" si="325"/>
        <v>0</v>
      </c>
      <c r="R125" s="164">
        <f t="shared" si="325"/>
        <v>0</v>
      </c>
      <c r="S125" s="164">
        <f t="shared" si="325"/>
        <v>0</v>
      </c>
      <c r="T125" s="164">
        <f t="shared" si="325"/>
        <v>0</v>
      </c>
      <c r="U125" s="164">
        <f t="shared" si="325"/>
        <v>0</v>
      </c>
      <c r="V125" s="164">
        <f t="shared" si="325"/>
        <v>0</v>
      </c>
      <c r="W125" s="164">
        <f t="shared" si="325"/>
        <v>0</v>
      </c>
      <c r="X125" s="164">
        <f t="shared" si="325"/>
        <v>0</v>
      </c>
      <c r="Y125" s="164">
        <f t="shared" si="325"/>
        <v>0</v>
      </c>
      <c r="Z125" s="164">
        <f t="shared" si="325"/>
        <v>0</v>
      </c>
      <c r="AA125" s="164">
        <f t="shared" si="325"/>
        <v>0</v>
      </c>
      <c r="AB125" s="164">
        <f t="shared" ref="M125:BK130" si="326">IF($I125&lt;=AB$74,AA125+1,)</f>
        <v>0</v>
      </c>
      <c r="AC125" s="164">
        <f t="shared" si="326"/>
        <v>0</v>
      </c>
      <c r="AD125" s="164">
        <f t="shared" si="326"/>
        <v>0</v>
      </c>
      <c r="AE125" s="164">
        <f t="shared" si="326"/>
        <v>0</v>
      </c>
      <c r="AF125" s="164">
        <f t="shared" si="326"/>
        <v>0</v>
      </c>
      <c r="AG125" s="164">
        <f t="shared" si="326"/>
        <v>0</v>
      </c>
      <c r="AH125" s="164">
        <f t="shared" si="326"/>
        <v>0</v>
      </c>
      <c r="AI125" s="164">
        <f t="shared" si="326"/>
        <v>0</v>
      </c>
      <c r="AJ125" s="164">
        <f t="shared" si="326"/>
        <v>0</v>
      </c>
      <c r="AK125" s="164">
        <f t="shared" si="326"/>
        <v>0</v>
      </c>
      <c r="AL125" s="164">
        <f t="shared" si="326"/>
        <v>0</v>
      </c>
      <c r="AM125" s="164">
        <f t="shared" si="326"/>
        <v>0</v>
      </c>
      <c r="AN125" s="164">
        <f t="shared" si="326"/>
        <v>0</v>
      </c>
      <c r="AO125" s="164">
        <f t="shared" si="326"/>
        <v>0</v>
      </c>
      <c r="AP125" s="164">
        <f t="shared" si="326"/>
        <v>0</v>
      </c>
      <c r="AQ125" s="164">
        <f t="shared" si="326"/>
        <v>0</v>
      </c>
      <c r="AR125" s="164">
        <f t="shared" si="326"/>
        <v>0</v>
      </c>
      <c r="AS125" s="164">
        <f t="shared" si="326"/>
        <v>0</v>
      </c>
      <c r="AT125" s="164">
        <f t="shared" si="326"/>
        <v>0</v>
      </c>
      <c r="AU125" s="164">
        <f t="shared" si="326"/>
        <v>0</v>
      </c>
      <c r="AV125" s="164">
        <f t="shared" si="326"/>
        <v>0</v>
      </c>
      <c r="AW125" s="164">
        <f t="shared" si="326"/>
        <v>0</v>
      </c>
      <c r="AX125" s="164">
        <f t="shared" si="326"/>
        <v>0</v>
      </c>
      <c r="AY125" s="164">
        <f t="shared" si="326"/>
        <v>0</v>
      </c>
      <c r="AZ125" s="164">
        <f t="shared" si="326"/>
        <v>0</v>
      </c>
      <c r="BA125" s="164">
        <f t="shared" si="326"/>
        <v>0</v>
      </c>
      <c r="BB125" s="164">
        <f t="shared" si="326"/>
        <v>0</v>
      </c>
      <c r="BC125" s="164">
        <f t="shared" si="326"/>
        <v>0</v>
      </c>
      <c r="BD125" s="164">
        <f t="shared" si="326"/>
        <v>0</v>
      </c>
      <c r="BE125" s="164">
        <f t="shared" si="326"/>
        <v>0</v>
      </c>
      <c r="BF125" s="164">
        <f t="shared" si="326"/>
        <v>0</v>
      </c>
      <c r="BG125" s="164">
        <f t="shared" si="326"/>
        <v>0</v>
      </c>
      <c r="BH125" s="164">
        <f t="shared" si="326"/>
        <v>0</v>
      </c>
      <c r="BI125" s="164">
        <f t="shared" si="326"/>
        <v>0</v>
      </c>
      <c r="BJ125" s="164">
        <f t="shared" si="326"/>
        <v>0</v>
      </c>
      <c r="BK125" s="33">
        <f t="shared" si="326"/>
        <v>0</v>
      </c>
    </row>
    <row r="126" spans="9:63">
      <c r="I126" s="31">
        <v>47</v>
      </c>
      <c r="L126" s="225">
        <f t="shared" si="317"/>
        <v>0</v>
      </c>
      <c r="M126" s="164">
        <f t="shared" si="326"/>
        <v>0</v>
      </c>
      <c r="N126" s="164">
        <f t="shared" si="326"/>
        <v>0</v>
      </c>
      <c r="O126" s="164">
        <f t="shared" si="326"/>
        <v>0</v>
      </c>
      <c r="P126" s="164">
        <f t="shared" si="326"/>
        <v>0</v>
      </c>
      <c r="Q126" s="164">
        <f t="shared" si="326"/>
        <v>0</v>
      </c>
      <c r="R126" s="164">
        <f t="shared" si="326"/>
        <v>0</v>
      </c>
      <c r="S126" s="164">
        <f t="shared" si="326"/>
        <v>0</v>
      </c>
      <c r="T126" s="164">
        <f t="shared" si="326"/>
        <v>0</v>
      </c>
      <c r="U126" s="164">
        <f t="shared" si="326"/>
        <v>0</v>
      </c>
      <c r="V126" s="164">
        <f t="shared" si="326"/>
        <v>0</v>
      </c>
      <c r="W126" s="164">
        <f t="shared" si="326"/>
        <v>0</v>
      </c>
      <c r="X126" s="164">
        <f t="shared" si="326"/>
        <v>0</v>
      </c>
      <c r="Y126" s="164">
        <f t="shared" si="326"/>
        <v>0</v>
      </c>
      <c r="Z126" s="164">
        <f t="shared" si="326"/>
        <v>0</v>
      </c>
      <c r="AA126" s="164">
        <f t="shared" si="326"/>
        <v>0</v>
      </c>
      <c r="AB126" s="164">
        <f t="shared" si="326"/>
        <v>0</v>
      </c>
      <c r="AC126" s="164">
        <f t="shared" si="326"/>
        <v>0</v>
      </c>
      <c r="AD126" s="164">
        <f t="shared" si="326"/>
        <v>0</v>
      </c>
      <c r="AE126" s="164">
        <f t="shared" si="326"/>
        <v>0</v>
      </c>
      <c r="AF126" s="164">
        <f t="shared" si="326"/>
        <v>0</v>
      </c>
      <c r="AG126" s="164">
        <f t="shared" si="326"/>
        <v>0</v>
      </c>
      <c r="AH126" s="164">
        <f t="shared" si="326"/>
        <v>0</v>
      </c>
      <c r="AI126" s="164">
        <f t="shared" si="326"/>
        <v>0</v>
      </c>
      <c r="AJ126" s="164">
        <f t="shared" si="326"/>
        <v>0</v>
      </c>
      <c r="AK126" s="164">
        <f t="shared" si="326"/>
        <v>0</v>
      </c>
      <c r="AL126" s="164">
        <f t="shared" si="326"/>
        <v>0</v>
      </c>
      <c r="AM126" s="164">
        <f t="shared" si="326"/>
        <v>0</v>
      </c>
      <c r="AN126" s="164">
        <f t="shared" si="326"/>
        <v>0</v>
      </c>
      <c r="AO126" s="164">
        <f t="shared" si="326"/>
        <v>0</v>
      </c>
      <c r="AP126" s="164">
        <f t="shared" si="326"/>
        <v>0</v>
      </c>
      <c r="AQ126" s="164">
        <f t="shared" si="326"/>
        <v>0</v>
      </c>
      <c r="AR126" s="164">
        <f t="shared" si="326"/>
        <v>0</v>
      </c>
      <c r="AS126" s="164">
        <f t="shared" si="326"/>
        <v>0</v>
      </c>
      <c r="AT126" s="164">
        <f t="shared" si="326"/>
        <v>0</v>
      </c>
      <c r="AU126" s="164">
        <f t="shared" si="326"/>
        <v>0</v>
      </c>
      <c r="AV126" s="164">
        <f t="shared" si="326"/>
        <v>0</v>
      </c>
      <c r="AW126" s="164">
        <f t="shared" si="326"/>
        <v>0</v>
      </c>
      <c r="AX126" s="164">
        <f t="shared" si="326"/>
        <v>0</v>
      </c>
      <c r="AY126" s="164">
        <f t="shared" si="326"/>
        <v>0</v>
      </c>
      <c r="AZ126" s="164">
        <f t="shared" si="326"/>
        <v>0</v>
      </c>
      <c r="BA126" s="164">
        <f t="shared" si="326"/>
        <v>0</v>
      </c>
      <c r="BB126" s="164">
        <f t="shared" si="326"/>
        <v>0</v>
      </c>
      <c r="BC126" s="164">
        <f t="shared" si="326"/>
        <v>0</v>
      </c>
      <c r="BD126" s="164">
        <f t="shared" si="326"/>
        <v>0</v>
      </c>
      <c r="BE126" s="164">
        <f t="shared" si="326"/>
        <v>0</v>
      </c>
      <c r="BF126" s="164">
        <f t="shared" si="326"/>
        <v>0</v>
      </c>
      <c r="BG126" s="164">
        <f t="shared" si="326"/>
        <v>0</v>
      </c>
      <c r="BH126" s="164">
        <f t="shared" si="326"/>
        <v>0</v>
      </c>
      <c r="BI126" s="164">
        <f t="shared" si="326"/>
        <v>0</v>
      </c>
      <c r="BJ126" s="164">
        <f t="shared" si="326"/>
        <v>0</v>
      </c>
      <c r="BK126" s="33">
        <f t="shared" si="326"/>
        <v>0</v>
      </c>
    </row>
    <row r="127" spans="9:63">
      <c r="I127" s="31">
        <v>48</v>
      </c>
      <c r="L127" s="225">
        <f t="shared" si="317"/>
        <v>0</v>
      </c>
      <c r="M127" s="164">
        <f t="shared" si="326"/>
        <v>0</v>
      </c>
      <c r="N127" s="164">
        <f t="shared" si="326"/>
        <v>0</v>
      </c>
      <c r="O127" s="164">
        <f t="shared" si="326"/>
        <v>0</v>
      </c>
      <c r="P127" s="164">
        <f t="shared" si="326"/>
        <v>0</v>
      </c>
      <c r="Q127" s="164">
        <f t="shared" si="326"/>
        <v>0</v>
      </c>
      <c r="R127" s="164">
        <f t="shared" si="326"/>
        <v>0</v>
      </c>
      <c r="S127" s="164">
        <f t="shared" si="326"/>
        <v>0</v>
      </c>
      <c r="T127" s="164">
        <f t="shared" si="326"/>
        <v>0</v>
      </c>
      <c r="U127" s="164">
        <f t="shared" si="326"/>
        <v>0</v>
      </c>
      <c r="V127" s="164">
        <f t="shared" si="326"/>
        <v>0</v>
      </c>
      <c r="W127" s="164">
        <f t="shared" si="326"/>
        <v>0</v>
      </c>
      <c r="X127" s="164">
        <f t="shared" si="326"/>
        <v>0</v>
      </c>
      <c r="Y127" s="164">
        <f t="shared" si="326"/>
        <v>0</v>
      </c>
      <c r="Z127" s="164">
        <f t="shared" si="326"/>
        <v>0</v>
      </c>
      <c r="AA127" s="164">
        <f t="shared" si="326"/>
        <v>0</v>
      </c>
      <c r="AB127" s="164">
        <f t="shared" si="326"/>
        <v>0</v>
      </c>
      <c r="AC127" s="164">
        <f t="shared" si="326"/>
        <v>0</v>
      </c>
      <c r="AD127" s="164">
        <f t="shared" si="326"/>
        <v>0</v>
      </c>
      <c r="AE127" s="164">
        <f t="shared" si="326"/>
        <v>0</v>
      </c>
      <c r="AF127" s="164">
        <f t="shared" si="326"/>
        <v>0</v>
      </c>
      <c r="AG127" s="164">
        <f t="shared" si="326"/>
        <v>0</v>
      </c>
      <c r="AH127" s="164">
        <f t="shared" si="326"/>
        <v>0</v>
      </c>
      <c r="AI127" s="164">
        <f t="shared" si="326"/>
        <v>0</v>
      </c>
      <c r="AJ127" s="164">
        <f t="shared" si="326"/>
        <v>0</v>
      </c>
      <c r="AK127" s="164">
        <f t="shared" si="326"/>
        <v>0</v>
      </c>
      <c r="AL127" s="164">
        <f t="shared" si="326"/>
        <v>0</v>
      </c>
      <c r="AM127" s="164">
        <f t="shared" si="326"/>
        <v>0</v>
      </c>
      <c r="AN127" s="164">
        <f t="shared" si="326"/>
        <v>0</v>
      </c>
      <c r="AO127" s="164">
        <f t="shared" si="326"/>
        <v>0</v>
      </c>
      <c r="AP127" s="164">
        <f t="shared" si="326"/>
        <v>0</v>
      </c>
      <c r="AQ127" s="164">
        <f t="shared" si="326"/>
        <v>0</v>
      </c>
      <c r="AR127" s="164">
        <f t="shared" si="326"/>
        <v>0</v>
      </c>
      <c r="AS127" s="164">
        <f t="shared" si="326"/>
        <v>0</v>
      </c>
      <c r="AT127" s="164">
        <f t="shared" si="326"/>
        <v>0</v>
      </c>
      <c r="AU127" s="164">
        <f t="shared" si="326"/>
        <v>0</v>
      </c>
      <c r="AV127" s="164">
        <f t="shared" si="326"/>
        <v>0</v>
      </c>
      <c r="AW127" s="164">
        <f t="shared" si="326"/>
        <v>0</v>
      </c>
      <c r="AX127" s="164">
        <f t="shared" si="326"/>
        <v>0</v>
      </c>
      <c r="AY127" s="164">
        <f t="shared" si="326"/>
        <v>0</v>
      </c>
      <c r="AZ127" s="164">
        <f t="shared" si="326"/>
        <v>0</v>
      </c>
      <c r="BA127" s="164">
        <f t="shared" si="326"/>
        <v>0</v>
      </c>
      <c r="BB127" s="164">
        <f t="shared" si="326"/>
        <v>0</v>
      </c>
      <c r="BC127" s="164">
        <f t="shared" si="326"/>
        <v>0</v>
      </c>
      <c r="BD127" s="164">
        <f t="shared" si="326"/>
        <v>0</v>
      </c>
      <c r="BE127" s="164">
        <f t="shared" si="326"/>
        <v>0</v>
      </c>
      <c r="BF127" s="164">
        <f t="shared" si="326"/>
        <v>0</v>
      </c>
      <c r="BG127" s="164">
        <f t="shared" si="326"/>
        <v>0</v>
      </c>
      <c r="BH127" s="164">
        <f t="shared" si="326"/>
        <v>0</v>
      </c>
      <c r="BI127" s="164">
        <f t="shared" si="326"/>
        <v>0</v>
      </c>
      <c r="BJ127" s="164">
        <f t="shared" si="326"/>
        <v>0</v>
      </c>
      <c r="BK127" s="33">
        <f t="shared" si="326"/>
        <v>0</v>
      </c>
    </row>
    <row r="128" spans="9:63">
      <c r="I128" s="31">
        <v>49</v>
      </c>
      <c r="L128" s="225">
        <f t="shared" si="317"/>
        <v>0</v>
      </c>
      <c r="M128" s="164">
        <f t="shared" si="326"/>
        <v>0</v>
      </c>
      <c r="N128" s="164">
        <f t="shared" si="326"/>
        <v>0</v>
      </c>
      <c r="O128" s="164">
        <f t="shared" si="326"/>
        <v>0</v>
      </c>
      <c r="P128" s="164">
        <f t="shared" si="326"/>
        <v>0</v>
      </c>
      <c r="Q128" s="164">
        <f t="shared" si="326"/>
        <v>0</v>
      </c>
      <c r="R128" s="164">
        <f t="shared" si="326"/>
        <v>0</v>
      </c>
      <c r="S128" s="164">
        <f t="shared" si="326"/>
        <v>0</v>
      </c>
      <c r="T128" s="164">
        <f t="shared" si="326"/>
        <v>0</v>
      </c>
      <c r="U128" s="164">
        <f t="shared" si="326"/>
        <v>0</v>
      </c>
      <c r="V128" s="164">
        <f t="shared" si="326"/>
        <v>0</v>
      </c>
      <c r="W128" s="164">
        <f t="shared" si="326"/>
        <v>0</v>
      </c>
      <c r="X128" s="164">
        <f t="shared" si="326"/>
        <v>0</v>
      </c>
      <c r="Y128" s="164">
        <f t="shared" si="326"/>
        <v>0</v>
      </c>
      <c r="Z128" s="164">
        <f t="shared" si="326"/>
        <v>0</v>
      </c>
      <c r="AA128" s="164">
        <f t="shared" si="326"/>
        <v>0</v>
      </c>
      <c r="AB128" s="164">
        <f t="shared" si="326"/>
        <v>0</v>
      </c>
      <c r="AC128" s="164">
        <f t="shared" si="326"/>
        <v>0</v>
      </c>
      <c r="AD128" s="164">
        <f t="shared" si="326"/>
        <v>0</v>
      </c>
      <c r="AE128" s="164">
        <f t="shared" si="326"/>
        <v>0</v>
      </c>
      <c r="AF128" s="164">
        <f t="shared" si="326"/>
        <v>0</v>
      </c>
      <c r="AG128" s="164">
        <f t="shared" si="326"/>
        <v>0</v>
      </c>
      <c r="AH128" s="164">
        <f t="shared" si="326"/>
        <v>0</v>
      </c>
      <c r="AI128" s="164">
        <f t="shared" si="326"/>
        <v>0</v>
      </c>
      <c r="AJ128" s="164">
        <f t="shared" si="326"/>
        <v>0</v>
      </c>
      <c r="AK128" s="164">
        <f t="shared" si="326"/>
        <v>0</v>
      </c>
      <c r="AL128" s="164">
        <f t="shared" si="326"/>
        <v>0</v>
      </c>
      <c r="AM128" s="164">
        <f t="shared" si="326"/>
        <v>0</v>
      </c>
      <c r="AN128" s="164">
        <f t="shared" si="326"/>
        <v>0</v>
      </c>
      <c r="AO128" s="164">
        <f t="shared" si="326"/>
        <v>0</v>
      </c>
      <c r="AP128" s="164">
        <f t="shared" si="326"/>
        <v>0</v>
      </c>
      <c r="AQ128" s="164">
        <f t="shared" si="326"/>
        <v>0</v>
      </c>
      <c r="AR128" s="164">
        <f t="shared" si="326"/>
        <v>0</v>
      </c>
      <c r="AS128" s="164">
        <f t="shared" si="326"/>
        <v>0</v>
      </c>
      <c r="AT128" s="164">
        <f t="shared" si="326"/>
        <v>0</v>
      </c>
      <c r="AU128" s="164">
        <f t="shared" si="326"/>
        <v>0</v>
      </c>
      <c r="AV128" s="164">
        <f t="shared" si="326"/>
        <v>0</v>
      </c>
      <c r="AW128" s="164">
        <f t="shared" si="326"/>
        <v>0</v>
      </c>
      <c r="AX128" s="164">
        <f t="shared" si="326"/>
        <v>0</v>
      </c>
      <c r="AY128" s="164">
        <f t="shared" si="326"/>
        <v>0</v>
      </c>
      <c r="AZ128" s="164">
        <f t="shared" si="326"/>
        <v>0</v>
      </c>
      <c r="BA128" s="164">
        <f t="shared" si="326"/>
        <v>0</v>
      </c>
      <c r="BB128" s="164">
        <f t="shared" si="326"/>
        <v>0</v>
      </c>
      <c r="BC128" s="164">
        <f t="shared" si="326"/>
        <v>0</v>
      </c>
      <c r="BD128" s="164">
        <f t="shared" si="326"/>
        <v>0</v>
      </c>
      <c r="BE128" s="164">
        <f t="shared" si="326"/>
        <v>0</v>
      </c>
      <c r="BF128" s="164">
        <f t="shared" si="326"/>
        <v>0</v>
      </c>
      <c r="BG128" s="164">
        <f t="shared" si="326"/>
        <v>0</v>
      </c>
      <c r="BH128" s="164">
        <f t="shared" si="326"/>
        <v>0</v>
      </c>
      <c r="BI128" s="164">
        <f t="shared" si="326"/>
        <v>0</v>
      </c>
      <c r="BJ128" s="164">
        <f t="shared" si="326"/>
        <v>0</v>
      </c>
      <c r="BK128" s="33">
        <f t="shared" si="326"/>
        <v>0</v>
      </c>
    </row>
    <row r="129" spans="9:63">
      <c r="I129" s="31">
        <v>50</v>
      </c>
      <c r="L129" s="225">
        <f t="shared" si="317"/>
        <v>0</v>
      </c>
      <c r="M129" s="164">
        <f t="shared" si="326"/>
        <v>0</v>
      </c>
      <c r="N129" s="164">
        <f t="shared" si="326"/>
        <v>0</v>
      </c>
      <c r="O129" s="164">
        <f t="shared" si="326"/>
        <v>0</v>
      </c>
      <c r="P129" s="164">
        <f t="shared" si="326"/>
        <v>0</v>
      </c>
      <c r="Q129" s="164">
        <f t="shared" si="326"/>
        <v>0</v>
      </c>
      <c r="R129" s="164">
        <f t="shared" si="326"/>
        <v>0</v>
      </c>
      <c r="S129" s="164">
        <f t="shared" si="326"/>
        <v>0</v>
      </c>
      <c r="T129" s="164">
        <f t="shared" si="326"/>
        <v>0</v>
      </c>
      <c r="U129" s="164">
        <f t="shared" si="326"/>
        <v>0</v>
      </c>
      <c r="V129" s="164">
        <f t="shared" si="326"/>
        <v>0</v>
      </c>
      <c r="W129" s="164">
        <f t="shared" si="326"/>
        <v>0</v>
      </c>
      <c r="X129" s="164">
        <f t="shared" si="326"/>
        <v>0</v>
      </c>
      <c r="Y129" s="164">
        <f t="shared" si="326"/>
        <v>0</v>
      </c>
      <c r="Z129" s="164">
        <f t="shared" si="326"/>
        <v>0</v>
      </c>
      <c r="AA129" s="164">
        <f t="shared" si="326"/>
        <v>0</v>
      </c>
      <c r="AB129" s="164">
        <f t="shared" si="326"/>
        <v>0</v>
      </c>
      <c r="AC129" s="164">
        <f t="shared" si="326"/>
        <v>0</v>
      </c>
      <c r="AD129" s="164">
        <f t="shared" si="326"/>
        <v>0</v>
      </c>
      <c r="AE129" s="164">
        <f t="shared" si="326"/>
        <v>0</v>
      </c>
      <c r="AF129" s="164">
        <f t="shared" si="326"/>
        <v>0</v>
      </c>
      <c r="AG129" s="164">
        <f t="shared" si="326"/>
        <v>0</v>
      </c>
      <c r="AH129" s="164">
        <f t="shared" si="326"/>
        <v>0</v>
      </c>
      <c r="AI129" s="164">
        <f t="shared" si="326"/>
        <v>0</v>
      </c>
      <c r="AJ129" s="164">
        <f t="shared" si="326"/>
        <v>0</v>
      </c>
      <c r="AK129" s="164">
        <f t="shared" si="326"/>
        <v>0</v>
      </c>
      <c r="AL129" s="164">
        <f t="shared" si="326"/>
        <v>0</v>
      </c>
      <c r="AM129" s="164">
        <f t="shared" si="326"/>
        <v>0</v>
      </c>
      <c r="AN129" s="164">
        <f t="shared" si="326"/>
        <v>0</v>
      </c>
      <c r="AO129" s="164">
        <f t="shared" si="326"/>
        <v>0</v>
      </c>
      <c r="AP129" s="164">
        <f t="shared" si="326"/>
        <v>0</v>
      </c>
      <c r="AQ129" s="164">
        <f t="shared" si="326"/>
        <v>0</v>
      </c>
      <c r="AR129" s="164">
        <f t="shared" si="326"/>
        <v>0</v>
      </c>
      <c r="AS129" s="164">
        <f t="shared" si="326"/>
        <v>0</v>
      </c>
      <c r="AT129" s="164">
        <f t="shared" si="326"/>
        <v>0</v>
      </c>
      <c r="AU129" s="164">
        <f t="shared" si="326"/>
        <v>0</v>
      </c>
      <c r="AV129" s="164">
        <f t="shared" si="326"/>
        <v>0</v>
      </c>
      <c r="AW129" s="164">
        <f t="shared" si="326"/>
        <v>0</v>
      </c>
      <c r="AX129" s="164">
        <f t="shared" si="326"/>
        <v>0</v>
      </c>
      <c r="AY129" s="164">
        <f t="shared" si="326"/>
        <v>0</v>
      </c>
      <c r="AZ129" s="164">
        <f t="shared" si="326"/>
        <v>0</v>
      </c>
      <c r="BA129" s="164">
        <f t="shared" si="326"/>
        <v>0</v>
      </c>
      <c r="BB129" s="164">
        <f t="shared" si="326"/>
        <v>0</v>
      </c>
      <c r="BC129" s="164">
        <f t="shared" si="326"/>
        <v>0</v>
      </c>
      <c r="BD129" s="164">
        <f t="shared" si="326"/>
        <v>0</v>
      </c>
      <c r="BE129" s="164">
        <f t="shared" si="326"/>
        <v>0</v>
      </c>
      <c r="BF129" s="164">
        <f t="shared" si="326"/>
        <v>0</v>
      </c>
      <c r="BG129" s="164">
        <f t="shared" si="326"/>
        <v>0</v>
      </c>
      <c r="BH129" s="164">
        <f t="shared" si="326"/>
        <v>0</v>
      </c>
      <c r="BI129" s="164">
        <f t="shared" si="326"/>
        <v>0</v>
      </c>
      <c r="BJ129" s="164">
        <f t="shared" si="326"/>
        <v>0</v>
      </c>
      <c r="BK129" s="33">
        <f t="shared" si="326"/>
        <v>0</v>
      </c>
    </row>
    <row r="130" spans="9:63">
      <c r="I130" s="31">
        <v>51</v>
      </c>
      <c r="L130" s="225">
        <f t="shared" si="317"/>
        <v>0</v>
      </c>
      <c r="M130" s="164">
        <f t="shared" si="326"/>
        <v>0</v>
      </c>
      <c r="N130" s="164">
        <f t="shared" si="326"/>
        <v>0</v>
      </c>
      <c r="O130" s="164">
        <f t="shared" si="326"/>
        <v>0</v>
      </c>
      <c r="P130" s="164">
        <f t="shared" si="326"/>
        <v>0</v>
      </c>
      <c r="Q130" s="164">
        <f t="shared" si="326"/>
        <v>0</v>
      </c>
      <c r="R130" s="164">
        <f t="shared" si="326"/>
        <v>0</v>
      </c>
      <c r="S130" s="164">
        <f t="shared" si="326"/>
        <v>0</v>
      </c>
      <c r="T130" s="164">
        <f t="shared" si="326"/>
        <v>0</v>
      </c>
      <c r="U130" s="164">
        <f t="shared" si="326"/>
        <v>0</v>
      </c>
      <c r="V130" s="164">
        <f t="shared" si="326"/>
        <v>0</v>
      </c>
      <c r="W130" s="164">
        <f t="shared" si="326"/>
        <v>0</v>
      </c>
      <c r="X130" s="164">
        <f t="shared" si="326"/>
        <v>0</v>
      </c>
      <c r="Y130" s="164">
        <f t="shared" si="326"/>
        <v>0</v>
      </c>
      <c r="Z130" s="164">
        <f t="shared" si="326"/>
        <v>0</v>
      </c>
      <c r="AA130" s="164">
        <f t="shared" si="326"/>
        <v>0</v>
      </c>
      <c r="AB130" s="164">
        <f t="shared" ref="M130:BK135" si="327">IF($I130&lt;=AB$74,AA130+1,)</f>
        <v>0</v>
      </c>
      <c r="AC130" s="164">
        <f t="shared" si="327"/>
        <v>0</v>
      </c>
      <c r="AD130" s="164">
        <f t="shared" si="327"/>
        <v>0</v>
      </c>
      <c r="AE130" s="164">
        <f t="shared" si="327"/>
        <v>0</v>
      </c>
      <c r="AF130" s="164">
        <f t="shared" si="327"/>
        <v>0</v>
      </c>
      <c r="AG130" s="164">
        <f t="shared" si="327"/>
        <v>0</v>
      </c>
      <c r="AH130" s="164">
        <f t="shared" si="327"/>
        <v>0</v>
      </c>
      <c r="AI130" s="164">
        <f t="shared" si="327"/>
        <v>0</v>
      </c>
      <c r="AJ130" s="164">
        <f t="shared" si="327"/>
        <v>0</v>
      </c>
      <c r="AK130" s="164">
        <f t="shared" si="327"/>
        <v>0</v>
      </c>
      <c r="AL130" s="164">
        <f t="shared" si="327"/>
        <v>0</v>
      </c>
      <c r="AM130" s="164">
        <f t="shared" si="327"/>
        <v>0</v>
      </c>
      <c r="AN130" s="164">
        <f t="shared" si="327"/>
        <v>0</v>
      </c>
      <c r="AO130" s="164">
        <f t="shared" si="327"/>
        <v>0</v>
      </c>
      <c r="AP130" s="164">
        <f t="shared" si="327"/>
        <v>0</v>
      </c>
      <c r="AQ130" s="164">
        <f t="shared" si="327"/>
        <v>0</v>
      </c>
      <c r="AR130" s="164">
        <f t="shared" si="327"/>
        <v>0</v>
      </c>
      <c r="AS130" s="164">
        <f t="shared" si="327"/>
        <v>0</v>
      </c>
      <c r="AT130" s="164">
        <f t="shared" si="327"/>
        <v>0</v>
      </c>
      <c r="AU130" s="164">
        <f t="shared" si="327"/>
        <v>0</v>
      </c>
      <c r="AV130" s="164">
        <f t="shared" si="327"/>
        <v>0</v>
      </c>
      <c r="AW130" s="164">
        <f t="shared" si="327"/>
        <v>0</v>
      </c>
      <c r="AX130" s="164">
        <f t="shared" si="327"/>
        <v>0</v>
      </c>
      <c r="AY130" s="164">
        <f t="shared" si="327"/>
        <v>0</v>
      </c>
      <c r="AZ130" s="164">
        <f t="shared" si="327"/>
        <v>0</v>
      </c>
      <c r="BA130" s="164">
        <f t="shared" si="327"/>
        <v>0</v>
      </c>
      <c r="BB130" s="164">
        <f t="shared" si="327"/>
        <v>0</v>
      </c>
      <c r="BC130" s="164">
        <f t="shared" si="327"/>
        <v>0</v>
      </c>
      <c r="BD130" s="164">
        <f t="shared" si="327"/>
        <v>0</v>
      </c>
      <c r="BE130" s="164">
        <f t="shared" si="327"/>
        <v>0</v>
      </c>
      <c r="BF130" s="164">
        <f t="shared" si="327"/>
        <v>0</v>
      </c>
      <c r="BG130" s="164">
        <f t="shared" si="327"/>
        <v>0</v>
      </c>
      <c r="BH130" s="164">
        <f t="shared" si="327"/>
        <v>0</v>
      </c>
      <c r="BI130" s="164">
        <f t="shared" si="327"/>
        <v>0</v>
      </c>
      <c r="BJ130" s="164">
        <f t="shared" si="327"/>
        <v>0</v>
      </c>
      <c r="BK130" s="33">
        <f t="shared" si="327"/>
        <v>0</v>
      </c>
    </row>
    <row r="131" spans="9:63">
      <c r="I131" s="31">
        <v>52</v>
      </c>
      <c r="L131" s="225">
        <f t="shared" si="317"/>
        <v>0</v>
      </c>
      <c r="M131" s="164">
        <f t="shared" si="327"/>
        <v>0</v>
      </c>
      <c r="N131" s="164">
        <f t="shared" si="327"/>
        <v>0</v>
      </c>
      <c r="O131" s="164">
        <f t="shared" si="327"/>
        <v>0</v>
      </c>
      <c r="P131" s="164">
        <f t="shared" si="327"/>
        <v>0</v>
      </c>
      <c r="Q131" s="164">
        <f t="shared" si="327"/>
        <v>0</v>
      </c>
      <c r="R131" s="164">
        <f t="shared" si="327"/>
        <v>0</v>
      </c>
      <c r="S131" s="164">
        <f t="shared" si="327"/>
        <v>0</v>
      </c>
      <c r="T131" s="164">
        <f t="shared" si="327"/>
        <v>0</v>
      </c>
      <c r="U131" s="164">
        <f t="shared" si="327"/>
        <v>0</v>
      </c>
      <c r="V131" s="164">
        <f t="shared" si="327"/>
        <v>0</v>
      </c>
      <c r="W131" s="164">
        <f t="shared" si="327"/>
        <v>0</v>
      </c>
      <c r="X131" s="164">
        <f t="shared" si="327"/>
        <v>0</v>
      </c>
      <c r="Y131" s="164">
        <f t="shared" si="327"/>
        <v>0</v>
      </c>
      <c r="Z131" s="164">
        <f t="shared" si="327"/>
        <v>0</v>
      </c>
      <c r="AA131" s="164">
        <f t="shared" si="327"/>
        <v>0</v>
      </c>
      <c r="AB131" s="164">
        <f t="shared" si="327"/>
        <v>0</v>
      </c>
      <c r="AC131" s="164">
        <f t="shared" si="327"/>
        <v>0</v>
      </c>
      <c r="AD131" s="164">
        <f t="shared" si="327"/>
        <v>0</v>
      </c>
      <c r="AE131" s="164">
        <f t="shared" si="327"/>
        <v>0</v>
      </c>
      <c r="AF131" s="164">
        <f t="shared" si="327"/>
        <v>0</v>
      </c>
      <c r="AG131" s="164">
        <f t="shared" si="327"/>
        <v>0</v>
      </c>
      <c r="AH131" s="164">
        <f t="shared" si="327"/>
        <v>0</v>
      </c>
      <c r="AI131" s="164">
        <f t="shared" si="327"/>
        <v>0</v>
      </c>
      <c r="AJ131" s="164">
        <f t="shared" si="327"/>
        <v>0</v>
      </c>
      <c r="AK131" s="164">
        <f t="shared" si="327"/>
        <v>0</v>
      </c>
      <c r="AL131" s="164">
        <f t="shared" si="327"/>
        <v>0</v>
      </c>
      <c r="AM131" s="164">
        <f t="shared" si="327"/>
        <v>0</v>
      </c>
      <c r="AN131" s="164">
        <f t="shared" si="327"/>
        <v>0</v>
      </c>
      <c r="AO131" s="164">
        <f t="shared" si="327"/>
        <v>0</v>
      </c>
      <c r="AP131" s="164">
        <f t="shared" si="327"/>
        <v>0</v>
      </c>
      <c r="AQ131" s="164">
        <f t="shared" si="327"/>
        <v>0</v>
      </c>
      <c r="AR131" s="164">
        <f t="shared" si="327"/>
        <v>0</v>
      </c>
      <c r="AS131" s="164">
        <f t="shared" si="327"/>
        <v>0</v>
      </c>
      <c r="AT131" s="164">
        <f t="shared" si="327"/>
        <v>0</v>
      </c>
      <c r="AU131" s="164">
        <f t="shared" si="327"/>
        <v>0</v>
      </c>
      <c r="AV131" s="164">
        <f t="shared" si="327"/>
        <v>0</v>
      </c>
      <c r="AW131" s="164">
        <f t="shared" si="327"/>
        <v>0</v>
      </c>
      <c r="AX131" s="164">
        <f t="shared" si="327"/>
        <v>0</v>
      </c>
      <c r="AY131" s="164">
        <f t="shared" si="327"/>
        <v>0</v>
      </c>
      <c r="AZ131" s="164">
        <f t="shared" si="327"/>
        <v>0</v>
      </c>
      <c r="BA131" s="164">
        <f t="shared" si="327"/>
        <v>0</v>
      </c>
      <c r="BB131" s="164">
        <f t="shared" si="327"/>
        <v>0</v>
      </c>
      <c r="BC131" s="164">
        <f t="shared" si="327"/>
        <v>0</v>
      </c>
      <c r="BD131" s="164">
        <f t="shared" si="327"/>
        <v>0</v>
      </c>
      <c r="BE131" s="164">
        <f t="shared" si="327"/>
        <v>0</v>
      </c>
      <c r="BF131" s="164">
        <f t="shared" si="327"/>
        <v>0</v>
      </c>
      <c r="BG131" s="164">
        <f t="shared" si="327"/>
        <v>0</v>
      </c>
      <c r="BH131" s="164">
        <f t="shared" si="327"/>
        <v>0</v>
      </c>
      <c r="BI131" s="164">
        <f t="shared" si="327"/>
        <v>0</v>
      </c>
      <c r="BJ131" s="164">
        <f t="shared" si="327"/>
        <v>0</v>
      </c>
      <c r="BK131" s="33">
        <f t="shared" si="327"/>
        <v>0</v>
      </c>
    </row>
    <row r="132" spans="9:63">
      <c r="I132" s="31">
        <v>53</v>
      </c>
      <c r="L132" s="225">
        <f t="shared" si="317"/>
        <v>0</v>
      </c>
      <c r="M132" s="164">
        <f t="shared" si="327"/>
        <v>0</v>
      </c>
      <c r="N132" s="164">
        <f t="shared" si="327"/>
        <v>0</v>
      </c>
      <c r="O132" s="164">
        <f t="shared" si="327"/>
        <v>0</v>
      </c>
      <c r="P132" s="164">
        <f t="shared" si="327"/>
        <v>0</v>
      </c>
      <c r="Q132" s="164">
        <f t="shared" si="327"/>
        <v>0</v>
      </c>
      <c r="R132" s="164">
        <f t="shared" si="327"/>
        <v>0</v>
      </c>
      <c r="S132" s="164">
        <f t="shared" si="327"/>
        <v>0</v>
      </c>
      <c r="T132" s="164">
        <f t="shared" si="327"/>
        <v>0</v>
      </c>
      <c r="U132" s="164">
        <f t="shared" si="327"/>
        <v>0</v>
      </c>
      <c r="V132" s="164">
        <f t="shared" si="327"/>
        <v>0</v>
      </c>
      <c r="W132" s="164">
        <f t="shared" si="327"/>
        <v>0</v>
      </c>
      <c r="X132" s="164">
        <f t="shared" si="327"/>
        <v>0</v>
      </c>
      <c r="Y132" s="164">
        <f t="shared" si="327"/>
        <v>0</v>
      </c>
      <c r="Z132" s="164">
        <f t="shared" si="327"/>
        <v>0</v>
      </c>
      <c r="AA132" s="164">
        <f t="shared" si="327"/>
        <v>0</v>
      </c>
      <c r="AB132" s="164">
        <f t="shared" si="327"/>
        <v>0</v>
      </c>
      <c r="AC132" s="164">
        <f t="shared" si="327"/>
        <v>0</v>
      </c>
      <c r="AD132" s="164">
        <f t="shared" si="327"/>
        <v>0</v>
      </c>
      <c r="AE132" s="164">
        <f t="shared" si="327"/>
        <v>0</v>
      </c>
      <c r="AF132" s="164">
        <f t="shared" si="327"/>
        <v>0</v>
      </c>
      <c r="AG132" s="164">
        <f t="shared" si="327"/>
        <v>0</v>
      </c>
      <c r="AH132" s="164">
        <f t="shared" si="327"/>
        <v>0</v>
      </c>
      <c r="AI132" s="164">
        <f t="shared" si="327"/>
        <v>0</v>
      </c>
      <c r="AJ132" s="164">
        <f t="shared" si="327"/>
        <v>0</v>
      </c>
      <c r="AK132" s="164">
        <f t="shared" si="327"/>
        <v>0</v>
      </c>
      <c r="AL132" s="164">
        <f t="shared" si="327"/>
        <v>0</v>
      </c>
      <c r="AM132" s="164">
        <f t="shared" si="327"/>
        <v>0</v>
      </c>
      <c r="AN132" s="164">
        <f t="shared" si="327"/>
        <v>0</v>
      </c>
      <c r="AO132" s="164">
        <f t="shared" si="327"/>
        <v>0</v>
      </c>
      <c r="AP132" s="164">
        <f t="shared" si="327"/>
        <v>0</v>
      </c>
      <c r="AQ132" s="164">
        <f t="shared" si="327"/>
        <v>0</v>
      </c>
      <c r="AR132" s="164">
        <f t="shared" si="327"/>
        <v>0</v>
      </c>
      <c r="AS132" s="164">
        <f t="shared" si="327"/>
        <v>0</v>
      </c>
      <c r="AT132" s="164">
        <f t="shared" si="327"/>
        <v>0</v>
      </c>
      <c r="AU132" s="164">
        <f t="shared" si="327"/>
        <v>0</v>
      </c>
      <c r="AV132" s="164">
        <f t="shared" si="327"/>
        <v>0</v>
      </c>
      <c r="AW132" s="164">
        <f t="shared" si="327"/>
        <v>0</v>
      </c>
      <c r="AX132" s="164">
        <f t="shared" si="327"/>
        <v>0</v>
      </c>
      <c r="AY132" s="164">
        <f t="shared" si="327"/>
        <v>0</v>
      </c>
      <c r="AZ132" s="164">
        <f t="shared" si="327"/>
        <v>0</v>
      </c>
      <c r="BA132" s="164">
        <f t="shared" si="327"/>
        <v>0</v>
      </c>
      <c r="BB132" s="164">
        <f t="shared" si="327"/>
        <v>0</v>
      </c>
      <c r="BC132" s="164">
        <f t="shared" si="327"/>
        <v>0</v>
      </c>
      <c r="BD132" s="164">
        <f t="shared" si="327"/>
        <v>0</v>
      </c>
      <c r="BE132" s="164">
        <f t="shared" si="327"/>
        <v>0</v>
      </c>
      <c r="BF132" s="164">
        <f t="shared" si="327"/>
        <v>0</v>
      </c>
      <c r="BG132" s="164">
        <f t="shared" si="327"/>
        <v>0</v>
      </c>
      <c r="BH132" s="164">
        <f t="shared" si="327"/>
        <v>0</v>
      </c>
      <c r="BI132" s="164">
        <f t="shared" si="327"/>
        <v>0</v>
      </c>
      <c r="BJ132" s="164">
        <f t="shared" si="327"/>
        <v>0</v>
      </c>
      <c r="BK132" s="33">
        <f t="shared" si="327"/>
        <v>0</v>
      </c>
    </row>
    <row r="133" spans="9:63">
      <c r="I133" s="31">
        <v>54</v>
      </c>
      <c r="L133" s="225">
        <f t="shared" si="317"/>
        <v>0</v>
      </c>
      <c r="M133" s="164">
        <f t="shared" si="327"/>
        <v>0</v>
      </c>
      <c r="N133" s="164">
        <f t="shared" si="327"/>
        <v>0</v>
      </c>
      <c r="O133" s="164">
        <f t="shared" si="327"/>
        <v>0</v>
      </c>
      <c r="P133" s="164">
        <f t="shared" si="327"/>
        <v>0</v>
      </c>
      <c r="Q133" s="164">
        <f t="shared" si="327"/>
        <v>0</v>
      </c>
      <c r="R133" s="164">
        <f t="shared" si="327"/>
        <v>0</v>
      </c>
      <c r="S133" s="164">
        <f t="shared" si="327"/>
        <v>0</v>
      </c>
      <c r="T133" s="164">
        <f t="shared" si="327"/>
        <v>0</v>
      </c>
      <c r="U133" s="164">
        <f t="shared" si="327"/>
        <v>0</v>
      </c>
      <c r="V133" s="164">
        <f t="shared" si="327"/>
        <v>0</v>
      </c>
      <c r="W133" s="164">
        <f t="shared" si="327"/>
        <v>0</v>
      </c>
      <c r="X133" s="164">
        <f t="shared" si="327"/>
        <v>0</v>
      </c>
      <c r="Y133" s="164">
        <f t="shared" si="327"/>
        <v>0</v>
      </c>
      <c r="Z133" s="164">
        <f t="shared" si="327"/>
        <v>0</v>
      </c>
      <c r="AA133" s="164">
        <f t="shared" si="327"/>
        <v>0</v>
      </c>
      <c r="AB133" s="164">
        <f t="shared" si="327"/>
        <v>0</v>
      </c>
      <c r="AC133" s="164">
        <f t="shared" si="327"/>
        <v>0</v>
      </c>
      <c r="AD133" s="164">
        <f t="shared" si="327"/>
        <v>0</v>
      </c>
      <c r="AE133" s="164">
        <f t="shared" si="327"/>
        <v>0</v>
      </c>
      <c r="AF133" s="164">
        <f t="shared" si="327"/>
        <v>0</v>
      </c>
      <c r="AG133" s="164">
        <f t="shared" si="327"/>
        <v>0</v>
      </c>
      <c r="AH133" s="164">
        <f t="shared" si="327"/>
        <v>0</v>
      </c>
      <c r="AI133" s="164">
        <f t="shared" si="327"/>
        <v>0</v>
      </c>
      <c r="AJ133" s="164">
        <f t="shared" si="327"/>
        <v>0</v>
      </c>
      <c r="AK133" s="164">
        <f t="shared" si="327"/>
        <v>0</v>
      </c>
      <c r="AL133" s="164">
        <f t="shared" si="327"/>
        <v>0</v>
      </c>
      <c r="AM133" s="164">
        <f t="shared" si="327"/>
        <v>0</v>
      </c>
      <c r="AN133" s="164">
        <f t="shared" si="327"/>
        <v>0</v>
      </c>
      <c r="AO133" s="164">
        <f t="shared" si="327"/>
        <v>0</v>
      </c>
      <c r="AP133" s="164">
        <f t="shared" si="327"/>
        <v>0</v>
      </c>
      <c r="AQ133" s="164">
        <f t="shared" si="327"/>
        <v>0</v>
      </c>
      <c r="AR133" s="164">
        <f t="shared" si="327"/>
        <v>0</v>
      </c>
      <c r="AS133" s="164">
        <f t="shared" si="327"/>
        <v>0</v>
      </c>
      <c r="AT133" s="164">
        <f t="shared" si="327"/>
        <v>0</v>
      </c>
      <c r="AU133" s="164">
        <f t="shared" si="327"/>
        <v>0</v>
      </c>
      <c r="AV133" s="164">
        <f t="shared" si="327"/>
        <v>0</v>
      </c>
      <c r="AW133" s="164">
        <f t="shared" si="327"/>
        <v>0</v>
      </c>
      <c r="AX133" s="164">
        <f t="shared" si="327"/>
        <v>0</v>
      </c>
      <c r="AY133" s="164">
        <f t="shared" si="327"/>
        <v>0</v>
      </c>
      <c r="AZ133" s="164">
        <f t="shared" si="327"/>
        <v>0</v>
      </c>
      <c r="BA133" s="164">
        <f t="shared" si="327"/>
        <v>0</v>
      </c>
      <c r="BB133" s="164">
        <f t="shared" si="327"/>
        <v>0</v>
      </c>
      <c r="BC133" s="164">
        <f t="shared" si="327"/>
        <v>0</v>
      </c>
      <c r="BD133" s="164">
        <f t="shared" si="327"/>
        <v>0</v>
      </c>
      <c r="BE133" s="164">
        <f t="shared" si="327"/>
        <v>0</v>
      </c>
      <c r="BF133" s="164">
        <f t="shared" si="327"/>
        <v>0</v>
      </c>
      <c r="BG133" s="164">
        <f t="shared" si="327"/>
        <v>0</v>
      </c>
      <c r="BH133" s="164">
        <f t="shared" si="327"/>
        <v>0</v>
      </c>
      <c r="BI133" s="164">
        <f t="shared" si="327"/>
        <v>0</v>
      </c>
      <c r="BJ133" s="164">
        <f t="shared" si="327"/>
        <v>0</v>
      </c>
      <c r="BK133" s="33">
        <f t="shared" si="327"/>
        <v>0</v>
      </c>
    </row>
    <row r="134" spans="9:63">
      <c r="I134" s="31">
        <v>55</v>
      </c>
      <c r="L134" s="225">
        <f t="shared" si="317"/>
        <v>0</v>
      </c>
      <c r="M134" s="164">
        <f t="shared" si="327"/>
        <v>0</v>
      </c>
      <c r="N134" s="164">
        <f t="shared" si="327"/>
        <v>0</v>
      </c>
      <c r="O134" s="164">
        <f t="shared" si="327"/>
        <v>0</v>
      </c>
      <c r="P134" s="164">
        <f t="shared" si="327"/>
        <v>0</v>
      </c>
      <c r="Q134" s="164">
        <f t="shared" si="327"/>
        <v>0</v>
      </c>
      <c r="R134" s="164">
        <f t="shared" si="327"/>
        <v>0</v>
      </c>
      <c r="S134" s="164">
        <f t="shared" si="327"/>
        <v>0</v>
      </c>
      <c r="T134" s="164">
        <f t="shared" si="327"/>
        <v>0</v>
      </c>
      <c r="U134" s="164">
        <f t="shared" si="327"/>
        <v>0</v>
      </c>
      <c r="V134" s="164">
        <f t="shared" si="327"/>
        <v>0</v>
      </c>
      <c r="W134" s="164">
        <f t="shared" si="327"/>
        <v>0</v>
      </c>
      <c r="X134" s="164">
        <f t="shared" si="327"/>
        <v>0</v>
      </c>
      <c r="Y134" s="164">
        <f t="shared" si="327"/>
        <v>0</v>
      </c>
      <c r="Z134" s="164">
        <f t="shared" si="327"/>
        <v>0</v>
      </c>
      <c r="AA134" s="164">
        <f t="shared" si="327"/>
        <v>0</v>
      </c>
      <c r="AB134" s="164">
        <f t="shared" si="327"/>
        <v>0</v>
      </c>
      <c r="AC134" s="164">
        <f t="shared" si="327"/>
        <v>0</v>
      </c>
      <c r="AD134" s="164">
        <f t="shared" si="327"/>
        <v>0</v>
      </c>
      <c r="AE134" s="164">
        <f t="shared" si="327"/>
        <v>0</v>
      </c>
      <c r="AF134" s="164">
        <f t="shared" si="327"/>
        <v>0</v>
      </c>
      <c r="AG134" s="164">
        <f t="shared" si="327"/>
        <v>0</v>
      </c>
      <c r="AH134" s="164">
        <f t="shared" si="327"/>
        <v>0</v>
      </c>
      <c r="AI134" s="164">
        <f t="shared" si="327"/>
        <v>0</v>
      </c>
      <c r="AJ134" s="164">
        <f t="shared" si="327"/>
        <v>0</v>
      </c>
      <c r="AK134" s="164">
        <f t="shared" si="327"/>
        <v>0</v>
      </c>
      <c r="AL134" s="164">
        <f t="shared" si="327"/>
        <v>0</v>
      </c>
      <c r="AM134" s="164">
        <f t="shared" si="327"/>
        <v>0</v>
      </c>
      <c r="AN134" s="164">
        <f t="shared" si="327"/>
        <v>0</v>
      </c>
      <c r="AO134" s="164">
        <f t="shared" si="327"/>
        <v>0</v>
      </c>
      <c r="AP134" s="164">
        <f t="shared" si="327"/>
        <v>0</v>
      </c>
      <c r="AQ134" s="164">
        <f t="shared" si="327"/>
        <v>0</v>
      </c>
      <c r="AR134" s="164">
        <f t="shared" si="327"/>
        <v>0</v>
      </c>
      <c r="AS134" s="164">
        <f t="shared" si="327"/>
        <v>0</v>
      </c>
      <c r="AT134" s="164">
        <f t="shared" si="327"/>
        <v>0</v>
      </c>
      <c r="AU134" s="164">
        <f t="shared" si="327"/>
        <v>0</v>
      </c>
      <c r="AV134" s="164">
        <f t="shared" si="327"/>
        <v>0</v>
      </c>
      <c r="AW134" s="164">
        <f t="shared" si="327"/>
        <v>0</v>
      </c>
      <c r="AX134" s="164">
        <f t="shared" si="327"/>
        <v>0</v>
      </c>
      <c r="AY134" s="164">
        <f t="shared" si="327"/>
        <v>0</v>
      </c>
      <c r="AZ134" s="164">
        <f t="shared" si="327"/>
        <v>0</v>
      </c>
      <c r="BA134" s="164">
        <f t="shared" si="327"/>
        <v>0</v>
      </c>
      <c r="BB134" s="164">
        <f t="shared" si="327"/>
        <v>0</v>
      </c>
      <c r="BC134" s="164">
        <f t="shared" si="327"/>
        <v>0</v>
      </c>
      <c r="BD134" s="164">
        <f t="shared" si="327"/>
        <v>0</v>
      </c>
      <c r="BE134" s="164">
        <f t="shared" si="327"/>
        <v>0</v>
      </c>
      <c r="BF134" s="164">
        <f t="shared" si="327"/>
        <v>0</v>
      </c>
      <c r="BG134" s="164">
        <f t="shared" si="327"/>
        <v>0</v>
      </c>
      <c r="BH134" s="164">
        <f t="shared" si="327"/>
        <v>0</v>
      </c>
      <c r="BI134" s="164">
        <f t="shared" si="327"/>
        <v>0</v>
      </c>
      <c r="BJ134" s="164">
        <f t="shared" si="327"/>
        <v>0</v>
      </c>
      <c r="BK134" s="33">
        <f t="shared" si="327"/>
        <v>0</v>
      </c>
    </row>
    <row r="135" spans="9:63">
      <c r="I135" s="31">
        <v>56</v>
      </c>
      <c r="L135" s="225">
        <f t="shared" si="317"/>
        <v>0</v>
      </c>
      <c r="M135" s="164">
        <f t="shared" si="327"/>
        <v>0</v>
      </c>
      <c r="N135" s="164">
        <f t="shared" si="327"/>
        <v>0</v>
      </c>
      <c r="O135" s="164">
        <f t="shared" si="327"/>
        <v>0</v>
      </c>
      <c r="P135" s="164">
        <f t="shared" si="327"/>
        <v>0</v>
      </c>
      <c r="Q135" s="164">
        <f t="shared" si="327"/>
        <v>0</v>
      </c>
      <c r="R135" s="164">
        <f t="shared" si="327"/>
        <v>0</v>
      </c>
      <c r="S135" s="164">
        <f t="shared" si="327"/>
        <v>0</v>
      </c>
      <c r="T135" s="164">
        <f t="shared" si="327"/>
        <v>0</v>
      </c>
      <c r="U135" s="164">
        <f t="shared" si="327"/>
        <v>0</v>
      </c>
      <c r="V135" s="164">
        <f t="shared" si="327"/>
        <v>0</v>
      </c>
      <c r="W135" s="164">
        <f t="shared" si="327"/>
        <v>0</v>
      </c>
      <c r="X135" s="164">
        <f t="shared" si="327"/>
        <v>0</v>
      </c>
      <c r="Y135" s="164">
        <f t="shared" si="327"/>
        <v>0</v>
      </c>
      <c r="Z135" s="164">
        <f t="shared" si="327"/>
        <v>0</v>
      </c>
      <c r="AA135" s="164">
        <f t="shared" si="327"/>
        <v>0</v>
      </c>
      <c r="AB135" s="164">
        <f t="shared" ref="M135:BK140" si="328">IF($I135&lt;=AB$74,AA135+1,)</f>
        <v>0</v>
      </c>
      <c r="AC135" s="164">
        <f t="shared" si="328"/>
        <v>0</v>
      </c>
      <c r="AD135" s="164">
        <f t="shared" si="328"/>
        <v>0</v>
      </c>
      <c r="AE135" s="164">
        <f t="shared" si="328"/>
        <v>0</v>
      </c>
      <c r="AF135" s="164">
        <f t="shared" si="328"/>
        <v>0</v>
      </c>
      <c r="AG135" s="164">
        <f t="shared" si="328"/>
        <v>0</v>
      </c>
      <c r="AH135" s="164">
        <f t="shared" si="328"/>
        <v>0</v>
      </c>
      <c r="AI135" s="164">
        <f t="shared" si="328"/>
        <v>0</v>
      </c>
      <c r="AJ135" s="164">
        <f t="shared" si="328"/>
        <v>0</v>
      </c>
      <c r="AK135" s="164">
        <f t="shared" si="328"/>
        <v>0</v>
      </c>
      <c r="AL135" s="164">
        <f t="shared" si="328"/>
        <v>0</v>
      </c>
      <c r="AM135" s="164">
        <f t="shared" si="328"/>
        <v>0</v>
      </c>
      <c r="AN135" s="164">
        <f t="shared" si="328"/>
        <v>0</v>
      </c>
      <c r="AO135" s="164">
        <f t="shared" si="328"/>
        <v>0</v>
      </c>
      <c r="AP135" s="164">
        <f t="shared" si="328"/>
        <v>0</v>
      </c>
      <c r="AQ135" s="164">
        <f t="shared" si="328"/>
        <v>0</v>
      </c>
      <c r="AR135" s="164">
        <f t="shared" si="328"/>
        <v>0</v>
      </c>
      <c r="AS135" s="164">
        <f t="shared" si="328"/>
        <v>0</v>
      </c>
      <c r="AT135" s="164">
        <f t="shared" si="328"/>
        <v>0</v>
      </c>
      <c r="AU135" s="164">
        <f t="shared" si="328"/>
        <v>0</v>
      </c>
      <c r="AV135" s="164">
        <f t="shared" si="328"/>
        <v>0</v>
      </c>
      <c r="AW135" s="164">
        <f t="shared" si="328"/>
        <v>0</v>
      </c>
      <c r="AX135" s="164">
        <f t="shared" si="328"/>
        <v>0</v>
      </c>
      <c r="AY135" s="164">
        <f t="shared" si="328"/>
        <v>0</v>
      </c>
      <c r="AZ135" s="164">
        <f t="shared" si="328"/>
        <v>0</v>
      </c>
      <c r="BA135" s="164">
        <f t="shared" si="328"/>
        <v>0</v>
      </c>
      <c r="BB135" s="164">
        <f t="shared" si="328"/>
        <v>0</v>
      </c>
      <c r="BC135" s="164">
        <f t="shared" si="328"/>
        <v>0</v>
      </c>
      <c r="BD135" s="164">
        <f t="shared" si="328"/>
        <v>0</v>
      </c>
      <c r="BE135" s="164">
        <f t="shared" si="328"/>
        <v>0</v>
      </c>
      <c r="BF135" s="164">
        <f t="shared" si="328"/>
        <v>0</v>
      </c>
      <c r="BG135" s="164">
        <f t="shared" si="328"/>
        <v>0</v>
      </c>
      <c r="BH135" s="164">
        <f t="shared" si="328"/>
        <v>0</v>
      </c>
      <c r="BI135" s="164">
        <f t="shared" si="328"/>
        <v>0</v>
      </c>
      <c r="BJ135" s="164">
        <f t="shared" si="328"/>
        <v>0</v>
      </c>
      <c r="BK135" s="33">
        <f t="shared" si="328"/>
        <v>0</v>
      </c>
    </row>
    <row r="136" spans="9:63">
      <c r="I136" s="31">
        <v>57</v>
      </c>
      <c r="L136" s="225">
        <f t="shared" si="317"/>
        <v>0</v>
      </c>
      <c r="M136" s="164">
        <f t="shared" si="328"/>
        <v>0</v>
      </c>
      <c r="N136" s="164">
        <f t="shared" si="328"/>
        <v>0</v>
      </c>
      <c r="O136" s="164">
        <f t="shared" si="328"/>
        <v>0</v>
      </c>
      <c r="P136" s="164">
        <f t="shared" si="328"/>
        <v>0</v>
      </c>
      <c r="Q136" s="164">
        <f t="shared" si="328"/>
        <v>0</v>
      </c>
      <c r="R136" s="164">
        <f t="shared" si="328"/>
        <v>0</v>
      </c>
      <c r="S136" s="164">
        <f t="shared" si="328"/>
        <v>0</v>
      </c>
      <c r="T136" s="164">
        <f t="shared" si="328"/>
        <v>0</v>
      </c>
      <c r="U136" s="164">
        <f t="shared" si="328"/>
        <v>0</v>
      </c>
      <c r="V136" s="164">
        <f t="shared" si="328"/>
        <v>0</v>
      </c>
      <c r="W136" s="164">
        <f t="shared" si="328"/>
        <v>0</v>
      </c>
      <c r="X136" s="164">
        <f t="shared" si="328"/>
        <v>0</v>
      </c>
      <c r="Y136" s="164">
        <f t="shared" si="328"/>
        <v>0</v>
      </c>
      <c r="Z136" s="164">
        <f t="shared" si="328"/>
        <v>0</v>
      </c>
      <c r="AA136" s="164">
        <f t="shared" si="328"/>
        <v>0</v>
      </c>
      <c r="AB136" s="164">
        <f t="shared" si="328"/>
        <v>0</v>
      </c>
      <c r="AC136" s="164">
        <f t="shared" si="328"/>
        <v>0</v>
      </c>
      <c r="AD136" s="164">
        <f t="shared" si="328"/>
        <v>0</v>
      </c>
      <c r="AE136" s="164">
        <f t="shared" si="328"/>
        <v>0</v>
      </c>
      <c r="AF136" s="164">
        <f t="shared" si="328"/>
        <v>0</v>
      </c>
      <c r="AG136" s="164">
        <f t="shared" si="328"/>
        <v>0</v>
      </c>
      <c r="AH136" s="164">
        <f t="shared" si="328"/>
        <v>0</v>
      </c>
      <c r="AI136" s="164">
        <f t="shared" si="328"/>
        <v>0</v>
      </c>
      <c r="AJ136" s="164">
        <f t="shared" si="328"/>
        <v>0</v>
      </c>
      <c r="AK136" s="164">
        <f t="shared" si="328"/>
        <v>0</v>
      </c>
      <c r="AL136" s="164">
        <f t="shared" si="328"/>
        <v>0</v>
      </c>
      <c r="AM136" s="164">
        <f t="shared" si="328"/>
        <v>0</v>
      </c>
      <c r="AN136" s="164">
        <f t="shared" si="328"/>
        <v>0</v>
      </c>
      <c r="AO136" s="164">
        <f t="shared" si="328"/>
        <v>0</v>
      </c>
      <c r="AP136" s="164">
        <f t="shared" si="328"/>
        <v>0</v>
      </c>
      <c r="AQ136" s="164">
        <f t="shared" si="328"/>
        <v>0</v>
      </c>
      <c r="AR136" s="164">
        <f t="shared" si="328"/>
        <v>0</v>
      </c>
      <c r="AS136" s="164">
        <f t="shared" si="328"/>
        <v>0</v>
      </c>
      <c r="AT136" s="164">
        <f t="shared" si="328"/>
        <v>0</v>
      </c>
      <c r="AU136" s="164">
        <f t="shared" si="328"/>
        <v>0</v>
      </c>
      <c r="AV136" s="164">
        <f t="shared" si="328"/>
        <v>0</v>
      </c>
      <c r="AW136" s="164">
        <f t="shared" si="328"/>
        <v>0</v>
      </c>
      <c r="AX136" s="164">
        <f t="shared" si="328"/>
        <v>0</v>
      </c>
      <c r="AY136" s="164">
        <f t="shared" si="328"/>
        <v>0</v>
      </c>
      <c r="AZ136" s="164">
        <f t="shared" si="328"/>
        <v>0</v>
      </c>
      <c r="BA136" s="164">
        <f t="shared" si="328"/>
        <v>0</v>
      </c>
      <c r="BB136" s="164">
        <f t="shared" si="328"/>
        <v>0</v>
      </c>
      <c r="BC136" s="164">
        <f t="shared" si="328"/>
        <v>0</v>
      </c>
      <c r="BD136" s="164">
        <f t="shared" si="328"/>
        <v>0</v>
      </c>
      <c r="BE136" s="164">
        <f t="shared" si="328"/>
        <v>0</v>
      </c>
      <c r="BF136" s="164">
        <f t="shared" si="328"/>
        <v>0</v>
      </c>
      <c r="BG136" s="164">
        <f t="shared" si="328"/>
        <v>0</v>
      </c>
      <c r="BH136" s="164">
        <f t="shared" si="328"/>
        <v>0</v>
      </c>
      <c r="BI136" s="164">
        <f t="shared" si="328"/>
        <v>0</v>
      </c>
      <c r="BJ136" s="164">
        <f t="shared" si="328"/>
        <v>0</v>
      </c>
      <c r="BK136" s="33">
        <f t="shared" si="328"/>
        <v>0</v>
      </c>
    </row>
    <row r="137" spans="9:63">
      <c r="I137" s="31">
        <v>58</v>
      </c>
      <c r="L137" s="225">
        <f t="shared" si="317"/>
        <v>0</v>
      </c>
      <c r="M137" s="164">
        <f t="shared" si="328"/>
        <v>0</v>
      </c>
      <c r="N137" s="164">
        <f t="shared" si="328"/>
        <v>0</v>
      </c>
      <c r="O137" s="164">
        <f t="shared" si="328"/>
        <v>0</v>
      </c>
      <c r="P137" s="164">
        <f t="shared" si="328"/>
        <v>0</v>
      </c>
      <c r="Q137" s="164">
        <f t="shared" si="328"/>
        <v>0</v>
      </c>
      <c r="R137" s="164">
        <f t="shared" si="328"/>
        <v>0</v>
      </c>
      <c r="S137" s="164">
        <f t="shared" si="328"/>
        <v>0</v>
      </c>
      <c r="T137" s="164">
        <f t="shared" si="328"/>
        <v>0</v>
      </c>
      <c r="U137" s="164">
        <f t="shared" si="328"/>
        <v>0</v>
      </c>
      <c r="V137" s="164">
        <f t="shared" si="328"/>
        <v>0</v>
      </c>
      <c r="W137" s="164">
        <f t="shared" si="328"/>
        <v>0</v>
      </c>
      <c r="X137" s="164">
        <f t="shared" si="328"/>
        <v>0</v>
      </c>
      <c r="Y137" s="164">
        <f t="shared" si="328"/>
        <v>0</v>
      </c>
      <c r="Z137" s="164">
        <f t="shared" si="328"/>
        <v>0</v>
      </c>
      <c r="AA137" s="164">
        <f t="shared" si="328"/>
        <v>0</v>
      </c>
      <c r="AB137" s="164">
        <f t="shared" si="328"/>
        <v>0</v>
      </c>
      <c r="AC137" s="164">
        <f t="shared" si="328"/>
        <v>0</v>
      </c>
      <c r="AD137" s="164">
        <f t="shared" si="328"/>
        <v>0</v>
      </c>
      <c r="AE137" s="164">
        <f t="shared" si="328"/>
        <v>0</v>
      </c>
      <c r="AF137" s="164">
        <f t="shared" si="328"/>
        <v>0</v>
      </c>
      <c r="AG137" s="164">
        <f t="shared" si="328"/>
        <v>0</v>
      </c>
      <c r="AH137" s="164">
        <f t="shared" si="328"/>
        <v>0</v>
      </c>
      <c r="AI137" s="164">
        <f t="shared" si="328"/>
        <v>0</v>
      </c>
      <c r="AJ137" s="164">
        <f t="shared" si="328"/>
        <v>0</v>
      </c>
      <c r="AK137" s="164">
        <f t="shared" si="328"/>
        <v>0</v>
      </c>
      <c r="AL137" s="164">
        <f t="shared" si="328"/>
        <v>0</v>
      </c>
      <c r="AM137" s="164">
        <f t="shared" si="328"/>
        <v>0</v>
      </c>
      <c r="AN137" s="164">
        <f t="shared" si="328"/>
        <v>0</v>
      </c>
      <c r="AO137" s="164">
        <f t="shared" si="328"/>
        <v>0</v>
      </c>
      <c r="AP137" s="164">
        <f t="shared" si="328"/>
        <v>0</v>
      </c>
      <c r="AQ137" s="164">
        <f t="shared" si="328"/>
        <v>0</v>
      </c>
      <c r="AR137" s="164">
        <f t="shared" si="328"/>
        <v>0</v>
      </c>
      <c r="AS137" s="164">
        <f t="shared" si="328"/>
        <v>0</v>
      </c>
      <c r="AT137" s="164">
        <f t="shared" si="328"/>
        <v>0</v>
      </c>
      <c r="AU137" s="164">
        <f t="shared" si="328"/>
        <v>0</v>
      </c>
      <c r="AV137" s="164">
        <f t="shared" si="328"/>
        <v>0</v>
      </c>
      <c r="AW137" s="164">
        <f t="shared" si="328"/>
        <v>0</v>
      </c>
      <c r="AX137" s="164">
        <f t="shared" si="328"/>
        <v>0</v>
      </c>
      <c r="AY137" s="164">
        <f t="shared" si="328"/>
        <v>0</v>
      </c>
      <c r="AZ137" s="164">
        <f t="shared" si="328"/>
        <v>0</v>
      </c>
      <c r="BA137" s="164">
        <f t="shared" si="328"/>
        <v>0</v>
      </c>
      <c r="BB137" s="164">
        <f t="shared" si="328"/>
        <v>0</v>
      </c>
      <c r="BC137" s="164">
        <f t="shared" si="328"/>
        <v>0</v>
      </c>
      <c r="BD137" s="164">
        <f t="shared" si="328"/>
        <v>0</v>
      </c>
      <c r="BE137" s="164">
        <f t="shared" si="328"/>
        <v>0</v>
      </c>
      <c r="BF137" s="164">
        <f t="shared" si="328"/>
        <v>0</v>
      </c>
      <c r="BG137" s="164">
        <f t="shared" si="328"/>
        <v>0</v>
      </c>
      <c r="BH137" s="164">
        <f t="shared" si="328"/>
        <v>0</v>
      </c>
      <c r="BI137" s="164">
        <f t="shared" si="328"/>
        <v>0</v>
      </c>
      <c r="BJ137" s="164">
        <f t="shared" si="328"/>
        <v>0</v>
      </c>
      <c r="BK137" s="33">
        <f t="shared" si="328"/>
        <v>0</v>
      </c>
    </row>
    <row r="138" spans="9:63">
      <c r="I138" s="31">
        <v>59</v>
      </c>
      <c r="L138" s="225">
        <f t="shared" si="317"/>
        <v>0</v>
      </c>
      <c r="M138" s="164">
        <f t="shared" si="328"/>
        <v>0</v>
      </c>
      <c r="N138" s="164">
        <f t="shared" si="328"/>
        <v>0</v>
      </c>
      <c r="O138" s="164">
        <f t="shared" si="328"/>
        <v>0</v>
      </c>
      <c r="P138" s="164">
        <f t="shared" si="328"/>
        <v>0</v>
      </c>
      <c r="Q138" s="164">
        <f t="shared" si="328"/>
        <v>0</v>
      </c>
      <c r="R138" s="164">
        <f t="shared" si="328"/>
        <v>0</v>
      </c>
      <c r="S138" s="164">
        <f t="shared" si="328"/>
        <v>0</v>
      </c>
      <c r="T138" s="164">
        <f t="shared" si="328"/>
        <v>0</v>
      </c>
      <c r="U138" s="164">
        <f t="shared" si="328"/>
        <v>0</v>
      </c>
      <c r="V138" s="164">
        <f t="shared" si="328"/>
        <v>0</v>
      </c>
      <c r="W138" s="164">
        <f t="shared" si="328"/>
        <v>0</v>
      </c>
      <c r="X138" s="164">
        <f t="shared" si="328"/>
        <v>0</v>
      </c>
      <c r="Y138" s="164">
        <f t="shared" si="328"/>
        <v>0</v>
      </c>
      <c r="Z138" s="164">
        <f t="shared" si="328"/>
        <v>0</v>
      </c>
      <c r="AA138" s="164">
        <f t="shared" si="328"/>
        <v>0</v>
      </c>
      <c r="AB138" s="164">
        <f t="shared" si="328"/>
        <v>0</v>
      </c>
      <c r="AC138" s="164">
        <f t="shared" si="328"/>
        <v>0</v>
      </c>
      <c r="AD138" s="164">
        <f t="shared" si="328"/>
        <v>0</v>
      </c>
      <c r="AE138" s="164">
        <f t="shared" si="328"/>
        <v>0</v>
      </c>
      <c r="AF138" s="164">
        <f t="shared" si="328"/>
        <v>0</v>
      </c>
      <c r="AG138" s="164">
        <f t="shared" si="328"/>
        <v>0</v>
      </c>
      <c r="AH138" s="164">
        <f t="shared" si="328"/>
        <v>0</v>
      </c>
      <c r="AI138" s="164">
        <f t="shared" si="328"/>
        <v>0</v>
      </c>
      <c r="AJ138" s="164">
        <f t="shared" si="328"/>
        <v>0</v>
      </c>
      <c r="AK138" s="164">
        <f t="shared" si="328"/>
        <v>0</v>
      </c>
      <c r="AL138" s="164">
        <f t="shared" si="328"/>
        <v>0</v>
      </c>
      <c r="AM138" s="164">
        <f t="shared" si="328"/>
        <v>0</v>
      </c>
      <c r="AN138" s="164">
        <f t="shared" si="328"/>
        <v>0</v>
      </c>
      <c r="AO138" s="164">
        <f t="shared" si="328"/>
        <v>0</v>
      </c>
      <c r="AP138" s="164">
        <f t="shared" si="328"/>
        <v>0</v>
      </c>
      <c r="AQ138" s="164">
        <f t="shared" si="328"/>
        <v>0</v>
      </c>
      <c r="AR138" s="164">
        <f t="shared" si="328"/>
        <v>0</v>
      </c>
      <c r="AS138" s="164">
        <f t="shared" si="328"/>
        <v>0</v>
      </c>
      <c r="AT138" s="164">
        <f t="shared" si="328"/>
        <v>0</v>
      </c>
      <c r="AU138" s="164">
        <f t="shared" si="328"/>
        <v>0</v>
      </c>
      <c r="AV138" s="164">
        <f t="shared" si="328"/>
        <v>0</v>
      </c>
      <c r="AW138" s="164">
        <f t="shared" si="328"/>
        <v>0</v>
      </c>
      <c r="AX138" s="164">
        <f t="shared" si="328"/>
        <v>0</v>
      </c>
      <c r="AY138" s="164">
        <f t="shared" si="328"/>
        <v>0</v>
      </c>
      <c r="AZ138" s="164">
        <f t="shared" si="328"/>
        <v>0</v>
      </c>
      <c r="BA138" s="164">
        <f t="shared" si="328"/>
        <v>0</v>
      </c>
      <c r="BB138" s="164">
        <f t="shared" si="328"/>
        <v>0</v>
      </c>
      <c r="BC138" s="164">
        <f t="shared" si="328"/>
        <v>0</v>
      </c>
      <c r="BD138" s="164">
        <f t="shared" si="328"/>
        <v>0</v>
      </c>
      <c r="BE138" s="164">
        <f t="shared" si="328"/>
        <v>0</v>
      </c>
      <c r="BF138" s="164">
        <f t="shared" si="328"/>
        <v>0</v>
      </c>
      <c r="BG138" s="164">
        <f t="shared" si="328"/>
        <v>0</v>
      </c>
      <c r="BH138" s="164">
        <f t="shared" si="328"/>
        <v>0</v>
      </c>
      <c r="BI138" s="164">
        <f t="shared" si="328"/>
        <v>0</v>
      </c>
      <c r="BJ138" s="164">
        <f t="shared" si="328"/>
        <v>0</v>
      </c>
      <c r="BK138" s="33">
        <f t="shared" si="328"/>
        <v>0</v>
      </c>
    </row>
    <row r="139" spans="9:63">
      <c r="I139" s="31">
        <v>60</v>
      </c>
      <c r="L139" s="225">
        <f t="shared" si="317"/>
        <v>0</v>
      </c>
      <c r="M139" s="164">
        <f t="shared" si="328"/>
        <v>0</v>
      </c>
      <c r="N139" s="164">
        <f t="shared" si="328"/>
        <v>0</v>
      </c>
      <c r="O139" s="164">
        <f t="shared" si="328"/>
        <v>0</v>
      </c>
      <c r="P139" s="164">
        <f t="shared" si="328"/>
        <v>0</v>
      </c>
      <c r="Q139" s="164">
        <f t="shared" si="328"/>
        <v>0</v>
      </c>
      <c r="R139" s="164">
        <f t="shared" si="328"/>
        <v>0</v>
      </c>
      <c r="S139" s="164">
        <f t="shared" si="328"/>
        <v>0</v>
      </c>
      <c r="T139" s="164">
        <f t="shared" si="328"/>
        <v>0</v>
      </c>
      <c r="U139" s="164">
        <f t="shared" si="328"/>
        <v>0</v>
      </c>
      <c r="V139" s="164">
        <f t="shared" si="328"/>
        <v>0</v>
      </c>
      <c r="W139" s="164">
        <f t="shared" si="328"/>
        <v>0</v>
      </c>
      <c r="X139" s="164">
        <f t="shared" si="328"/>
        <v>0</v>
      </c>
      <c r="Y139" s="164">
        <f t="shared" si="328"/>
        <v>0</v>
      </c>
      <c r="Z139" s="164">
        <f t="shared" si="328"/>
        <v>0</v>
      </c>
      <c r="AA139" s="164">
        <f t="shared" si="328"/>
        <v>0</v>
      </c>
      <c r="AB139" s="164">
        <f t="shared" si="328"/>
        <v>0</v>
      </c>
      <c r="AC139" s="164">
        <f t="shared" si="328"/>
        <v>0</v>
      </c>
      <c r="AD139" s="164">
        <f t="shared" si="328"/>
        <v>0</v>
      </c>
      <c r="AE139" s="164">
        <f t="shared" si="328"/>
        <v>0</v>
      </c>
      <c r="AF139" s="164">
        <f t="shared" si="328"/>
        <v>0</v>
      </c>
      <c r="AG139" s="164">
        <f t="shared" si="328"/>
        <v>0</v>
      </c>
      <c r="AH139" s="164">
        <f t="shared" si="328"/>
        <v>0</v>
      </c>
      <c r="AI139" s="164">
        <f t="shared" si="328"/>
        <v>0</v>
      </c>
      <c r="AJ139" s="164">
        <f t="shared" si="328"/>
        <v>0</v>
      </c>
      <c r="AK139" s="164">
        <f t="shared" si="328"/>
        <v>0</v>
      </c>
      <c r="AL139" s="164">
        <f t="shared" si="328"/>
        <v>0</v>
      </c>
      <c r="AM139" s="164">
        <f t="shared" si="328"/>
        <v>0</v>
      </c>
      <c r="AN139" s="164">
        <f t="shared" si="328"/>
        <v>0</v>
      </c>
      <c r="AO139" s="164">
        <f t="shared" si="328"/>
        <v>0</v>
      </c>
      <c r="AP139" s="164">
        <f t="shared" si="328"/>
        <v>0</v>
      </c>
      <c r="AQ139" s="164">
        <f t="shared" si="328"/>
        <v>0</v>
      </c>
      <c r="AR139" s="164">
        <f t="shared" si="328"/>
        <v>0</v>
      </c>
      <c r="AS139" s="164">
        <f t="shared" si="328"/>
        <v>0</v>
      </c>
      <c r="AT139" s="164">
        <f t="shared" si="328"/>
        <v>0</v>
      </c>
      <c r="AU139" s="164">
        <f t="shared" si="328"/>
        <v>0</v>
      </c>
      <c r="AV139" s="164">
        <f t="shared" si="328"/>
        <v>0</v>
      </c>
      <c r="AW139" s="164">
        <f t="shared" si="328"/>
        <v>0</v>
      </c>
      <c r="AX139" s="164">
        <f t="shared" si="328"/>
        <v>0</v>
      </c>
      <c r="AY139" s="164">
        <f t="shared" si="328"/>
        <v>0</v>
      </c>
      <c r="AZ139" s="164">
        <f t="shared" si="328"/>
        <v>0</v>
      </c>
      <c r="BA139" s="164">
        <f t="shared" si="328"/>
        <v>0</v>
      </c>
      <c r="BB139" s="164">
        <f t="shared" si="328"/>
        <v>0</v>
      </c>
      <c r="BC139" s="164">
        <f t="shared" si="328"/>
        <v>0</v>
      </c>
      <c r="BD139" s="164">
        <f t="shared" si="328"/>
        <v>0</v>
      </c>
      <c r="BE139" s="164">
        <f t="shared" si="328"/>
        <v>0</v>
      </c>
      <c r="BF139" s="164">
        <f t="shared" si="328"/>
        <v>0</v>
      </c>
      <c r="BG139" s="164">
        <f t="shared" si="328"/>
        <v>0</v>
      </c>
      <c r="BH139" s="164">
        <f t="shared" si="328"/>
        <v>0</v>
      </c>
      <c r="BI139" s="164">
        <f t="shared" si="328"/>
        <v>0</v>
      </c>
      <c r="BJ139" s="164">
        <f t="shared" si="328"/>
        <v>0</v>
      </c>
      <c r="BK139" s="33">
        <f t="shared" si="328"/>
        <v>0</v>
      </c>
    </row>
    <row r="140" spans="9:63">
      <c r="I140" s="31">
        <v>61</v>
      </c>
      <c r="L140" s="225">
        <f t="shared" si="317"/>
        <v>0</v>
      </c>
      <c r="M140" s="164">
        <f t="shared" si="328"/>
        <v>0</v>
      </c>
      <c r="N140" s="164">
        <f t="shared" si="328"/>
        <v>0</v>
      </c>
      <c r="O140" s="164">
        <f t="shared" si="328"/>
        <v>0</v>
      </c>
      <c r="P140" s="164">
        <f t="shared" si="328"/>
        <v>0</v>
      </c>
      <c r="Q140" s="164">
        <f t="shared" si="328"/>
        <v>0</v>
      </c>
      <c r="R140" s="164">
        <f t="shared" si="328"/>
        <v>0</v>
      </c>
      <c r="S140" s="164">
        <f t="shared" si="328"/>
        <v>0</v>
      </c>
      <c r="T140" s="164">
        <f t="shared" si="328"/>
        <v>0</v>
      </c>
      <c r="U140" s="164">
        <f t="shared" si="328"/>
        <v>0</v>
      </c>
      <c r="V140" s="164">
        <f t="shared" si="328"/>
        <v>0</v>
      </c>
      <c r="W140" s="164">
        <f t="shared" si="328"/>
        <v>0</v>
      </c>
      <c r="X140" s="164">
        <f t="shared" si="328"/>
        <v>0</v>
      </c>
      <c r="Y140" s="164">
        <f t="shared" si="328"/>
        <v>0</v>
      </c>
      <c r="Z140" s="164">
        <f t="shared" si="328"/>
        <v>0</v>
      </c>
      <c r="AA140" s="164">
        <f t="shared" si="328"/>
        <v>0</v>
      </c>
      <c r="AB140" s="164">
        <f t="shared" ref="M140:BK145" si="329">IF($I140&lt;=AB$74,AA140+1,)</f>
        <v>0</v>
      </c>
      <c r="AC140" s="164">
        <f t="shared" si="329"/>
        <v>0</v>
      </c>
      <c r="AD140" s="164">
        <f t="shared" si="329"/>
        <v>0</v>
      </c>
      <c r="AE140" s="164">
        <f t="shared" si="329"/>
        <v>0</v>
      </c>
      <c r="AF140" s="164">
        <f t="shared" si="329"/>
        <v>0</v>
      </c>
      <c r="AG140" s="164">
        <f t="shared" si="329"/>
        <v>0</v>
      </c>
      <c r="AH140" s="164">
        <f t="shared" si="329"/>
        <v>0</v>
      </c>
      <c r="AI140" s="164">
        <f t="shared" si="329"/>
        <v>0</v>
      </c>
      <c r="AJ140" s="164">
        <f t="shared" si="329"/>
        <v>0</v>
      </c>
      <c r="AK140" s="164">
        <f t="shared" si="329"/>
        <v>0</v>
      </c>
      <c r="AL140" s="164">
        <f t="shared" si="329"/>
        <v>0</v>
      </c>
      <c r="AM140" s="164">
        <f t="shared" si="329"/>
        <v>0</v>
      </c>
      <c r="AN140" s="164">
        <f t="shared" si="329"/>
        <v>0</v>
      </c>
      <c r="AO140" s="164">
        <f t="shared" si="329"/>
        <v>0</v>
      </c>
      <c r="AP140" s="164">
        <f t="shared" si="329"/>
        <v>0</v>
      </c>
      <c r="AQ140" s="164">
        <f t="shared" si="329"/>
        <v>0</v>
      </c>
      <c r="AR140" s="164">
        <f t="shared" si="329"/>
        <v>0</v>
      </c>
      <c r="AS140" s="164">
        <f t="shared" si="329"/>
        <v>0</v>
      </c>
      <c r="AT140" s="164">
        <f t="shared" si="329"/>
        <v>0</v>
      </c>
      <c r="AU140" s="164">
        <f t="shared" si="329"/>
        <v>0</v>
      </c>
      <c r="AV140" s="164">
        <f t="shared" si="329"/>
        <v>0</v>
      </c>
      <c r="AW140" s="164">
        <f t="shared" si="329"/>
        <v>0</v>
      </c>
      <c r="AX140" s="164">
        <f t="shared" si="329"/>
        <v>0</v>
      </c>
      <c r="AY140" s="164">
        <f t="shared" si="329"/>
        <v>0</v>
      </c>
      <c r="AZ140" s="164">
        <f t="shared" si="329"/>
        <v>0</v>
      </c>
      <c r="BA140" s="164">
        <f t="shared" si="329"/>
        <v>0</v>
      </c>
      <c r="BB140" s="164">
        <f t="shared" si="329"/>
        <v>0</v>
      </c>
      <c r="BC140" s="164">
        <f t="shared" si="329"/>
        <v>0</v>
      </c>
      <c r="BD140" s="164">
        <f t="shared" si="329"/>
        <v>0</v>
      </c>
      <c r="BE140" s="164">
        <f t="shared" si="329"/>
        <v>0</v>
      </c>
      <c r="BF140" s="164">
        <f t="shared" si="329"/>
        <v>0</v>
      </c>
      <c r="BG140" s="164">
        <f t="shared" si="329"/>
        <v>0</v>
      </c>
      <c r="BH140" s="164">
        <f t="shared" si="329"/>
        <v>0</v>
      </c>
      <c r="BI140" s="164">
        <f t="shared" si="329"/>
        <v>0</v>
      </c>
      <c r="BJ140" s="164">
        <f t="shared" si="329"/>
        <v>0</v>
      </c>
      <c r="BK140" s="33">
        <f t="shared" si="329"/>
        <v>0</v>
      </c>
    </row>
    <row r="141" spans="9:63">
      <c r="I141" s="31">
        <v>62</v>
      </c>
      <c r="L141" s="225">
        <f t="shared" si="317"/>
        <v>0</v>
      </c>
      <c r="M141" s="164">
        <f t="shared" si="329"/>
        <v>0</v>
      </c>
      <c r="N141" s="164">
        <f t="shared" si="329"/>
        <v>0</v>
      </c>
      <c r="O141" s="164">
        <f t="shared" si="329"/>
        <v>0</v>
      </c>
      <c r="P141" s="164">
        <f t="shared" si="329"/>
        <v>0</v>
      </c>
      <c r="Q141" s="164">
        <f t="shared" si="329"/>
        <v>0</v>
      </c>
      <c r="R141" s="164">
        <f t="shared" si="329"/>
        <v>0</v>
      </c>
      <c r="S141" s="164">
        <f t="shared" si="329"/>
        <v>0</v>
      </c>
      <c r="T141" s="164">
        <f t="shared" si="329"/>
        <v>0</v>
      </c>
      <c r="U141" s="164">
        <f t="shared" si="329"/>
        <v>0</v>
      </c>
      <c r="V141" s="164">
        <f t="shared" si="329"/>
        <v>0</v>
      </c>
      <c r="W141" s="164">
        <f t="shared" si="329"/>
        <v>0</v>
      </c>
      <c r="X141" s="164">
        <f t="shared" si="329"/>
        <v>0</v>
      </c>
      <c r="Y141" s="164">
        <f t="shared" si="329"/>
        <v>0</v>
      </c>
      <c r="Z141" s="164">
        <f t="shared" si="329"/>
        <v>0</v>
      </c>
      <c r="AA141" s="164">
        <f t="shared" si="329"/>
        <v>0</v>
      </c>
      <c r="AB141" s="164">
        <f t="shared" si="329"/>
        <v>0</v>
      </c>
      <c r="AC141" s="164">
        <f t="shared" si="329"/>
        <v>0</v>
      </c>
      <c r="AD141" s="164">
        <f t="shared" si="329"/>
        <v>0</v>
      </c>
      <c r="AE141" s="164">
        <f t="shared" si="329"/>
        <v>0</v>
      </c>
      <c r="AF141" s="164">
        <f t="shared" si="329"/>
        <v>0</v>
      </c>
      <c r="AG141" s="164">
        <f t="shared" si="329"/>
        <v>0</v>
      </c>
      <c r="AH141" s="164">
        <f t="shared" si="329"/>
        <v>0</v>
      </c>
      <c r="AI141" s="164">
        <f t="shared" si="329"/>
        <v>0</v>
      </c>
      <c r="AJ141" s="164">
        <f t="shared" si="329"/>
        <v>0</v>
      </c>
      <c r="AK141" s="164">
        <f t="shared" si="329"/>
        <v>0</v>
      </c>
      <c r="AL141" s="164">
        <f t="shared" si="329"/>
        <v>0</v>
      </c>
      <c r="AM141" s="164">
        <f t="shared" si="329"/>
        <v>0</v>
      </c>
      <c r="AN141" s="164">
        <f t="shared" si="329"/>
        <v>0</v>
      </c>
      <c r="AO141" s="164">
        <f t="shared" si="329"/>
        <v>0</v>
      </c>
      <c r="AP141" s="164">
        <f t="shared" si="329"/>
        <v>0</v>
      </c>
      <c r="AQ141" s="164">
        <f t="shared" si="329"/>
        <v>0</v>
      </c>
      <c r="AR141" s="164">
        <f t="shared" si="329"/>
        <v>0</v>
      </c>
      <c r="AS141" s="164">
        <f t="shared" si="329"/>
        <v>0</v>
      </c>
      <c r="AT141" s="164">
        <f t="shared" si="329"/>
        <v>0</v>
      </c>
      <c r="AU141" s="164">
        <f t="shared" si="329"/>
        <v>0</v>
      </c>
      <c r="AV141" s="164">
        <f t="shared" si="329"/>
        <v>0</v>
      </c>
      <c r="AW141" s="164">
        <f t="shared" si="329"/>
        <v>0</v>
      </c>
      <c r="AX141" s="164">
        <f t="shared" si="329"/>
        <v>0</v>
      </c>
      <c r="AY141" s="164">
        <f t="shared" si="329"/>
        <v>0</v>
      </c>
      <c r="AZ141" s="164">
        <f t="shared" si="329"/>
        <v>0</v>
      </c>
      <c r="BA141" s="164">
        <f t="shared" si="329"/>
        <v>0</v>
      </c>
      <c r="BB141" s="164">
        <f t="shared" si="329"/>
        <v>0</v>
      </c>
      <c r="BC141" s="164">
        <f t="shared" si="329"/>
        <v>0</v>
      </c>
      <c r="BD141" s="164">
        <f t="shared" si="329"/>
        <v>0</v>
      </c>
      <c r="BE141" s="164">
        <f t="shared" si="329"/>
        <v>0</v>
      </c>
      <c r="BF141" s="164">
        <f t="shared" si="329"/>
        <v>0</v>
      </c>
      <c r="BG141" s="164">
        <f t="shared" si="329"/>
        <v>0</v>
      </c>
      <c r="BH141" s="164">
        <f t="shared" si="329"/>
        <v>0</v>
      </c>
      <c r="BI141" s="164">
        <f t="shared" si="329"/>
        <v>0</v>
      </c>
      <c r="BJ141" s="164">
        <f t="shared" si="329"/>
        <v>0</v>
      </c>
      <c r="BK141" s="33">
        <f t="shared" si="329"/>
        <v>0</v>
      </c>
    </row>
    <row r="142" spans="9:63">
      <c r="I142" s="31">
        <v>63</v>
      </c>
      <c r="L142" s="225">
        <f t="shared" si="317"/>
        <v>0</v>
      </c>
      <c r="M142" s="164">
        <f t="shared" si="329"/>
        <v>0</v>
      </c>
      <c r="N142" s="164">
        <f t="shared" si="329"/>
        <v>0</v>
      </c>
      <c r="O142" s="164">
        <f t="shared" si="329"/>
        <v>0</v>
      </c>
      <c r="P142" s="164">
        <f t="shared" si="329"/>
        <v>0</v>
      </c>
      <c r="Q142" s="164">
        <f t="shared" si="329"/>
        <v>0</v>
      </c>
      <c r="R142" s="164">
        <f t="shared" si="329"/>
        <v>0</v>
      </c>
      <c r="S142" s="164">
        <f t="shared" si="329"/>
        <v>0</v>
      </c>
      <c r="T142" s="164">
        <f t="shared" si="329"/>
        <v>0</v>
      </c>
      <c r="U142" s="164">
        <f t="shared" si="329"/>
        <v>0</v>
      </c>
      <c r="V142" s="164">
        <f t="shared" si="329"/>
        <v>0</v>
      </c>
      <c r="W142" s="164">
        <f t="shared" si="329"/>
        <v>0</v>
      </c>
      <c r="X142" s="164">
        <f t="shared" si="329"/>
        <v>0</v>
      </c>
      <c r="Y142" s="164">
        <f t="shared" si="329"/>
        <v>0</v>
      </c>
      <c r="Z142" s="164">
        <f t="shared" si="329"/>
        <v>0</v>
      </c>
      <c r="AA142" s="164">
        <f t="shared" si="329"/>
        <v>0</v>
      </c>
      <c r="AB142" s="164">
        <f t="shared" si="329"/>
        <v>0</v>
      </c>
      <c r="AC142" s="164">
        <f t="shared" si="329"/>
        <v>0</v>
      </c>
      <c r="AD142" s="164">
        <f t="shared" si="329"/>
        <v>0</v>
      </c>
      <c r="AE142" s="164">
        <f t="shared" si="329"/>
        <v>0</v>
      </c>
      <c r="AF142" s="164">
        <f t="shared" si="329"/>
        <v>0</v>
      </c>
      <c r="AG142" s="164">
        <f t="shared" si="329"/>
        <v>0</v>
      </c>
      <c r="AH142" s="164">
        <f t="shared" si="329"/>
        <v>0</v>
      </c>
      <c r="AI142" s="164">
        <f t="shared" si="329"/>
        <v>0</v>
      </c>
      <c r="AJ142" s="164">
        <f t="shared" si="329"/>
        <v>0</v>
      </c>
      <c r="AK142" s="164">
        <f t="shared" si="329"/>
        <v>0</v>
      </c>
      <c r="AL142" s="164">
        <f t="shared" si="329"/>
        <v>0</v>
      </c>
      <c r="AM142" s="164">
        <f t="shared" si="329"/>
        <v>0</v>
      </c>
      <c r="AN142" s="164">
        <f t="shared" si="329"/>
        <v>0</v>
      </c>
      <c r="AO142" s="164">
        <f t="shared" si="329"/>
        <v>0</v>
      </c>
      <c r="AP142" s="164">
        <f t="shared" si="329"/>
        <v>0</v>
      </c>
      <c r="AQ142" s="164">
        <f t="shared" si="329"/>
        <v>0</v>
      </c>
      <c r="AR142" s="164">
        <f t="shared" si="329"/>
        <v>0</v>
      </c>
      <c r="AS142" s="164">
        <f t="shared" si="329"/>
        <v>0</v>
      </c>
      <c r="AT142" s="164">
        <f t="shared" si="329"/>
        <v>0</v>
      </c>
      <c r="AU142" s="164">
        <f t="shared" si="329"/>
        <v>0</v>
      </c>
      <c r="AV142" s="164">
        <f t="shared" si="329"/>
        <v>0</v>
      </c>
      <c r="AW142" s="164">
        <f t="shared" si="329"/>
        <v>0</v>
      </c>
      <c r="AX142" s="164">
        <f t="shared" si="329"/>
        <v>0</v>
      </c>
      <c r="AY142" s="164">
        <f t="shared" si="329"/>
        <v>0</v>
      </c>
      <c r="AZ142" s="164">
        <f t="shared" si="329"/>
        <v>0</v>
      </c>
      <c r="BA142" s="164">
        <f t="shared" si="329"/>
        <v>0</v>
      </c>
      <c r="BB142" s="164">
        <f t="shared" si="329"/>
        <v>0</v>
      </c>
      <c r="BC142" s="164">
        <f t="shared" si="329"/>
        <v>0</v>
      </c>
      <c r="BD142" s="164">
        <f t="shared" si="329"/>
        <v>0</v>
      </c>
      <c r="BE142" s="164">
        <f t="shared" si="329"/>
        <v>0</v>
      </c>
      <c r="BF142" s="164">
        <f t="shared" si="329"/>
        <v>0</v>
      </c>
      <c r="BG142" s="164">
        <f t="shared" si="329"/>
        <v>0</v>
      </c>
      <c r="BH142" s="164">
        <f t="shared" si="329"/>
        <v>0</v>
      </c>
      <c r="BI142" s="164">
        <f t="shared" si="329"/>
        <v>0</v>
      </c>
      <c r="BJ142" s="164">
        <f t="shared" si="329"/>
        <v>0</v>
      </c>
      <c r="BK142" s="33">
        <f t="shared" si="329"/>
        <v>0</v>
      </c>
    </row>
    <row r="143" spans="9:63">
      <c r="I143" s="31">
        <v>64</v>
      </c>
      <c r="L143" s="225">
        <f t="shared" si="317"/>
        <v>0</v>
      </c>
      <c r="M143" s="164">
        <f t="shared" si="329"/>
        <v>0</v>
      </c>
      <c r="N143" s="164">
        <f t="shared" si="329"/>
        <v>0</v>
      </c>
      <c r="O143" s="164">
        <f t="shared" si="329"/>
        <v>0</v>
      </c>
      <c r="P143" s="164">
        <f t="shared" si="329"/>
        <v>0</v>
      </c>
      <c r="Q143" s="164">
        <f t="shared" si="329"/>
        <v>0</v>
      </c>
      <c r="R143" s="164">
        <f t="shared" si="329"/>
        <v>0</v>
      </c>
      <c r="S143" s="164">
        <f t="shared" si="329"/>
        <v>0</v>
      </c>
      <c r="T143" s="164">
        <f t="shared" si="329"/>
        <v>0</v>
      </c>
      <c r="U143" s="164">
        <f t="shared" si="329"/>
        <v>0</v>
      </c>
      <c r="V143" s="164">
        <f t="shared" si="329"/>
        <v>0</v>
      </c>
      <c r="W143" s="164">
        <f t="shared" si="329"/>
        <v>0</v>
      </c>
      <c r="X143" s="164">
        <f t="shared" si="329"/>
        <v>0</v>
      </c>
      <c r="Y143" s="164">
        <f t="shared" si="329"/>
        <v>0</v>
      </c>
      <c r="Z143" s="164">
        <f t="shared" si="329"/>
        <v>0</v>
      </c>
      <c r="AA143" s="164">
        <f t="shared" si="329"/>
        <v>0</v>
      </c>
      <c r="AB143" s="164">
        <f t="shared" si="329"/>
        <v>0</v>
      </c>
      <c r="AC143" s="164">
        <f t="shared" si="329"/>
        <v>0</v>
      </c>
      <c r="AD143" s="164">
        <f t="shared" si="329"/>
        <v>0</v>
      </c>
      <c r="AE143" s="164">
        <f t="shared" si="329"/>
        <v>0</v>
      </c>
      <c r="AF143" s="164">
        <f t="shared" si="329"/>
        <v>0</v>
      </c>
      <c r="AG143" s="164">
        <f t="shared" si="329"/>
        <v>0</v>
      </c>
      <c r="AH143" s="164">
        <f t="shared" si="329"/>
        <v>0</v>
      </c>
      <c r="AI143" s="164">
        <f t="shared" si="329"/>
        <v>0</v>
      </c>
      <c r="AJ143" s="164">
        <f t="shared" si="329"/>
        <v>0</v>
      </c>
      <c r="AK143" s="164">
        <f t="shared" si="329"/>
        <v>0</v>
      </c>
      <c r="AL143" s="164">
        <f t="shared" si="329"/>
        <v>0</v>
      </c>
      <c r="AM143" s="164">
        <f t="shared" si="329"/>
        <v>0</v>
      </c>
      <c r="AN143" s="164">
        <f t="shared" si="329"/>
        <v>0</v>
      </c>
      <c r="AO143" s="164">
        <f t="shared" si="329"/>
        <v>0</v>
      </c>
      <c r="AP143" s="164">
        <f t="shared" si="329"/>
        <v>0</v>
      </c>
      <c r="AQ143" s="164">
        <f t="shared" si="329"/>
        <v>0</v>
      </c>
      <c r="AR143" s="164">
        <f t="shared" si="329"/>
        <v>0</v>
      </c>
      <c r="AS143" s="164">
        <f t="shared" si="329"/>
        <v>0</v>
      </c>
      <c r="AT143" s="164">
        <f t="shared" si="329"/>
        <v>0</v>
      </c>
      <c r="AU143" s="164">
        <f t="shared" si="329"/>
        <v>0</v>
      </c>
      <c r="AV143" s="164">
        <f t="shared" si="329"/>
        <v>0</v>
      </c>
      <c r="AW143" s="164">
        <f t="shared" si="329"/>
        <v>0</v>
      </c>
      <c r="AX143" s="164">
        <f t="shared" si="329"/>
        <v>0</v>
      </c>
      <c r="AY143" s="164">
        <f t="shared" si="329"/>
        <v>0</v>
      </c>
      <c r="AZ143" s="164">
        <f t="shared" si="329"/>
        <v>0</v>
      </c>
      <c r="BA143" s="164">
        <f t="shared" si="329"/>
        <v>0</v>
      </c>
      <c r="BB143" s="164">
        <f t="shared" si="329"/>
        <v>0</v>
      </c>
      <c r="BC143" s="164">
        <f t="shared" si="329"/>
        <v>0</v>
      </c>
      <c r="BD143" s="164">
        <f t="shared" si="329"/>
        <v>0</v>
      </c>
      <c r="BE143" s="164">
        <f t="shared" si="329"/>
        <v>0</v>
      </c>
      <c r="BF143" s="164">
        <f t="shared" si="329"/>
        <v>0</v>
      </c>
      <c r="BG143" s="164">
        <f t="shared" si="329"/>
        <v>0</v>
      </c>
      <c r="BH143" s="164">
        <f t="shared" si="329"/>
        <v>0</v>
      </c>
      <c r="BI143" s="164">
        <f t="shared" si="329"/>
        <v>0</v>
      </c>
      <c r="BJ143" s="164">
        <f t="shared" si="329"/>
        <v>0</v>
      </c>
      <c r="BK143" s="33">
        <f t="shared" si="329"/>
        <v>0</v>
      </c>
    </row>
    <row r="144" spans="9:63">
      <c r="I144" s="31">
        <v>65</v>
      </c>
      <c r="L144" s="225">
        <f t="shared" si="317"/>
        <v>0</v>
      </c>
      <c r="M144" s="164">
        <f t="shared" si="329"/>
        <v>0</v>
      </c>
      <c r="N144" s="164">
        <f t="shared" si="329"/>
        <v>0</v>
      </c>
      <c r="O144" s="164">
        <f t="shared" si="329"/>
        <v>0</v>
      </c>
      <c r="P144" s="164">
        <f t="shared" si="329"/>
        <v>0</v>
      </c>
      <c r="Q144" s="164">
        <f t="shared" si="329"/>
        <v>0</v>
      </c>
      <c r="R144" s="164">
        <f t="shared" si="329"/>
        <v>0</v>
      </c>
      <c r="S144" s="164">
        <f t="shared" si="329"/>
        <v>0</v>
      </c>
      <c r="T144" s="164">
        <f t="shared" si="329"/>
        <v>0</v>
      </c>
      <c r="U144" s="164">
        <f t="shared" si="329"/>
        <v>0</v>
      </c>
      <c r="V144" s="164">
        <f t="shared" si="329"/>
        <v>0</v>
      </c>
      <c r="W144" s="164">
        <f t="shared" si="329"/>
        <v>0</v>
      </c>
      <c r="X144" s="164">
        <f t="shared" si="329"/>
        <v>0</v>
      </c>
      <c r="Y144" s="164">
        <f t="shared" si="329"/>
        <v>0</v>
      </c>
      <c r="Z144" s="164">
        <f t="shared" si="329"/>
        <v>0</v>
      </c>
      <c r="AA144" s="164">
        <f t="shared" si="329"/>
        <v>0</v>
      </c>
      <c r="AB144" s="164">
        <f t="shared" si="329"/>
        <v>0</v>
      </c>
      <c r="AC144" s="164">
        <f t="shared" si="329"/>
        <v>0</v>
      </c>
      <c r="AD144" s="164">
        <f t="shared" si="329"/>
        <v>0</v>
      </c>
      <c r="AE144" s="164">
        <f t="shared" si="329"/>
        <v>0</v>
      </c>
      <c r="AF144" s="164">
        <f t="shared" si="329"/>
        <v>0</v>
      </c>
      <c r="AG144" s="164">
        <f t="shared" si="329"/>
        <v>0</v>
      </c>
      <c r="AH144" s="164">
        <f t="shared" si="329"/>
        <v>0</v>
      </c>
      <c r="AI144" s="164">
        <f t="shared" si="329"/>
        <v>0</v>
      </c>
      <c r="AJ144" s="164">
        <f t="shared" si="329"/>
        <v>0</v>
      </c>
      <c r="AK144" s="164">
        <f t="shared" si="329"/>
        <v>0</v>
      </c>
      <c r="AL144" s="164">
        <f t="shared" si="329"/>
        <v>0</v>
      </c>
      <c r="AM144" s="164">
        <f t="shared" si="329"/>
        <v>0</v>
      </c>
      <c r="AN144" s="164">
        <f t="shared" si="329"/>
        <v>0</v>
      </c>
      <c r="AO144" s="164">
        <f t="shared" si="329"/>
        <v>0</v>
      </c>
      <c r="AP144" s="164">
        <f t="shared" si="329"/>
        <v>0</v>
      </c>
      <c r="AQ144" s="164">
        <f t="shared" si="329"/>
        <v>0</v>
      </c>
      <c r="AR144" s="164">
        <f t="shared" si="329"/>
        <v>0</v>
      </c>
      <c r="AS144" s="164">
        <f t="shared" si="329"/>
        <v>0</v>
      </c>
      <c r="AT144" s="164">
        <f t="shared" si="329"/>
        <v>0</v>
      </c>
      <c r="AU144" s="164">
        <f t="shared" si="329"/>
        <v>0</v>
      </c>
      <c r="AV144" s="164">
        <f t="shared" si="329"/>
        <v>0</v>
      </c>
      <c r="AW144" s="164">
        <f t="shared" si="329"/>
        <v>0</v>
      </c>
      <c r="AX144" s="164">
        <f t="shared" si="329"/>
        <v>0</v>
      </c>
      <c r="AY144" s="164">
        <f t="shared" si="329"/>
        <v>0</v>
      </c>
      <c r="AZ144" s="164">
        <f t="shared" si="329"/>
        <v>0</v>
      </c>
      <c r="BA144" s="164">
        <f t="shared" si="329"/>
        <v>0</v>
      </c>
      <c r="BB144" s="164">
        <f t="shared" si="329"/>
        <v>0</v>
      </c>
      <c r="BC144" s="164">
        <f t="shared" si="329"/>
        <v>0</v>
      </c>
      <c r="BD144" s="164">
        <f t="shared" si="329"/>
        <v>0</v>
      </c>
      <c r="BE144" s="164">
        <f t="shared" si="329"/>
        <v>0</v>
      </c>
      <c r="BF144" s="164">
        <f t="shared" si="329"/>
        <v>0</v>
      </c>
      <c r="BG144" s="164">
        <f t="shared" si="329"/>
        <v>0</v>
      </c>
      <c r="BH144" s="164">
        <f t="shared" si="329"/>
        <v>0</v>
      </c>
      <c r="BI144" s="164">
        <f t="shared" si="329"/>
        <v>0</v>
      </c>
      <c r="BJ144" s="164">
        <f t="shared" si="329"/>
        <v>0</v>
      </c>
      <c r="BK144" s="33">
        <f t="shared" si="329"/>
        <v>0</v>
      </c>
    </row>
    <row r="145" spans="9:63">
      <c r="I145" s="31">
        <v>66</v>
      </c>
      <c r="L145" s="225">
        <f t="shared" ref="L145:AA179" si="330">IF($I145&lt;=L$74,K145+1,)</f>
        <v>0</v>
      </c>
      <c r="M145" s="164">
        <f t="shared" si="330"/>
        <v>0</v>
      </c>
      <c r="N145" s="164">
        <f t="shared" si="330"/>
        <v>0</v>
      </c>
      <c r="O145" s="164">
        <f t="shared" si="330"/>
        <v>0</v>
      </c>
      <c r="P145" s="164">
        <f t="shared" si="330"/>
        <v>0</v>
      </c>
      <c r="Q145" s="164">
        <f t="shared" si="330"/>
        <v>0</v>
      </c>
      <c r="R145" s="164">
        <f t="shared" si="330"/>
        <v>0</v>
      </c>
      <c r="S145" s="164">
        <f t="shared" si="330"/>
        <v>0</v>
      </c>
      <c r="T145" s="164">
        <f t="shared" si="330"/>
        <v>0</v>
      </c>
      <c r="U145" s="164">
        <f t="shared" si="330"/>
        <v>0</v>
      </c>
      <c r="V145" s="164">
        <f t="shared" si="330"/>
        <v>0</v>
      </c>
      <c r="W145" s="164">
        <f t="shared" si="330"/>
        <v>0</v>
      </c>
      <c r="X145" s="164">
        <f t="shared" si="330"/>
        <v>0</v>
      </c>
      <c r="Y145" s="164">
        <f t="shared" si="330"/>
        <v>0</v>
      </c>
      <c r="Z145" s="164">
        <f t="shared" si="330"/>
        <v>0</v>
      </c>
      <c r="AA145" s="164">
        <f t="shared" si="330"/>
        <v>0</v>
      </c>
      <c r="AB145" s="164">
        <f t="shared" si="329"/>
        <v>0</v>
      </c>
      <c r="AC145" s="164">
        <f t="shared" si="329"/>
        <v>0</v>
      </c>
      <c r="AD145" s="164">
        <f t="shared" si="329"/>
        <v>0</v>
      </c>
      <c r="AE145" s="164">
        <f t="shared" si="329"/>
        <v>0</v>
      </c>
      <c r="AF145" s="164">
        <f t="shared" si="329"/>
        <v>0</v>
      </c>
      <c r="AG145" s="164">
        <f t="shared" si="329"/>
        <v>0</v>
      </c>
      <c r="AH145" s="164">
        <f t="shared" si="329"/>
        <v>0</v>
      </c>
      <c r="AI145" s="164">
        <f t="shared" si="329"/>
        <v>0</v>
      </c>
      <c r="AJ145" s="164">
        <f t="shared" si="329"/>
        <v>0</v>
      </c>
      <c r="AK145" s="164">
        <f t="shared" si="329"/>
        <v>0</v>
      </c>
      <c r="AL145" s="164">
        <f t="shared" si="329"/>
        <v>0</v>
      </c>
      <c r="AM145" s="164">
        <f t="shared" si="329"/>
        <v>0</v>
      </c>
      <c r="AN145" s="164">
        <f t="shared" si="329"/>
        <v>0</v>
      </c>
      <c r="AO145" s="164">
        <f t="shared" si="329"/>
        <v>0</v>
      </c>
      <c r="AP145" s="164">
        <f t="shared" si="329"/>
        <v>0</v>
      </c>
      <c r="AQ145" s="164">
        <f t="shared" ref="M145:BK150" si="331">IF($I145&lt;=AQ$74,AP145+1,)</f>
        <v>0</v>
      </c>
      <c r="AR145" s="164">
        <f t="shared" si="331"/>
        <v>0</v>
      </c>
      <c r="AS145" s="164">
        <f t="shared" si="331"/>
        <v>0</v>
      </c>
      <c r="AT145" s="164">
        <f t="shared" si="331"/>
        <v>0</v>
      </c>
      <c r="AU145" s="164">
        <f t="shared" si="331"/>
        <v>0</v>
      </c>
      <c r="AV145" s="164">
        <f t="shared" si="331"/>
        <v>0</v>
      </c>
      <c r="AW145" s="164">
        <f t="shared" si="331"/>
        <v>0</v>
      </c>
      <c r="AX145" s="164">
        <f t="shared" si="331"/>
        <v>0</v>
      </c>
      <c r="AY145" s="164">
        <f t="shared" si="331"/>
        <v>0</v>
      </c>
      <c r="AZ145" s="164">
        <f t="shared" si="331"/>
        <v>0</v>
      </c>
      <c r="BA145" s="164">
        <f t="shared" si="331"/>
        <v>0</v>
      </c>
      <c r="BB145" s="164">
        <f t="shared" si="331"/>
        <v>0</v>
      </c>
      <c r="BC145" s="164">
        <f t="shared" si="331"/>
        <v>0</v>
      </c>
      <c r="BD145" s="164">
        <f t="shared" si="331"/>
        <v>0</v>
      </c>
      <c r="BE145" s="164">
        <f t="shared" si="331"/>
        <v>0</v>
      </c>
      <c r="BF145" s="164">
        <f t="shared" si="331"/>
        <v>0</v>
      </c>
      <c r="BG145" s="164">
        <f t="shared" si="331"/>
        <v>0</v>
      </c>
      <c r="BH145" s="164">
        <f t="shared" si="331"/>
        <v>0</v>
      </c>
      <c r="BI145" s="164">
        <f t="shared" si="331"/>
        <v>0</v>
      </c>
      <c r="BJ145" s="164">
        <f t="shared" si="331"/>
        <v>0</v>
      </c>
      <c r="BK145" s="33">
        <f t="shared" si="331"/>
        <v>0</v>
      </c>
    </row>
    <row r="146" spans="9:63">
      <c r="I146" s="31">
        <v>67</v>
      </c>
      <c r="L146" s="225">
        <f t="shared" si="330"/>
        <v>0</v>
      </c>
      <c r="M146" s="164">
        <f t="shared" si="331"/>
        <v>0</v>
      </c>
      <c r="N146" s="164">
        <f t="shared" si="331"/>
        <v>0</v>
      </c>
      <c r="O146" s="164">
        <f t="shared" si="331"/>
        <v>0</v>
      </c>
      <c r="P146" s="164">
        <f t="shared" si="331"/>
        <v>0</v>
      </c>
      <c r="Q146" s="164">
        <f t="shared" si="331"/>
        <v>0</v>
      </c>
      <c r="R146" s="164">
        <f t="shared" si="331"/>
        <v>0</v>
      </c>
      <c r="S146" s="164">
        <f t="shared" si="331"/>
        <v>0</v>
      </c>
      <c r="T146" s="164">
        <f t="shared" si="331"/>
        <v>0</v>
      </c>
      <c r="U146" s="164">
        <f t="shared" si="331"/>
        <v>0</v>
      </c>
      <c r="V146" s="164">
        <f t="shared" si="331"/>
        <v>0</v>
      </c>
      <c r="W146" s="164">
        <f t="shared" si="331"/>
        <v>0</v>
      </c>
      <c r="X146" s="164">
        <f t="shared" si="331"/>
        <v>0</v>
      </c>
      <c r="Y146" s="164">
        <f t="shared" si="331"/>
        <v>0</v>
      </c>
      <c r="Z146" s="164">
        <f t="shared" si="331"/>
        <v>0</v>
      </c>
      <c r="AA146" s="164">
        <f t="shared" si="331"/>
        <v>0</v>
      </c>
      <c r="AB146" s="164">
        <f t="shared" si="331"/>
        <v>0</v>
      </c>
      <c r="AC146" s="164">
        <f t="shared" si="331"/>
        <v>0</v>
      </c>
      <c r="AD146" s="164">
        <f t="shared" si="331"/>
        <v>0</v>
      </c>
      <c r="AE146" s="164">
        <f t="shared" si="331"/>
        <v>0</v>
      </c>
      <c r="AF146" s="164">
        <f t="shared" si="331"/>
        <v>0</v>
      </c>
      <c r="AG146" s="164">
        <f t="shared" si="331"/>
        <v>0</v>
      </c>
      <c r="AH146" s="164">
        <f t="shared" si="331"/>
        <v>0</v>
      </c>
      <c r="AI146" s="164">
        <f t="shared" si="331"/>
        <v>0</v>
      </c>
      <c r="AJ146" s="164">
        <f t="shared" si="331"/>
        <v>0</v>
      </c>
      <c r="AK146" s="164">
        <f t="shared" si="331"/>
        <v>0</v>
      </c>
      <c r="AL146" s="164">
        <f t="shared" si="331"/>
        <v>0</v>
      </c>
      <c r="AM146" s="164">
        <f t="shared" si="331"/>
        <v>0</v>
      </c>
      <c r="AN146" s="164">
        <f t="shared" si="331"/>
        <v>0</v>
      </c>
      <c r="AO146" s="164">
        <f t="shared" si="331"/>
        <v>0</v>
      </c>
      <c r="AP146" s="164">
        <f t="shared" si="331"/>
        <v>0</v>
      </c>
      <c r="AQ146" s="164">
        <f t="shared" si="331"/>
        <v>0</v>
      </c>
      <c r="AR146" s="164">
        <f t="shared" si="331"/>
        <v>0</v>
      </c>
      <c r="AS146" s="164">
        <f t="shared" si="331"/>
        <v>0</v>
      </c>
      <c r="AT146" s="164">
        <f t="shared" si="331"/>
        <v>0</v>
      </c>
      <c r="AU146" s="164">
        <f t="shared" si="331"/>
        <v>0</v>
      </c>
      <c r="AV146" s="164">
        <f t="shared" si="331"/>
        <v>0</v>
      </c>
      <c r="AW146" s="164">
        <f t="shared" si="331"/>
        <v>0</v>
      </c>
      <c r="AX146" s="164">
        <f t="shared" si="331"/>
        <v>0</v>
      </c>
      <c r="AY146" s="164">
        <f t="shared" si="331"/>
        <v>0</v>
      </c>
      <c r="AZ146" s="164">
        <f t="shared" si="331"/>
        <v>0</v>
      </c>
      <c r="BA146" s="164">
        <f t="shared" si="331"/>
        <v>0</v>
      </c>
      <c r="BB146" s="164">
        <f t="shared" si="331"/>
        <v>0</v>
      </c>
      <c r="BC146" s="164">
        <f t="shared" si="331"/>
        <v>0</v>
      </c>
      <c r="BD146" s="164">
        <f t="shared" si="331"/>
        <v>0</v>
      </c>
      <c r="BE146" s="164">
        <f t="shared" si="331"/>
        <v>0</v>
      </c>
      <c r="BF146" s="164">
        <f t="shared" si="331"/>
        <v>0</v>
      </c>
      <c r="BG146" s="164">
        <f t="shared" si="331"/>
        <v>0</v>
      </c>
      <c r="BH146" s="164">
        <f t="shared" si="331"/>
        <v>0</v>
      </c>
      <c r="BI146" s="164">
        <f t="shared" si="331"/>
        <v>0</v>
      </c>
      <c r="BJ146" s="164">
        <f t="shared" si="331"/>
        <v>0</v>
      </c>
      <c r="BK146" s="33">
        <f t="shared" si="331"/>
        <v>0</v>
      </c>
    </row>
    <row r="147" spans="9:63">
      <c r="I147" s="31">
        <v>68</v>
      </c>
      <c r="L147" s="225">
        <f t="shared" si="330"/>
        <v>0</v>
      </c>
      <c r="M147" s="164">
        <f t="shared" si="331"/>
        <v>0</v>
      </c>
      <c r="N147" s="164">
        <f t="shared" si="331"/>
        <v>0</v>
      </c>
      <c r="O147" s="164">
        <f t="shared" si="331"/>
        <v>0</v>
      </c>
      <c r="P147" s="164">
        <f t="shared" si="331"/>
        <v>0</v>
      </c>
      <c r="Q147" s="164">
        <f t="shared" si="331"/>
        <v>0</v>
      </c>
      <c r="R147" s="164">
        <f t="shared" si="331"/>
        <v>0</v>
      </c>
      <c r="S147" s="164">
        <f t="shared" si="331"/>
        <v>0</v>
      </c>
      <c r="T147" s="164">
        <f t="shared" si="331"/>
        <v>0</v>
      </c>
      <c r="U147" s="164">
        <f t="shared" si="331"/>
        <v>0</v>
      </c>
      <c r="V147" s="164">
        <f t="shared" si="331"/>
        <v>0</v>
      </c>
      <c r="W147" s="164">
        <f t="shared" si="331"/>
        <v>0</v>
      </c>
      <c r="X147" s="164">
        <f t="shared" si="331"/>
        <v>0</v>
      </c>
      <c r="Y147" s="164">
        <f t="shared" si="331"/>
        <v>0</v>
      </c>
      <c r="Z147" s="164">
        <f t="shared" si="331"/>
        <v>0</v>
      </c>
      <c r="AA147" s="164">
        <f t="shared" si="331"/>
        <v>0</v>
      </c>
      <c r="AB147" s="164">
        <f t="shared" si="331"/>
        <v>0</v>
      </c>
      <c r="AC147" s="164">
        <f t="shared" si="331"/>
        <v>0</v>
      </c>
      <c r="AD147" s="164">
        <f t="shared" si="331"/>
        <v>0</v>
      </c>
      <c r="AE147" s="164">
        <f t="shared" si="331"/>
        <v>0</v>
      </c>
      <c r="AF147" s="164">
        <f t="shared" si="331"/>
        <v>0</v>
      </c>
      <c r="AG147" s="164">
        <f t="shared" si="331"/>
        <v>0</v>
      </c>
      <c r="AH147" s="164">
        <f t="shared" si="331"/>
        <v>0</v>
      </c>
      <c r="AI147" s="164">
        <f t="shared" si="331"/>
        <v>0</v>
      </c>
      <c r="AJ147" s="164">
        <f t="shared" si="331"/>
        <v>0</v>
      </c>
      <c r="AK147" s="164">
        <f t="shared" si="331"/>
        <v>0</v>
      </c>
      <c r="AL147" s="164">
        <f t="shared" si="331"/>
        <v>0</v>
      </c>
      <c r="AM147" s="164">
        <f t="shared" si="331"/>
        <v>0</v>
      </c>
      <c r="AN147" s="164">
        <f t="shared" si="331"/>
        <v>0</v>
      </c>
      <c r="AO147" s="164">
        <f t="shared" si="331"/>
        <v>0</v>
      </c>
      <c r="AP147" s="164">
        <f t="shared" si="331"/>
        <v>0</v>
      </c>
      <c r="AQ147" s="164">
        <f t="shared" si="331"/>
        <v>0</v>
      </c>
      <c r="AR147" s="164">
        <f t="shared" si="331"/>
        <v>0</v>
      </c>
      <c r="AS147" s="164">
        <f t="shared" si="331"/>
        <v>0</v>
      </c>
      <c r="AT147" s="164">
        <f t="shared" si="331"/>
        <v>0</v>
      </c>
      <c r="AU147" s="164">
        <f t="shared" si="331"/>
        <v>0</v>
      </c>
      <c r="AV147" s="164">
        <f t="shared" si="331"/>
        <v>0</v>
      </c>
      <c r="AW147" s="164">
        <f t="shared" si="331"/>
        <v>0</v>
      </c>
      <c r="AX147" s="164">
        <f t="shared" si="331"/>
        <v>0</v>
      </c>
      <c r="AY147" s="164">
        <f t="shared" si="331"/>
        <v>0</v>
      </c>
      <c r="AZ147" s="164">
        <f t="shared" si="331"/>
        <v>0</v>
      </c>
      <c r="BA147" s="164">
        <f t="shared" si="331"/>
        <v>0</v>
      </c>
      <c r="BB147" s="164">
        <f t="shared" si="331"/>
        <v>0</v>
      </c>
      <c r="BC147" s="164">
        <f t="shared" si="331"/>
        <v>0</v>
      </c>
      <c r="BD147" s="164">
        <f t="shared" si="331"/>
        <v>0</v>
      </c>
      <c r="BE147" s="164">
        <f t="shared" si="331"/>
        <v>0</v>
      </c>
      <c r="BF147" s="164">
        <f t="shared" si="331"/>
        <v>0</v>
      </c>
      <c r="BG147" s="164">
        <f t="shared" si="331"/>
        <v>0</v>
      </c>
      <c r="BH147" s="164">
        <f t="shared" si="331"/>
        <v>0</v>
      </c>
      <c r="BI147" s="164">
        <f t="shared" si="331"/>
        <v>0</v>
      </c>
      <c r="BJ147" s="164">
        <f t="shared" si="331"/>
        <v>0</v>
      </c>
      <c r="BK147" s="33">
        <f t="shared" si="331"/>
        <v>0</v>
      </c>
    </row>
    <row r="148" spans="9:63">
      <c r="I148" s="31">
        <v>69</v>
      </c>
      <c r="L148" s="225">
        <f t="shared" si="330"/>
        <v>0</v>
      </c>
      <c r="M148" s="164">
        <f t="shared" si="331"/>
        <v>0</v>
      </c>
      <c r="N148" s="164">
        <f t="shared" si="331"/>
        <v>0</v>
      </c>
      <c r="O148" s="164">
        <f t="shared" si="331"/>
        <v>0</v>
      </c>
      <c r="P148" s="164">
        <f t="shared" si="331"/>
        <v>0</v>
      </c>
      <c r="Q148" s="164">
        <f t="shared" si="331"/>
        <v>0</v>
      </c>
      <c r="R148" s="164">
        <f t="shared" si="331"/>
        <v>0</v>
      </c>
      <c r="S148" s="164">
        <f t="shared" si="331"/>
        <v>0</v>
      </c>
      <c r="T148" s="164">
        <f t="shared" si="331"/>
        <v>0</v>
      </c>
      <c r="U148" s="164">
        <f t="shared" si="331"/>
        <v>0</v>
      </c>
      <c r="V148" s="164">
        <f t="shared" si="331"/>
        <v>0</v>
      </c>
      <c r="W148" s="164">
        <f t="shared" si="331"/>
        <v>0</v>
      </c>
      <c r="X148" s="164">
        <f t="shared" si="331"/>
        <v>0</v>
      </c>
      <c r="Y148" s="164">
        <f t="shared" si="331"/>
        <v>0</v>
      </c>
      <c r="Z148" s="164">
        <f t="shared" si="331"/>
        <v>0</v>
      </c>
      <c r="AA148" s="164">
        <f t="shared" si="331"/>
        <v>0</v>
      </c>
      <c r="AB148" s="164">
        <f t="shared" si="331"/>
        <v>0</v>
      </c>
      <c r="AC148" s="164">
        <f t="shared" si="331"/>
        <v>0</v>
      </c>
      <c r="AD148" s="164">
        <f t="shared" si="331"/>
        <v>0</v>
      </c>
      <c r="AE148" s="164">
        <f t="shared" si="331"/>
        <v>0</v>
      </c>
      <c r="AF148" s="164">
        <f t="shared" si="331"/>
        <v>0</v>
      </c>
      <c r="AG148" s="164">
        <f t="shared" si="331"/>
        <v>0</v>
      </c>
      <c r="AH148" s="164">
        <f t="shared" si="331"/>
        <v>0</v>
      </c>
      <c r="AI148" s="164">
        <f t="shared" si="331"/>
        <v>0</v>
      </c>
      <c r="AJ148" s="164">
        <f t="shared" si="331"/>
        <v>0</v>
      </c>
      <c r="AK148" s="164">
        <f t="shared" si="331"/>
        <v>0</v>
      </c>
      <c r="AL148" s="164">
        <f t="shared" si="331"/>
        <v>0</v>
      </c>
      <c r="AM148" s="164">
        <f t="shared" si="331"/>
        <v>0</v>
      </c>
      <c r="AN148" s="164">
        <f t="shared" si="331"/>
        <v>0</v>
      </c>
      <c r="AO148" s="164">
        <f t="shared" si="331"/>
        <v>0</v>
      </c>
      <c r="AP148" s="164">
        <f t="shared" si="331"/>
        <v>0</v>
      </c>
      <c r="AQ148" s="164">
        <f t="shared" si="331"/>
        <v>0</v>
      </c>
      <c r="AR148" s="164">
        <f t="shared" si="331"/>
        <v>0</v>
      </c>
      <c r="AS148" s="164">
        <f t="shared" si="331"/>
        <v>0</v>
      </c>
      <c r="AT148" s="164">
        <f t="shared" si="331"/>
        <v>0</v>
      </c>
      <c r="AU148" s="164">
        <f t="shared" si="331"/>
        <v>0</v>
      </c>
      <c r="AV148" s="164">
        <f t="shared" si="331"/>
        <v>0</v>
      </c>
      <c r="AW148" s="164">
        <f t="shared" si="331"/>
        <v>0</v>
      </c>
      <c r="AX148" s="164">
        <f t="shared" si="331"/>
        <v>0</v>
      </c>
      <c r="AY148" s="164">
        <f t="shared" si="331"/>
        <v>0</v>
      </c>
      <c r="AZ148" s="164">
        <f t="shared" si="331"/>
        <v>0</v>
      </c>
      <c r="BA148" s="164">
        <f t="shared" si="331"/>
        <v>0</v>
      </c>
      <c r="BB148" s="164">
        <f t="shared" si="331"/>
        <v>0</v>
      </c>
      <c r="BC148" s="164">
        <f t="shared" si="331"/>
        <v>0</v>
      </c>
      <c r="BD148" s="164">
        <f t="shared" si="331"/>
        <v>0</v>
      </c>
      <c r="BE148" s="164">
        <f t="shared" si="331"/>
        <v>0</v>
      </c>
      <c r="BF148" s="164">
        <f t="shared" si="331"/>
        <v>0</v>
      </c>
      <c r="BG148" s="164">
        <f t="shared" si="331"/>
        <v>0</v>
      </c>
      <c r="BH148" s="164">
        <f t="shared" si="331"/>
        <v>0</v>
      </c>
      <c r="BI148" s="164">
        <f t="shared" si="331"/>
        <v>0</v>
      </c>
      <c r="BJ148" s="164">
        <f t="shared" si="331"/>
        <v>0</v>
      </c>
      <c r="BK148" s="33">
        <f t="shared" si="331"/>
        <v>0</v>
      </c>
    </row>
    <row r="149" spans="9:63">
      <c r="I149" s="31">
        <v>70</v>
      </c>
      <c r="L149" s="225">
        <f t="shared" si="330"/>
        <v>0</v>
      </c>
      <c r="M149" s="164">
        <f t="shared" si="331"/>
        <v>0</v>
      </c>
      <c r="N149" s="164">
        <f t="shared" si="331"/>
        <v>0</v>
      </c>
      <c r="O149" s="164">
        <f t="shared" si="331"/>
        <v>0</v>
      </c>
      <c r="P149" s="164">
        <f t="shared" si="331"/>
        <v>0</v>
      </c>
      <c r="Q149" s="164">
        <f t="shared" si="331"/>
        <v>0</v>
      </c>
      <c r="R149" s="164">
        <f t="shared" si="331"/>
        <v>0</v>
      </c>
      <c r="S149" s="164">
        <f t="shared" si="331"/>
        <v>0</v>
      </c>
      <c r="T149" s="164">
        <f t="shared" si="331"/>
        <v>0</v>
      </c>
      <c r="U149" s="164">
        <f t="shared" si="331"/>
        <v>0</v>
      </c>
      <c r="V149" s="164">
        <f t="shared" si="331"/>
        <v>0</v>
      </c>
      <c r="W149" s="164">
        <f t="shared" si="331"/>
        <v>0</v>
      </c>
      <c r="X149" s="164">
        <f t="shared" si="331"/>
        <v>0</v>
      </c>
      <c r="Y149" s="164">
        <f t="shared" si="331"/>
        <v>0</v>
      </c>
      <c r="Z149" s="164">
        <f t="shared" si="331"/>
        <v>0</v>
      </c>
      <c r="AA149" s="164">
        <f t="shared" si="331"/>
        <v>0</v>
      </c>
      <c r="AB149" s="164">
        <f t="shared" si="331"/>
        <v>0</v>
      </c>
      <c r="AC149" s="164">
        <f t="shared" si="331"/>
        <v>0</v>
      </c>
      <c r="AD149" s="164">
        <f t="shared" si="331"/>
        <v>0</v>
      </c>
      <c r="AE149" s="164">
        <f t="shared" si="331"/>
        <v>0</v>
      </c>
      <c r="AF149" s="164">
        <f t="shared" si="331"/>
        <v>0</v>
      </c>
      <c r="AG149" s="164">
        <f t="shared" si="331"/>
        <v>0</v>
      </c>
      <c r="AH149" s="164">
        <f t="shared" si="331"/>
        <v>0</v>
      </c>
      <c r="AI149" s="164">
        <f t="shared" si="331"/>
        <v>0</v>
      </c>
      <c r="AJ149" s="164">
        <f t="shared" si="331"/>
        <v>0</v>
      </c>
      <c r="AK149" s="164">
        <f t="shared" si="331"/>
        <v>0</v>
      </c>
      <c r="AL149" s="164">
        <f t="shared" si="331"/>
        <v>0</v>
      </c>
      <c r="AM149" s="164">
        <f t="shared" si="331"/>
        <v>0</v>
      </c>
      <c r="AN149" s="164">
        <f t="shared" si="331"/>
        <v>0</v>
      </c>
      <c r="AO149" s="164">
        <f t="shared" si="331"/>
        <v>0</v>
      </c>
      <c r="AP149" s="164">
        <f t="shared" si="331"/>
        <v>0</v>
      </c>
      <c r="AQ149" s="164">
        <f t="shared" si="331"/>
        <v>0</v>
      </c>
      <c r="AR149" s="164">
        <f t="shared" si="331"/>
        <v>0</v>
      </c>
      <c r="AS149" s="164">
        <f t="shared" si="331"/>
        <v>0</v>
      </c>
      <c r="AT149" s="164">
        <f t="shared" si="331"/>
        <v>0</v>
      </c>
      <c r="AU149" s="164">
        <f t="shared" si="331"/>
        <v>0</v>
      </c>
      <c r="AV149" s="164">
        <f t="shared" si="331"/>
        <v>0</v>
      </c>
      <c r="AW149" s="164">
        <f t="shared" si="331"/>
        <v>0</v>
      </c>
      <c r="AX149" s="164">
        <f t="shared" si="331"/>
        <v>0</v>
      </c>
      <c r="AY149" s="164">
        <f t="shared" si="331"/>
        <v>0</v>
      </c>
      <c r="AZ149" s="164">
        <f t="shared" si="331"/>
        <v>0</v>
      </c>
      <c r="BA149" s="164">
        <f t="shared" si="331"/>
        <v>0</v>
      </c>
      <c r="BB149" s="164">
        <f t="shared" si="331"/>
        <v>0</v>
      </c>
      <c r="BC149" s="164">
        <f t="shared" si="331"/>
        <v>0</v>
      </c>
      <c r="BD149" s="164">
        <f t="shared" si="331"/>
        <v>0</v>
      </c>
      <c r="BE149" s="164">
        <f t="shared" si="331"/>
        <v>0</v>
      </c>
      <c r="BF149" s="164">
        <f t="shared" si="331"/>
        <v>0</v>
      </c>
      <c r="BG149" s="164">
        <f t="shared" si="331"/>
        <v>0</v>
      </c>
      <c r="BH149" s="164">
        <f t="shared" si="331"/>
        <v>0</v>
      </c>
      <c r="BI149" s="164">
        <f t="shared" si="331"/>
        <v>0</v>
      </c>
      <c r="BJ149" s="164">
        <f t="shared" si="331"/>
        <v>0</v>
      </c>
      <c r="BK149" s="33">
        <f t="shared" si="331"/>
        <v>0</v>
      </c>
    </row>
    <row r="150" spans="9:63">
      <c r="I150" s="31">
        <v>71</v>
      </c>
      <c r="L150" s="225">
        <f t="shared" si="330"/>
        <v>0</v>
      </c>
      <c r="M150" s="164">
        <f t="shared" si="331"/>
        <v>0</v>
      </c>
      <c r="N150" s="164">
        <f t="shared" si="331"/>
        <v>0</v>
      </c>
      <c r="O150" s="164">
        <f t="shared" si="331"/>
        <v>0</v>
      </c>
      <c r="P150" s="164">
        <f t="shared" si="331"/>
        <v>0</v>
      </c>
      <c r="Q150" s="164">
        <f t="shared" si="331"/>
        <v>0</v>
      </c>
      <c r="R150" s="164">
        <f t="shared" si="331"/>
        <v>0</v>
      </c>
      <c r="S150" s="164">
        <f t="shared" si="331"/>
        <v>0</v>
      </c>
      <c r="T150" s="164">
        <f t="shared" si="331"/>
        <v>0</v>
      </c>
      <c r="U150" s="164">
        <f t="shared" si="331"/>
        <v>0</v>
      </c>
      <c r="V150" s="164">
        <f t="shared" si="331"/>
        <v>0</v>
      </c>
      <c r="W150" s="164">
        <f t="shared" si="331"/>
        <v>0</v>
      </c>
      <c r="X150" s="164">
        <f t="shared" si="331"/>
        <v>0</v>
      </c>
      <c r="Y150" s="164">
        <f t="shared" si="331"/>
        <v>0</v>
      </c>
      <c r="Z150" s="164">
        <f t="shared" si="331"/>
        <v>0</v>
      </c>
      <c r="AA150" s="164">
        <f t="shared" si="331"/>
        <v>0</v>
      </c>
      <c r="AB150" s="164">
        <f t="shared" si="331"/>
        <v>0</v>
      </c>
      <c r="AC150" s="164">
        <f t="shared" si="331"/>
        <v>0</v>
      </c>
      <c r="AD150" s="164">
        <f t="shared" si="331"/>
        <v>0</v>
      </c>
      <c r="AE150" s="164">
        <f t="shared" si="331"/>
        <v>0</v>
      </c>
      <c r="AF150" s="164">
        <f t="shared" si="331"/>
        <v>0</v>
      </c>
      <c r="AG150" s="164">
        <f t="shared" si="331"/>
        <v>0</v>
      </c>
      <c r="AH150" s="164">
        <f t="shared" si="331"/>
        <v>0</v>
      </c>
      <c r="AI150" s="164">
        <f t="shared" si="331"/>
        <v>0</v>
      </c>
      <c r="AJ150" s="164">
        <f t="shared" si="331"/>
        <v>0</v>
      </c>
      <c r="AK150" s="164">
        <f t="shared" si="331"/>
        <v>0</v>
      </c>
      <c r="AL150" s="164">
        <f t="shared" si="331"/>
        <v>0</v>
      </c>
      <c r="AM150" s="164">
        <f t="shared" si="331"/>
        <v>0</v>
      </c>
      <c r="AN150" s="164">
        <f t="shared" si="331"/>
        <v>0</v>
      </c>
      <c r="AO150" s="164">
        <f t="shared" si="331"/>
        <v>0</v>
      </c>
      <c r="AP150" s="164">
        <f t="shared" si="331"/>
        <v>0</v>
      </c>
      <c r="AQ150" s="164">
        <f t="shared" ref="M150:BK155" si="332">IF($I150&lt;=AQ$74,AP150+1,)</f>
        <v>0</v>
      </c>
      <c r="AR150" s="164">
        <f t="shared" si="332"/>
        <v>0</v>
      </c>
      <c r="AS150" s="164">
        <f t="shared" si="332"/>
        <v>0</v>
      </c>
      <c r="AT150" s="164">
        <f t="shared" si="332"/>
        <v>0</v>
      </c>
      <c r="AU150" s="164">
        <f t="shared" si="332"/>
        <v>0</v>
      </c>
      <c r="AV150" s="164">
        <f t="shared" si="332"/>
        <v>0</v>
      </c>
      <c r="AW150" s="164">
        <f t="shared" si="332"/>
        <v>0</v>
      </c>
      <c r="AX150" s="164">
        <f t="shared" si="332"/>
        <v>0</v>
      </c>
      <c r="AY150" s="164">
        <f t="shared" si="332"/>
        <v>0</v>
      </c>
      <c r="AZ150" s="164">
        <f t="shared" si="332"/>
        <v>0</v>
      </c>
      <c r="BA150" s="164">
        <f t="shared" si="332"/>
        <v>0</v>
      </c>
      <c r="BB150" s="164">
        <f t="shared" si="332"/>
        <v>0</v>
      </c>
      <c r="BC150" s="164">
        <f t="shared" si="332"/>
        <v>0</v>
      </c>
      <c r="BD150" s="164">
        <f t="shared" si="332"/>
        <v>0</v>
      </c>
      <c r="BE150" s="164">
        <f t="shared" si="332"/>
        <v>0</v>
      </c>
      <c r="BF150" s="164">
        <f t="shared" si="332"/>
        <v>0</v>
      </c>
      <c r="BG150" s="164">
        <f t="shared" si="332"/>
        <v>0</v>
      </c>
      <c r="BH150" s="164">
        <f t="shared" si="332"/>
        <v>0</v>
      </c>
      <c r="BI150" s="164">
        <f t="shared" si="332"/>
        <v>0</v>
      </c>
      <c r="BJ150" s="164">
        <f t="shared" si="332"/>
        <v>0</v>
      </c>
      <c r="BK150" s="33">
        <f t="shared" si="332"/>
        <v>0</v>
      </c>
    </row>
    <row r="151" spans="9:63">
      <c r="I151" s="31">
        <v>72</v>
      </c>
      <c r="L151" s="225">
        <f t="shared" si="330"/>
        <v>0</v>
      </c>
      <c r="M151" s="164">
        <f t="shared" si="332"/>
        <v>0</v>
      </c>
      <c r="N151" s="164">
        <f t="shared" si="332"/>
        <v>0</v>
      </c>
      <c r="O151" s="164">
        <f t="shared" si="332"/>
        <v>0</v>
      </c>
      <c r="P151" s="164">
        <f t="shared" si="332"/>
        <v>0</v>
      </c>
      <c r="Q151" s="164">
        <f t="shared" si="332"/>
        <v>0</v>
      </c>
      <c r="R151" s="164">
        <f t="shared" si="332"/>
        <v>0</v>
      </c>
      <c r="S151" s="164">
        <f t="shared" si="332"/>
        <v>0</v>
      </c>
      <c r="T151" s="164">
        <f t="shared" si="332"/>
        <v>0</v>
      </c>
      <c r="U151" s="164">
        <f t="shared" si="332"/>
        <v>0</v>
      </c>
      <c r="V151" s="164">
        <f t="shared" si="332"/>
        <v>0</v>
      </c>
      <c r="W151" s="164">
        <f t="shared" si="332"/>
        <v>0</v>
      </c>
      <c r="X151" s="164">
        <f t="shared" si="332"/>
        <v>0</v>
      </c>
      <c r="Y151" s="164">
        <f t="shared" si="332"/>
        <v>0</v>
      </c>
      <c r="Z151" s="164">
        <f t="shared" si="332"/>
        <v>0</v>
      </c>
      <c r="AA151" s="164">
        <f t="shared" si="332"/>
        <v>0</v>
      </c>
      <c r="AB151" s="164">
        <f t="shared" si="332"/>
        <v>0</v>
      </c>
      <c r="AC151" s="164">
        <f t="shared" si="332"/>
        <v>0</v>
      </c>
      <c r="AD151" s="164">
        <f t="shared" si="332"/>
        <v>0</v>
      </c>
      <c r="AE151" s="164">
        <f t="shared" si="332"/>
        <v>0</v>
      </c>
      <c r="AF151" s="164">
        <f t="shared" si="332"/>
        <v>0</v>
      </c>
      <c r="AG151" s="164">
        <f t="shared" si="332"/>
        <v>0</v>
      </c>
      <c r="AH151" s="164">
        <f t="shared" si="332"/>
        <v>0</v>
      </c>
      <c r="AI151" s="164">
        <f t="shared" si="332"/>
        <v>0</v>
      </c>
      <c r="AJ151" s="164">
        <f t="shared" si="332"/>
        <v>0</v>
      </c>
      <c r="AK151" s="164">
        <f t="shared" si="332"/>
        <v>0</v>
      </c>
      <c r="AL151" s="164">
        <f t="shared" si="332"/>
        <v>0</v>
      </c>
      <c r="AM151" s="164">
        <f t="shared" si="332"/>
        <v>0</v>
      </c>
      <c r="AN151" s="164">
        <f t="shared" si="332"/>
        <v>0</v>
      </c>
      <c r="AO151" s="164">
        <f t="shared" si="332"/>
        <v>0</v>
      </c>
      <c r="AP151" s="164">
        <f t="shared" si="332"/>
        <v>0</v>
      </c>
      <c r="AQ151" s="164">
        <f t="shared" si="332"/>
        <v>0</v>
      </c>
      <c r="AR151" s="164">
        <f t="shared" si="332"/>
        <v>0</v>
      </c>
      <c r="AS151" s="164">
        <f t="shared" si="332"/>
        <v>0</v>
      </c>
      <c r="AT151" s="164">
        <f t="shared" si="332"/>
        <v>0</v>
      </c>
      <c r="AU151" s="164">
        <f t="shared" si="332"/>
        <v>0</v>
      </c>
      <c r="AV151" s="164">
        <f t="shared" si="332"/>
        <v>0</v>
      </c>
      <c r="AW151" s="164">
        <f t="shared" si="332"/>
        <v>0</v>
      </c>
      <c r="AX151" s="164">
        <f t="shared" si="332"/>
        <v>0</v>
      </c>
      <c r="AY151" s="164">
        <f t="shared" si="332"/>
        <v>0</v>
      </c>
      <c r="AZ151" s="164">
        <f t="shared" si="332"/>
        <v>0</v>
      </c>
      <c r="BA151" s="164">
        <f t="shared" si="332"/>
        <v>0</v>
      </c>
      <c r="BB151" s="164">
        <f t="shared" si="332"/>
        <v>0</v>
      </c>
      <c r="BC151" s="164">
        <f t="shared" si="332"/>
        <v>0</v>
      </c>
      <c r="BD151" s="164">
        <f t="shared" si="332"/>
        <v>0</v>
      </c>
      <c r="BE151" s="164">
        <f t="shared" si="332"/>
        <v>0</v>
      </c>
      <c r="BF151" s="164">
        <f t="shared" si="332"/>
        <v>0</v>
      </c>
      <c r="BG151" s="164">
        <f t="shared" si="332"/>
        <v>0</v>
      </c>
      <c r="BH151" s="164">
        <f t="shared" si="332"/>
        <v>0</v>
      </c>
      <c r="BI151" s="164">
        <f t="shared" si="332"/>
        <v>0</v>
      </c>
      <c r="BJ151" s="164">
        <f t="shared" si="332"/>
        <v>0</v>
      </c>
      <c r="BK151" s="33">
        <f t="shared" si="332"/>
        <v>0</v>
      </c>
    </row>
    <row r="152" spans="9:63">
      <c r="I152" s="31">
        <v>73</v>
      </c>
      <c r="L152" s="225">
        <f t="shared" si="330"/>
        <v>0</v>
      </c>
      <c r="M152" s="164">
        <f t="shared" si="332"/>
        <v>0</v>
      </c>
      <c r="N152" s="164">
        <f t="shared" si="332"/>
        <v>0</v>
      </c>
      <c r="O152" s="164">
        <f t="shared" si="332"/>
        <v>0</v>
      </c>
      <c r="P152" s="164">
        <f t="shared" si="332"/>
        <v>0</v>
      </c>
      <c r="Q152" s="164">
        <f t="shared" si="332"/>
        <v>0</v>
      </c>
      <c r="R152" s="164">
        <f t="shared" si="332"/>
        <v>0</v>
      </c>
      <c r="S152" s="164">
        <f t="shared" si="332"/>
        <v>0</v>
      </c>
      <c r="T152" s="164">
        <f t="shared" si="332"/>
        <v>0</v>
      </c>
      <c r="U152" s="164">
        <f t="shared" si="332"/>
        <v>0</v>
      </c>
      <c r="V152" s="164">
        <f t="shared" si="332"/>
        <v>0</v>
      </c>
      <c r="W152" s="164">
        <f t="shared" si="332"/>
        <v>0</v>
      </c>
      <c r="X152" s="164">
        <f t="shared" si="332"/>
        <v>0</v>
      </c>
      <c r="Y152" s="164">
        <f t="shared" si="332"/>
        <v>0</v>
      </c>
      <c r="Z152" s="164">
        <f t="shared" si="332"/>
        <v>0</v>
      </c>
      <c r="AA152" s="164">
        <f t="shared" si="332"/>
        <v>0</v>
      </c>
      <c r="AB152" s="164">
        <f t="shared" si="332"/>
        <v>0</v>
      </c>
      <c r="AC152" s="164">
        <f t="shared" si="332"/>
        <v>0</v>
      </c>
      <c r="AD152" s="164">
        <f t="shared" si="332"/>
        <v>0</v>
      </c>
      <c r="AE152" s="164">
        <f t="shared" si="332"/>
        <v>0</v>
      </c>
      <c r="AF152" s="164">
        <f t="shared" si="332"/>
        <v>0</v>
      </c>
      <c r="AG152" s="164">
        <f t="shared" si="332"/>
        <v>0</v>
      </c>
      <c r="AH152" s="164">
        <f t="shared" si="332"/>
        <v>0</v>
      </c>
      <c r="AI152" s="164">
        <f t="shared" si="332"/>
        <v>0</v>
      </c>
      <c r="AJ152" s="164">
        <f t="shared" si="332"/>
        <v>0</v>
      </c>
      <c r="AK152" s="164">
        <f t="shared" si="332"/>
        <v>0</v>
      </c>
      <c r="AL152" s="164">
        <f t="shared" si="332"/>
        <v>0</v>
      </c>
      <c r="AM152" s="164">
        <f t="shared" si="332"/>
        <v>0</v>
      </c>
      <c r="AN152" s="164">
        <f t="shared" si="332"/>
        <v>0</v>
      </c>
      <c r="AO152" s="164">
        <f t="shared" si="332"/>
        <v>0</v>
      </c>
      <c r="AP152" s="164">
        <f t="shared" si="332"/>
        <v>0</v>
      </c>
      <c r="AQ152" s="164">
        <f t="shared" si="332"/>
        <v>0</v>
      </c>
      <c r="AR152" s="164">
        <f t="shared" si="332"/>
        <v>0</v>
      </c>
      <c r="AS152" s="164">
        <f t="shared" si="332"/>
        <v>0</v>
      </c>
      <c r="AT152" s="164">
        <f t="shared" si="332"/>
        <v>0</v>
      </c>
      <c r="AU152" s="164">
        <f t="shared" si="332"/>
        <v>0</v>
      </c>
      <c r="AV152" s="164">
        <f t="shared" si="332"/>
        <v>0</v>
      </c>
      <c r="AW152" s="164">
        <f t="shared" si="332"/>
        <v>0</v>
      </c>
      <c r="AX152" s="164">
        <f t="shared" si="332"/>
        <v>0</v>
      </c>
      <c r="AY152" s="164">
        <f t="shared" si="332"/>
        <v>0</v>
      </c>
      <c r="AZ152" s="164">
        <f t="shared" si="332"/>
        <v>0</v>
      </c>
      <c r="BA152" s="164">
        <f t="shared" si="332"/>
        <v>0</v>
      </c>
      <c r="BB152" s="164">
        <f t="shared" si="332"/>
        <v>0</v>
      </c>
      <c r="BC152" s="164">
        <f t="shared" si="332"/>
        <v>0</v>
      </c>
      <c r="BD152" s="164">
        <f t="shared" si="332"/>
        <v>0</v>
      </c>
      <c r="BE152" s="164">
        <f t="shared" si="332"/>
        <v>0</v>
      </c>
      <c r="BF152" s="164">
        <f t="shared" si="332"/>
        <v>0</v>
      </c>
      <c r="BG152" s="164">
        <f t="shared" si="332"/>
        <v>0</v>
      </c>
      <c r="BH152" s="164">
        <f t="shared" si="332"/>
        <v>0</v>
      </c>
      <c r="BI152" s="164">
        <f t="shared" si="332"/>
        <v>0</v>
      </c>
      <c r="BJ152" s="164">
        <f t="shared" si="332"/>
        <v>0</v>
      </c>
      <c r="BK152" s="33">
        <f t="shared" si="332"/>
        <v>0</v>
      </c>
    </row>
    <row r="153" spans="9:63">
      <c r="I153" s="31">
        <v>74</v>
      </c>
      <c r="L153" s="225">
        <f t="shared" si="330"/>
        <v>0</v>
      </c>
      <c r="M153" s="164">
        <f t="shared" si="332"/>
        <v>0</v>
      </c>
      <c r="N153" s="164">
        <f t="shared" si="332"/>
        <v>0</v>
      </c>
      <c r="O153" s="164">
        <f t="shared" si="332"/>
        <v>0</v>
      </c>
      <c r="P153" s="164">
        <f t="shared" si="332"/>
        <v>0</v>
      </c>
      <c r="Q153" s="164">
        <f t="shared" si="332"/>
        <v>0</v>
      </c>
      <c r="R153" s="164">
        <f t="shared" si="332"/>
        <v>0</v>
      </c>
      <c r="S153" s="164">
        <f t="shared" si="332"/>
        <v>0</v>
      </c>
      <c r="T153" s="164">
        <f t="shared" si="332"/>
        <v>0</v>
      </c>
      <c r="U153" s="164">
        <f t="shared" si="332"/>
        <v>0</v>
      </c>
      <c r="V153" s="164">
        <f t="shared" si="332"/>
        <v>0</v>
      </c>
      <c r="W153" s="164">
        <f t="shared" si="332"/>
        <v>0</v>
      </c>
      <c r="X153" s="164">
        <f t="shared" si="332"/>
        <v>0</v>
      </c>
      <c r="Y153" s="164">
        <f t="shared" si="332"/>
        <v>0</v>
      </c>
      <c r="Z153" s="164">
        <f t="shared" si="332"/>
        <v>0</v>
      </c>
      <c r="AA153" s="164">
        <f t="shared" si="332"/>
        <v>0</v>
      </c>
      <c r="AB153" s="164">
        <f t="shared" si="332"/>
        <v>0</v>
      </c>
      <c r="AC153" s="164">
        <f t="shared" si="332"/>
        <v>0</v>
      </c>
      <c r="AD153" s="164">
        <f t="shared" si="332"/>
        <v>0</v>
      </c>
      <c r="AE153" s="164">
        <f t="shared" si="332"/>
        <v>0</v>
      </c>
      <c r="AF153" s="164">
        <f t="shared" si="332"/>
        <v>0</v>
      </c>
      <c r="AG153" s="164">
        <f t="shared" si="332"/>
        <v>0</v>
      </c>
      <c r="AH153" s="164">
        <f t="shared" si="332"/>
        <v>0</v>
      </c>
      <c r="AI153" s="164">
        <f t="shared" si="332"/>
        <v>0</v>
      </c>
      <c r="AJ153" s="164">
        <f t="shared" si="332"/>
        <v>0</v>
      </c>
      <c r="AK153" s="164">
        <f t="shared" si="332"/>
        <v>0</v>
      </c>
      <c r="AL153" s="164">
        <f t="shared" si="332"/>
        <v>0</v>
      </c>
      <c r="AM153" s="164">
        <f t="shared" si="332"/>
        <v>0</v>
      </c>
      <c r="AN153" s="164">
        <f t="shared" si="332"/>
        <v>0</v>
      </c>
      <c r="AO153" s="164">
        <f t="shared" si="332"/>
        <v>0</v>
      </c>
      <c r="AP153" s="164">
        <f t="shared" si="332"/>
        <v>0</v>
      </c>
      <c r="AQ153" s="164">
        <f t="shared" si="332"/>
        <v>0</v>
      </c>
      <c r="AR153" s="164">
        <f t="shared" si="332"/>
        <v>0</v>
      </c>
      <c r="AS153" s="164">
        <f t="shared" si="332"/>
        <v>0</v>
      </c>
      <c r="AT153" s="164">
        <f t="shared" si="332"/>
        <v>0</v>
      </c>
      <c r="AU153" s="164">
        <f t="shared" si="332"/>
        <v>0</v>
      </c>
      <c r="AV153" s="164">
        <f t="shared" si="332"/>
        <v>0</v>
      </c>
      <c r="AW153" s="164">
        <f t="shared" si="332"/>
        <v>0</v>
      </c>
      <c r="AX153" s="164">
        <f t="shared" si="332"/>
        <v>0</v>
      </c>
      <c r="AY153" s="164">
        <f t="shared" si="332"/>
        <v>0</v>
      </c>
      <c r="AZ153" s="164">
        <f t="shared" si="332"/>
        <v>0</v>
      </c>
      <c r="BA153" s="164">
        <f t="shared" si="332"/>
        <v>0</v>
      </c>
      <c r="BB153" s="164">
        <f t="shared" si="332"/>
        <v>0</v>
      </c>
      <c r="BC153" s="164">
        <f t="shared" si="332"/>
        <v>0</v>
      </c>
      <c r="BD153" s="164">
        <f t="shared" si="332"/>
        <v>0</v>
      </c>
      <c r="BE153" s="164">
        <f t="shared" si="332"/>
        <v>0</v>
      </c>
      <c r="BF153" s="164">
        <f t="shared" si="332"/>
        <v>0</v>
      </c>
      <c r="BG153" s="164">
        <f t="shared" si="332"/>
        <v>0</v>
      </c>
      <c r="BH153" s="164">
        <f t="shared" si="332"/>
        <v>0</v>
      </c>
      <c r="BI153" s="164">
        <f t="shared" si="332"/>
        <v>0</v>
      </c>
      <c r="BJ153" s="164">
        <f t="shared" si="332"/>
        <v>0</v>
      </c>
      <c r="BK153" s="33">
        <f t="shared" si="332"/>
        <v>0</v>
      </c>
    </row>
    <row r="154" spans="9:63">
      <c r="I154" s="31">
        <v>75</v>
      </c>
      <c r="L154" s="225">
        <f t="shared" si="330"/>
        <v>0</v>
      </c>
      <c r="M154" s="164">
        <f t="shared" si="332"/>
        <v>0</v>
      </c>
      <c r="N154" s="164">
        <f t="shared" si="332"/>
        <v>0</v>
      </c>
      <c r="O154" s="164">
        <f t="shared" si="332"/>
        <v>0</v>
      </c>
      <c r="P154" s="164">
        <f t="shared" si="332"/>
        <v>0</v>
      </c>
      <c r="Q154" s="164">
        <f t="shared" si="332"/>
        <v>0</v>
      </c>
      <c r="R154" s="164">
        <f t="shared" si="332"/>
        <v>0</v>
      </c>
      <c r="S154" s="164">
        <f t="shared" si="332"/>
        <v>0</v>
      </c>
      <c r="T154" s="164">
        <f t="shared" si="332"/>
        <v>0</v>
      </c>
      <c r="U154" s="164">
        <f t="shared" si="332"/>
        <v>0</v>
      </c>
      <c r="V154" s="164">
        <f t="shared" si="332"/>
        <v>0</v>
      </c>
      <c r="W154" s="164">
        <f t="shared" si="332"/>
        <v>0</v>
      </c>
      <c r="X154" s="164">
        <f t="shared" si="332"/>
        <v>0</v>
      </c>
      <c r="Y154" s="164">
        <f t="shared" si="332"/>
        <v>0</v>
      </c>
      <c r="Z154" s="164">
        <f t="shared" si="332"/>
        <v>0</v>
      </c>
      <c r="AA154" s="164">
        <f t="shared" si="332"/>
        <v>0</v>
      </c>
      <c r="AB154" s="164">
        <f t="shared" si="332"/>
        <v>0</v>
      </c>
      <c r="AC154" s="164">
        <f t="shared" si="332"/>
        <v>0</v>
      </c>
      <c r="AD154" s="164">
        <f t="shared" si="332"/>
        <v>0</v>
      </c>
      <c r="AE154" s="164">
        <f t="shared" si="332"/>
        <v>0</v>
      </c>
      <c r="AF154" s="164">
        <f t="shared" si="332"/>
        <v>0</v>
      </c>
      <c r="AG154" s="164">
        <f t="shared" si="332"/>
        <v>0</v>
      </c>
      <c r="AH154" s="164">
        <f t="shared" si="332"/>
        <v>0</v>
      </c>
      <c r="AI154" s="164">
        <f t="shared" si="332"/>
        <v>0</v>
      </c>
      <c r="AJ154" s="164">
        <f t="shared" si="332"/>
        <v>0</v>
      </c>
      <c r="AK154" s="164">
        <f t="shared" si="332"/>
        <v>0</v>
      </c>
      <c r="AL154" s="164">
        <f t="shared" si="332"/>
        <v>0</v>
      </c>
      <c r="AM154" s="164">
        <f t="shared" si="332"/>
        <v>0</v>
      </c>
      <c r="AN154" s="164">
        <f t="shared" si="332"/>
        <v>0</v>
      </c>
      <c r="AO154" s="164">
        <f t="shared" si="332"/>
        <v>0</v>
      </c>
      <c r="AP154" s="164">
        <f t="shared" si="332"/>
        <v>0</v>
      </c>
      <c r="AQ154" s="164">
        <f t="shared" si="332"/>
        <v>0</v>
      </c>
      <c r="AR154" s="164">
        <f t="shared" si="332"/>
        <v>0</v>
      </c>
      <c r="AS154" s="164">
        <f t="shared" si="332"/>
        <v>0</v>
      </c>
      <c r="AT154" s="164">
        <f t="shared" si="332"/>
        <v>0</v>
      </c>
      <c r="AU154" s="164">
        <f t="shared" si="332"/>
        <v>0</v>
      </c>
      <c r="AV154" s="164">
        <f t="shared" si="332"/>
        <v>0</v>
      </c>
      <c r="AW154" s="164">
        <f t="shared" si="332"/>
        <v>0</v>
      </c>
      <c r="AX154" s="164">
        <f t="shared" si="332"/>
        <v>0</v>
      </c>
      <c r="AY154" s="164">
        <f t="shared" si="332"/>
        <v>0</v>
      </c>
      <c r="AZ154" s="164">
        <f t="shared" si="332"/>
        <v>0</v>
      </c>
      <c r="BA154" s="164">
        <f t="shared" si="332"/>
        <v>0</v>
      </c>
      <c r="BB154" s="164">
        <f t="shared" si="332"/>
        <v>0</v>
      </c>
      <c r="BC154" s="164">
        <f t="shared" si="332"/>
        <v>0</v>
      </c>
      <c r="BD154" s="164">
        <f t="shared" si="332"/>
        <v>0</v>
      </c>
      <c r="BE154" s="164">
        <f t="shared" si="332"/>
        <v>0</v>
      </c>
      <c r="BF154" s="164">
        <f t="shared" si="332"/>
        <v>0</v>
      </c>
      <c r="BG154" s="164">
        <f t="shared" si="332"/>
        <v>0</v>
      </c>
      <c r="BH154" s="164">
        <f t="shared" si="332"/>
        <v>0</v>
      </c>
      <c r="BI154" s="164">
        <f t="shared" si="332"/>
        <v>0</v>
      </c>
      <c r="BJ154" s="164">
        <f t="shared" si="332"/>
        <v>0</v>
      </c>
      <c r="BK154" s="33">
        <f t="shared" si="332"/>
        <v>0</v>
      </c>
    </row>
    <row r="155" spans="9:63">
      <c r="I155" s="31">
        <v>76</v>
      </c>
      <c r="L155" s="225">
        <f t="shared" si="330"/>
        <v>0</v>
      </c>
      <c r="M155" s="164">
        <f t="shared" si="332"/>
        <v>0</v>
      </c>
      <c r="N155" s="164">
        <f t="shared" si="332"/>
        <v>0</v>
      </c>
      <c r="O155" s="164">
        <f t="shared" si="332"/>
        <v>0</v>
      </c>
      <c r="P155" s="164">
        <f t="shared" si="332"/>
        <v>0</v>
      </c>
      <c r="Q155" s="164">
        <f t="shared" si="332"/>
        <v>0</v>
      </c>
      <c r="R155" s="164">
        <f t="shared" si="332"/>
        <v>0</v>
      </c>
      <c r="S155" s="164">
        <f t="shared" si="332"/>
        <v>0</v>
      </c>
      <c r="T155" s="164">
        <f t="shared" si="332"/>
        <v>0</v>
      </c>
      <c r="U155" s="164">
        <f t="shared" si="332"/>
        <v>0</v>
      </c>
      <c r="V155" s="164">
        <f t="shared" si="332"/>
        <v>0</v>
      </c>
      <c r="W155" s="164">
        <f t="shared" si="332"/>
        <v>0</v>
      </c>
      <c r="X155" s="164">
        <f t="shared" si="332"/>
        <v>0</v>
      </c>
      <c r="Y155" s="164">
        <f t="shared" si="332"/>
        <v>0</v>
      </c>
      <c r="Z155" s="164">
        <f t="shared" si="332"/>
        <v>0</v>
      </c>
      <c r="AA155" s="164">
        <f t="shared" si="332"/>
        <v>0</v>
      </c>
      <c r="AB155" s="164">
        <f t="shared" si="332"/>
        <v>0</v>
      </c>
      <c r="AC155" s="164">
        <f t="shared" si="332"/>
        <v>0</v>
      </c>
      <c r="AD155" s="164">
        <f t="shared" si="332"/>
        <v>0</v>
      </c>
      <c r="AE155" s="164">
        <f t="shared" si="332"/>
        <v>0</v>
      </c>
      <c r="AF155" s="164">
        <f t="shared" si="332"/>
        <v>0</v>
      </c>
      <c r="AG155" s="164">
        <f t="shared" si="332"/>
        <v>0</v>
      </c>
      <c r="AH155" s="164">
        <f t="shared" si="332"/>
        <v>0</v>
      </c>
      <c r="AI155" s="164">
        <f t="shared" si="332"/>
        <v>0</v>
      </c>
      <c r="AJ155" s="164">
        <f t="shared" si="332"/>
        <v>0</v>
      </c>
      <c r="AK155" s="164">
        <f t="shared" si="332"/>
        <v>0</v>
      </c>
      <c r="AL155" s="164">
        <f t="shared" si="332"/>
        <v>0</v>
      </c>
      <c r="AM155" s="164">
        <f t="shared" si="332"/>
        <v>0</v>
      </c>
      <c r="AN155" s="164">
        <f t="shared" si="332"/>
        <v>0</v>
      </c>
      <c r="AO155" s="164">
        <f t="shared" si="332"/>
        <v>0</v>
      </c>
      <c r="AP155" s="164">
        <f t="shared" si="332"/>
        <v>0</v>
      </c>
      <c r="AQ155" s="164">
        <f t="shared" ref="M155:BK160" si="333">IF($I155&lt;=AQ$74,AP155+1,)</f>
        <v>0</v>
      </c>
      <c r="AR155" s="164">
        <f t="shared" si="333"/>
        <v>0</v>
      </c>
      <c r="AS155" s="164">
        <f t="shared" si="333"/>
        <v>0</v>
      </c>
      <c r="AT155" s="164">
        <f t="shared" si="333"/>
        <v>0</v>
      </c>
      <c r="AU155" s="164">
        <f t="shared" si="333"/>
        <v>0</v>
      </c>
      <c r="AV155" s="164">
        <f t="shared" si="333"/>
        <v>0</v>
      </c>
      <c r="AW155" s="164">
        <f t="shared" si="333"/>
        <v>0</v>
      </c>
      <c r="AX155" s="164">
        <f t="shared" si="333"/>
        <v>0</v>
      </c>
      <c r="AY155" s="164">
        <f t="shared" si="333"/>
        <v>0</v>
      </c>
      <c r="AZ155" s="164">
        <f t="shared" si="333"/>
        <v>0</v>
      </c>
      <c r="BA155" s="164">
        <f t="shared" si="333"/>
        <v>0</v>
      </c>
      <c r="BB155" s="164">
        <f t="shared" si="333"/>
        <v>0</v>
      </c>
      <c r="BC155" s="164">
        <f t="shared" si="333"/>
        <v>0</v>
      </c>
      <c r="BD155" s="164">
        <f t="shared" si="333"/>
        <v>0</v>
      </c>
      <c r="BE155" s="164">
        <f t="shared" si="333"/>
        <v>0</v>
      </c>
      <c r="BF155" s="164">
        <f t="shared" si="333"/>
        <v>0</v>
      </c>
      <c r="BG155" s="164">
        <f t="shared" si="333"/>
        <v>0</v>
      </c>
      <c r="BH155" s="164">
        <f t="shared" si="333"/>
        <v>0</v>
      </c>
      <c r="BI155" s="164">
        <f t="shared" si="333"/>
        <v>0</v>
      </c>
      <c r="BJ155" s="164">
        <f t="shared" si="333"/>
        <v>0</v>
      </c>
      <c r="BK155" s="33">
        <f t="shared" si="333"/>
        <v>0</v>
      </c>
    </row>
    <row r="156" spans="9:63">
      <c r="I156" s="31">
        <v>77</v>
      </c>
      <c r="L156" s="225">
        <f t="shared" si="330"/>
        <v>0</v>
      </c>
      <c r="M156" s="164">
        <f t="shared" si="333"/>
        <v>0</v>
      </c>
      <c r="N156" s="164">
        <f t="shared" si="333"/>
        <v>0</v>
      </c>
      <c r="O156" s="164">
        <f t="shared" si="333"/>
        <v>0</v>
      </c>
      <c r="P156" s="164">
        <f t="shared" si="333"/>
        <v>0</v>
      </c>
      <c r="Q156" s="164">
        <f t="shared" si="333"/>
        <v>0</v>
      </c>
      <c r="R156" s="164">
        <f t="shared" si="333"/>
        <v>0</v>
      </c>
      <c r="S156" s="164">
        <f t="shared" si="333"/>
        <v>0</v>
      </c>
      <c r="T156" s="164">
        <f t="shared" si="333"/>
        <v>0</v>
      </c>
      <c r="U156" s="164">
        <f t="shared" si="333"/>
        <v>0</v>
      </c>
      <c r="V156" s="164">
        <f t="shared" si="333"/>
        <v>0</v>
      </c>
      <c r="W156" s="164">
        <f t="shared" si="333"/>
        <v>0</v>
      </c>
      <c r="X156" s="164">
        <f t="shared" si="333"/>
        <v>0</v>
      </c>
      <c r="Y156" s="164">
        <f t="shared" si="333"/>
        <v>0</v>
      </c>
      <c r="Z156" s="164">
        <f t="shared" si="333"/>
        <v>0</v>
      </c>
      <c r="AA156" s="164">
        <f t="shared" si="333"/>
        <v>0</v>
      </c>
      <c r="AB156" s="164">
        <f t="shared" si="333"/>
        <v>0</v>
      </c>
      <c r="AC156" s="164">
        <f t="shared" si="333"/>
        <v>0</v>
      </c>
      <c r="AD156" s="164">
        <f t="shared" si="333"/>
        <v>0</v>
      </c>
      <c r="AE156" s="164">
        <f t="shared" si="333"/>
        <v>0</v>
      </c>
      <c r="AF156" s="164">
        <f t="shared" si="333"/>
        <v>0</v>
      </c>
      <c r="AG156" s="164">
        <f t="shared" si="333"/>
        <v>0</v>
      </c>
      <c r="AH156" s="164">
        <f t="shared" si="333"/>
        <v>0</v>
      </c>
      <c r="AI156" s="164">
        <f t="shared" si="333"/>
        <v>0</v>
      </c>
      <c r="AJ156" s="164">
        <f t="shared" si="333"/>
        <v>0</v>
      </c>
      <c r="AK156" s="164">
        <f t="shared" si="333"/>
        <v>0</v>
      </c>
      <c r="AL156" s="164">
        <f t="shared" si="333"/>
        <v>0</v>
      </c>
      <c r="AM156" s="164">
        <f t="shared" si="333"/>
        <v>0</v>
      </c>
      <c r="AN156" s="164">
        <f t="shared" si="333"/>
        <v>0</v>
      </c>
      <c r="AO156" s="164">
        <f t="shared" si="333"/>
        <v>0</v>
      </c>
      <c r="AP156" s="164">
        <f t="shared" si="333"/>
        <v>0</v>
      </c>
      <c r="AQ156" s="164">
        <f t="shared" si="333"/>
        <v>0</v>
      </c>
      <c r="AR156" s="164">
        <f t="shared" si="333"/>
        <v>0</v>
      </c>
      <c r="AS156" s="164">
        <f t="shared" si="333"/>
        <v>0</v>
      </c>
      <c r="AT156" s="164">
        <f t="shared" si="333"/>
        <v>0</v>
      </c>
      <c r="AU156" s="164">
        <f t="shared" si="333"/>
        <v>0</v>
      </c>
      <c r="AV156" s="164">
        <f t="shared" si="333"/>
        <v>0</v>
      </c>
      <c r="AW156" s="164">
        <f t="shared" si="333"/>
        <v>0</v>
      </c>
      <c r="AX156" s="164">
        <f t="shared" si="333"/>
        <v>0</v>
      </c>
      <c r="AY156" s="164">
        <f t="shared" si="333"/>
        <v>0</v>
      </c>
      <c r="AZ156" s="164">
        <f t="shared" si="333"/>
        <v>0</v>
      </c>
      <c r="BA156" s="164">
        <f t="shared" si="333"/>
        <v>0</v>
      </c>
      <c r="BB156" s="164">
        <f t="shared" si="333"/>
        <v>0</v>
      </c>
      <c r="BC156" s="164">
        <f t="shared" si="333"/>
        <v>0</v>
      </c>
      <c r="BD156" s="164">
        <f t="shared" si="333"/>
        <v>0</v>
      </c>
      <c r="BE156" s="164">
        <f t="shared" si="333"/>
        <v>0</v>
      </c>
      <c r="BF156" s="164">
        <f t="shared" si="333"/>
        <v>0</v>
      </c>
      <c r="BG156" s="164">
        <f t="shared" si="333"/>
        <v>0</v>
      </c>
      <c r="BH156" s="164">
        <f t="shared" si="333"/>
        <v>0</v>
      </c>
      <c r="BI156" s="164">
        <f t="shared" si="333"/>
        <v>0</v>
      </c>
      <c r="BJ156" s="164">
        <f t="shared" si="333"/>
        <v>0</v>
      </c>
      <c r="BK156" s="33">
        <f t="shared" si="333"/>
        <v>0</v>
      </c>
    </row>
    <row r="157" spans="9:63">
      <c r="I157" s="31">
        <v>78</v>
      </c>
      <c r="L157" s="225">
        <f t="shared" si="330"/>
        <v>0</v>
      </c>
      <c r="M157" s="164">
        <f t="shared" si="333"/>
        <v>0</v>
      </c>
      <c r="N157" s="164">
        <f t="shared" si="333"/>
        <v>0</v>
      </c>
      <c r="O157" s="164">
        <f t="shared" si="333"/>
        <v>0</v>
      </c>
      <c r="P157" s="164">
        <f t="shared" si="333"/>
        <v>0</v>
      </c>
      <c r="Q157" s="164">
        <f t="shared" si="333"/>
        <v>0</v>
      </c>
      <c r="R157" s="164">
        <f t="shared" si="333"/>
        <v>0</v>
      </c>
      <c r="S157" s="164">
        <f t="shared" si="333"/>
        <v>0</v>
      </c>
      <c r="T157" s="164">
        <f t="shared" si="333"/>
        <v>0</v>
      </c>
      <c r="U157" s="164">
        <f t="shared" si="333"/>
        <v>0</v>
      </c>
      <c r="V157" s="164">
        <f t="shared" si="333"/>
        <v>0</v>
      </c>
      <c r="W157" s="164">
        <f t="shared" si="333"/>
        <v>0</v>
      </c>
      <c r="X157" s="164">
        <f t="shared" si="333"/>
        <v>0</v>
      </c>
      <c r="Y157" s="164">
        <f t="shared" si="333"/>
        <v>0</v>
      </c>
      <c r="Z157" s="164">
        <f t="shared" si="333"/>
        <v>0</v>
      </c>
      <c r="AA157" s="164">
        <f t="shared" si="333"/>
        <v>0</v>
      </c>
      <c r="AB157" s="164">
        <f t="shared" si="333"/>
        <v>0</v>
      </c>
      <c r="AC157" s="164">
        <f t="shared" si="333"/>
        <v>0</v>
      </c>
      <c r="AD157" s="164">
        <f t="shared" si="333"/>
        <v>0</v>
      </c>
      <c r="AE157" s="164">
        <f t="shared" si="333"/>
        <v>0</v>
      </c>
      <c r="AF157" s="164">
        <f t="shared" si="333"/>
        <v>0</v>
      </c>
      <c r="AG157" s="164">
        <f t="shared" si="333"/>
        <v>0</v>
      </c>
      <c r="AH157" s="164">
        <f t="shared" si="333"/>
        <v>0</v>
      </c>
      <c r="AI157" s="164">
        <f t="shared" si="333"/>
        <v>0</v>
      </c>
      <c r="AJ157" s="164">
        <f t="shared" si="333"/>
        <v>0</v>
      </c>
      <c r="AK157" s="164">
        <f t="shared" si="333"/>
        <v>0</v>
      </c>
      <c r="AL157" s="164">
        <f t="shared" si="333"/>
        <v>0</v>
      </c>
      <c r="AM157" s="164">
        <f t="shared" si="333"/>
        <v>0</v>
      </c>
      <c r="AN157" s="164">
        <f t="shared" si="333"/>
        <v>0</v>
      </c>
      <c r="AO157" s="164">
        <f t="shared" si="333"/>
        <v>0</v>
      </c>
      <c r="AP157" s="164">
        <f t="shared" si="333"/>
        <v>0</v>
      </c>
      <c r="AQ157" s="164">
        <f t="shared" si="333"/>
        <v>0</v>
      </c>
      <c r="AR157" s="164">
        <f t="shared" si="333"/>
        <v>0</v>
      </c>
      <c r="AS157" s="164">
        <f t="shared" si="333"/>
        <v>0</v>
      </c>
      <c r="AT157" s="164">
        <f t="shared" si="333"/>
        <v>0</v>
      </c>
      <c r="AU157" s="164">
        <f t="shared" si="333"/>
        <v>0</v>
      </c>
      <c r="AV157" s="164">
        <f t="shared" si="333"/>
        <v>0</v>
      </c>
      <c r="AW157" s="164">
        <f t="shared" si="333"/>
        <v>0</v>
      </c>
      <c r="AX157" s="164">
        <f t="shared" si="333"/>
        <v>0</v>
      </c>
      <c r="AY157" s="164">
        <f t="shared" si="333"/>
        <v>0</v>
      </c>
      <c r="AZ157" s="164">
        <f t="shared" si="333"/>
        <v>0</v>
      </c>
      <c r="BA157" s="164">
        <f t="shared" si="333"/>
        <v>0</v>
      </c>
      <c r="BB157" s="164">
        <f t="shared" si="333"/>
        <v>0</v>
      </c>
      <c r="BC157" s="164">
        <f t="shared" si="333"/>
        <v>0</v>
      </c>
      <c r="BD157" s="164">
        <f t="shared" si="333"/>
        <v>0</v>
      </c>
      <c r="BE157" s="164">
        <f t="shared" si="333"/>
        <v>0</v>
      </c>
      <c r="BF157" s="164">
        <f t="shared" si="333"/>
        <v>0</v>
      </c>
      <c r="BG157" s="164">
        <f t="shared" si="333"/>
        <v>0</v>
      </c>
      <c r="BH157" s="164">
        <f t="shared" si="333"/>
        <v>0</v>
      </c>
      <c r="BI157" s="164">
        <f t="shared" si="333"/>
        <v>0</v>
      </c>
      <c r="BJ157" s="164">
        <f t="shared" si="333"/>
        <v>0</v>
      </c>
      <c r="BK157" s="33">
        <f t="shared" si="333"/>
        <v>0</v>
      </c>
    </row>
    <row r="158" spans="9:63">
      <c r="I158" s="31">
        <v>79</v>
      </c>
      <c r="L158" s="225">
        <f t="shared" si="330"/>
        <v>0</v>
      </c>
      <c r="M158" s="164">
        <f t="shared" si="333"/>
        <v>0</v>
      </c>
      <c r="N158" s="164">
        <f t="shared" si="333"/>
        <v>0</v>
      </c>
      <c r="O158" s="164">
        <f t="shared" si="333"/>
        <v>0</v>
      </c>
      <c r="P158" s="164">
        <f t="shared" si="333"/>
        <v>0</v>
      </c>
      <c r="Q158" s="164">
        <f t="shared" si="333"/>
        <v>0</v>
      </c>
      <c r="R158" s="164">
        <f t="shared" si="333"/>
        <v>0</v>
      </c>
      <c r="S158" s="164">
        <f t="shared" si="333"/>
        <v>0</v>
      </c>
      <c r="T158" s="164">
        <f t="shared" si="333"/>
        <v>0</v>
      </c>
      <c r="U158" s="164">
        <f t="shared" si="333"/>
        <v>0</v>
      </c>
      <c r="V158" s="164">
        <f t="shared" si="333"/>
        <v>0</v>
      </c>
      <c r="W158" s="164">
        <f t="shared" si="333"/>
        <v>0</v>
      </c>
      <c r="X158" s="164">
        <f t="shared" si="333"/>
        <v>0</v>
      </c>
      <c r="Y158" s="164">
        <f t="shared" si="333"/>
        <v>0</v>
      </c>
      <c r="Z158" s="164">
        <f t="shared" si="333"/>
        <v>0</v>
      </c>
      <c r="AA158" s="164">
        <f t="shared" si="333"/>
        <v>0</v>
      </c>
      <c r="AB158" s="164">
        <f t="shared" si="333"/>
        <v>0</v>
      </c>
      <c r="AC158" s="164">
        <f t="shared" si="333"/>
        <v>0</v>
      </c>
      <c r="AD158" s="164">
        <f t="shared" si="333"/>
        <v>0</v>
      </c>
      <c r="AE158" s="164">
        <f t="shared" si="333"/>
        <v>0</v>
      </c>
      <c r="AF158" s="164">
        <f t="shared" si="333"/>
        <v>0</v>
      </c>
      <c r="AG158" s="164">
        <f t="shared" si="333"/>
        <v>0</v>
      </c>
      <c r="AH158" s="164">
        <f t="shared" si="333"/>
        <v>0</v>
      </c>
      <c r="AI158" s="164">
        <f t="shared" si="333"/>
        <v>0</v>
      </c>
      <c r="AJ158" s="164">
        <f t="shared" si="333"/>
        <v>0</v>
      </c>
      <c r="AK158" s="164">
        <f t="shared" si="333"/>
        <v>0</v>
      </c>
      <c r="AL158" s="164">
        <f t="shared" si="333"/>
        <v>0</v>
      </c>
      <c r="AM158" s="164">
        <f t="shared" si="333"/>
        <v>0</v>
      </c>
      <c r="AN158" s="164">
        <f t="shared" si="333"/>
        <v>0</v>
      </c>
      <c r="AO158" s="164">
        <f t="shared" si="333"/>
        <v>0</v>
      </c>
      <c r="AP158" s="164">
        <f t="shared" si="333"/>
        <v>0</v>
      </c>
      <c r="AQ158" s="164">
        <f t="shared" si="333"/>
        <v>0</v>
      </c>
      <c r="AR158" s="164">
        <f t="shared" si="333"/>
        <v>0</v>
      </c>
      <c r="AS158" s="164">
        <f t="shared" si="333"/>
        <v>0</v>
      </c>
      <c r="AT158" s="164">
        <f t="shared" si="333"/>
        <v>0</v>
      </c>
      <c r="AU158" s="164">
        <f t="shared" si="333"/>
        <v>0</v>
      </c>
      <c r="AV158" s="164">
        <f t="shared" si="333"/>
        <v>0</v>
      </c>
      <c r="AW158" s="164">
        <f t="shared" si="333"/>
        <v>0</v>
      </c>
      <c r="AX158" s="164">
        <f t="shared" si="333"/>
        <v>0</v>
      </c>
      <c r="AY158" s="164">
        <f t="shared" si="333"/>
        <v>0</v>
      </c>
      <c r="AZ158" s="164">
        <f t="shared" si="333"/>
        <v>0</v>
      </c>
      <c r="BA158" s="164">
        <f t="shared" si="333"/>
        <v>0</v>
      </c>
      <c r="BB158" s="164">
        <f t="shared" si="333"/>
        <v>0</v>
      </c>
      <c r="BC158" s="164">
        <f t="shared" si="333"/>
        <v>0</v>
      </c>
      <c r="BD158" s="164">
        <f t="shared" si="333"/>
        <v>0</v>
      </c>
      <c r="BE158" s="164">
        <f t="shared" si="333"/>
        <v>0</v>
      </c>
      <c r="BF158" s="164">
        <f t="shared" si="333"/>
        <v>0</v>
      </c>
      <c r="BG158" s="164">
        <f t="shared" si="333"/>
        <v>0</v>
      </c>
      <c r="BH158" s="164">
        <f t="shared" si="333"/>
        <v>0</v>
      </c>
      <c r="BI158" s="164">
        <f t="shared" si="333"/>
        <v>0</v>
      </c>
      <c r="BJ158" s="164">
        <f t="shared" si="333"/>
        <v>0</v>
      </c>
      <c r="BK158" s="33">
        <f t="shared" si="333"/>
        <v>0</v>
      </c>
    </row>
    <row r="159" spans="9:63">
      <c r="I159" s="31">
        <v>80</v>
      </c>
      <c r="L159" s="225">
        <f t="shared" si="330"/>
        <v>0</v>
      </c>
      <c r="M159" s="164">
        <f t="shared" si="333"/>
        <v>0</v>
      </c>
      <c r="N159" s="164">
        <f t="shared" si="333"/>
        <v>0</v>
      </c>
      <c r="O159" s="164">
        <f t="shared" si="333"/>
        <v>0</v>
      </c>
      <c r="P159" s="164">
        <f t="shared" si="333"/>
        <v>0</v>
      </c>
      <c r="Q159" s="164">
        <f t="shared" si="333"/>
        <v>0</v>
      </c>
      <c r="R159" s="164">
        <f t="shared" si="333"/>
        <v>0</v>
      </c>
      <c r="S159" s="164">
        <f t="shared" si="333"/>
        <v>0</v>
      </c>
      <c r="T159" s="164">
        <f t="shared" si="333"/>
        <v>0</v>
      </c>
      <c r="U159" s="164">
        <f t="shared" si="333"/>
        <v>0</v>
      </c>
      <c r="V159" s="164">
        <f t="shared" si="333"/>
        <v>0</v>
      </c>
      <c r="W159" s="164">
        <f t="shared" si="333"/>
        <v>0</v>
      </c>
      <c r="X159" s="164">
        <f t="shared" si="333"/>
        <v>0</v>
      </c>
      <c r="Y159" s="164">
        <f t="shared" si="333"/>
        <v>0</v>
      </c>
      <c r="Z159" s="164">
        <f t="shared" si="333"/>
        <v>0</v>
      </c>
      <c r="AA159" s="164">
        <f t="shared" si="333"/>
        <v>0</v>
      </c>
      <c r="AB159" s="164">
        <f t="shared" si="333"/>
        <v>0</v>
      </c>
      <c r="AC159" s="164">
        <f t="shared" si="333"/>
        <v>0</v>
      </c>
      <c r="AD159" s="164">
        <f t="shared" si="333"/>
        <v>0</v>
      </c>
      <c r="AE159" s="164">
        <f t="shared" si="333"/>
        <v>0</v>
      </c>
      <c r="AF159" s="164">
        <f t="shared" si="333"/>
        <v>0</v>
      </c>
      <c r="AG159" s="164">
        <f t="shared" si="333"/>
        <v>0</v>
      </c>
      <c r="AH159" s="164">
        <f t="shared" si="333"/>
        <v>0</v>
      </c>
      <c r="AI159" s="164">
        <f t="shared" si="333"/>
        <v>0</v>
      </c>
      <c r="AJ159" s="164">
        <f t="shared" si="333"/>
        <v>0</v>
      </c>
      <c r="AK159" s="164">
        <f t="shared" si="333"/>
        <v>0</v>
      </c>
      <c r="AL159" s="164">
        <f t="shared" si="333"/>
        <v>0</v>
      </c>
      <c r="AM159" s="164">
        <f t="shared" si="333"/>
        <v>0</v>
      </c>
      <c r="AN159" s="164">
        <f t="shared" si="333"/>
        <v>0</v>
      </c>
      <c r="AO159" s="164">
        <f t="shared" si="333"/>
        <v>0</v>
      </c>
      <c r="AP159" s="164">
        <f t="shared" si="333"/>
        <v>0</v>
      </c>
      <c r="AQ159" s="164">
        <f t="shared" si="333"/>
        <v>0</v>
      </c>
      <c r="AR159" s="164">
        <f t="shared" si="333"/>
        <v>0</v>
      </c>
      <c r="AS159" s="164">
        <f t="shared" si="333"/>
        <v>0</v>
      </c>
      <c r="AT159" s="164">
        <f t="shared" si="333"/>
        <v>0</v>
      </c>
      <c r="AU159" s="164">
        <f t="shared" si="333"/>
        <v>0</v>
      </c>
      <c r="AV159" s="164">
        <f t="shared" si="333"/>
        <v>0</v>
      </c>
      <c r="AW159" s="164">
        <f t="shared" si="333"/>
        <v>0</v>
      </c>
      <c r="AX159" s="164">
        <f t="shared" si="333"/>
        <v>0</v>
      </c>
      <c r="AY159" s="164">
        <f t="shared" si="333"/>
        <v>0</v>
      </c>
      <c r="AZ159" s="164">
        <f t="shared" si="333"/>
        <v>0</v>
      </c>
      <c r="BA159" s="164">
        <f t="shared" si="333"/>
        <v>0</v>
      </c>
      <c r="BB159" s="164">
        <f t="shared" si="333"/>
        <v>0</v>
      </c>
      <c r="BC159" s="164">
        <f t="shared" si="333"/>
        <v>0</v>
      </c>
      <c r="BD159" s="164">
        <f t="shared" si="333"/>
        <v>0</v>
      </c>
      <c r="BE159" s="164">
        <f t="shared" si="333"/>
        <v>0</v>
      </c>
      <c r="BF159" s="164">
        <f t="shared" si="333"/>
        <v>0</v>
      </c>
      <c r="BG159" s="164">
        <f t="shared" si="333"/>
        <v>0</v>
      </c>
      <c r="BH159" s="164">
        <f t="shared" si="333"/>
        <v>0</v>
      </c>
      <c r="BI159" s="164">
        <f t="shared" si="333"/>
        <v>0</v>
      </c>
      <c r="BJ159" s="164">
        <f t="shared" si="333"/>
        <v>0</v>
      </c>
      <c r="BK159" s="33">
        <f t="shared" si="333"/>
        <v>0</v>
      </c>
    </row>
    <row r="160" spans="9:63">
      <c r="I160" s="31">
        <v>81</v>
      </c>
      <c r="L160" s="225">
        <f t="shared" si="330"/>
        <v>0</v>
      </c>
      <c r="M160" s="164">
        <f t="shared" si="333"/>
        <v>0</v>
      </c>
      <c r="N160" s="164">
        <f t="shared" si="333"/>
        <v>0</v>
      </c>
      <c r="O160" s="164">
        <f t="shared" si="333"/>
        <v>0</v>
      </c>
      <c r="P160" s="164">
        <f t="shared" si="333"/>
        <v>0</v>
      </c>
      <c r="Q160" s="164">
        <f t="shared" si="333"/>
        <v>0</v>
      </c>
      <c r="R160" s="164">
        <f t="shared" si="333"/>
        <v>0</v>
      </c>
      <c r="S160" s="164">
        <f t="shared" si="333"/>
        <v>0</v>
      </c>
      <c r="T160" s="164">
        <f t="shared" si="333"/>
        <v>0</v>
      </c>
      <c r="U160" s="164">
        <f t="shared" si="333"/>
        <v>0</v>
      </c>
      <c r="V160" s="164">
        <f t="shared" si="333"/>
        <v>0</v>
      </c>
      <c r="W160" s="164">
        <f t="shared" si="333"/>
        <v>0</v>
      </c>
      <c r="X160" s="164">
        <f t="shared" si="333"/>
        <v>0</v>
      </c>
      <c r="Y160" s="164">
        <f t="shared" si="333"/>
        <v>0</v>
      </c>
      <c r="Z160" s="164">
        <f t="shared" si="333"/>
        <v>0</v>
      </c>
      <c r="AA160" s="164">
        <f t="shared" si="333"/>
        <v>0</v>
      </c>
      <c r="AB160" s="164">
        <f t="shared" si="333"/>
        <v>0</v>
      </c>
      <c r="AC160" s="164">
        <f t="shared" si="333"/>
        <v>0</v>
      </c>
      <c r="AD160" s="164">
        <f t="shared" si="333"/>
        <v>0</v>
      </c>
      <c r="AE160" s="164">
        <f t="shared" si="333"/>
        <v>0</v>
      </c>
      <c r="AF160" s="164">
        <f t="shared" si="333"/>
        <v>0</v>
      </c>
      <c r="AG160" s="164">
        <f t="shared" si="333"/>
        <v>0</v>
      </c>
      <c r="AH160" s="164">
        <f t="shared" si="333"/>
        <v>0</v>
      </c>
      <c r="AI160" s="164">
        <f t="shared" si="333"/>
        <v>0</v>
      </c>
      <c r="AJ160" s="164">
        <f t="shared" si="333"/>
        <v>0</v>
      </c>
      <c r="AK160" s="164">
        <f t="shared" si="333"/>
        <v>0</v>
      </c>
      <c r="AL160" s="164">
        <f t="shared" si="333"/>
        <v>0</v>
      </c>
      <c r="AM160" s="164">
        <f t="shared" si="333"/>
        <v>0</v>
      </c>
      <c r="AN160" s="164">
        <f t="shared" si="333"/>
        <v>0</v>
      </c>
      <c r="AO160" s="164">
        <f t="shared" si="333"/>
        <v>0</v>
      </c>
      <c r="AP160" s="164">
        <f t="shared" si="333"/>
        <v>0</v>
      </c>
      <c r="AQ160" s="164">
        <f t="shared" ref="M160:BK165" si="334">IF($I160&lt;=AQ$74,AP160+1,)</f>
        <v>0</v>
      </c>
      <c r="AR160" s="164">
        <f t="shared" si="334"/>
        <v>0</v>
      </c>
      <c r="AS160" s="164">
        <f t="shared" si="334"/>
        <v>0</v>
      </c>
      <c r="AT160" s="164">
        <f t="shared" si="334"/>
        <v>0</v>
      </c>
      <c r="AU160" s="164">
        <f t="shared" si="334"/>
        <v>0</v>
      </c>
      <c r="AV160" s="164">
        <f t="shared" si="334"/>
        <v>0</v>
      </c>
      <c r="AW160" s="164">
        <f t="shared" si="334"/>
        <v>0</v>
      </c>
      <c r="AX160" s="164">
        <f t="shared" si="334"/>
        <v>0</v>
      </c>
      <c r="AY160" s="164">
        <f t="shared" si="334"/>
        <v>0</v>
      </c>
      <c r="AZ160" s="164">
        <f t="shared" si="334"/>
        <v>0</v>
      </c>
      <c r="BA160" s="164">
        <f t="shared" si="334"/>
        <v>0</v>
      </c>
      <c r="BB160" s="164">
        <f t="shared" si="334"/>
        <v>0</v>
      </c>
      <c r="BC160" s="164">
        <f t="shared" si="334"/>
        <v>0</v>
      </c>
      <c r="BD160" s="164">
        <f t="shared" si="334"/>
        <v>0</v>
      </c>
      <c r="BE160" s="164">
        <f t="shared" si="334"/>
        <v>0</v>
      </c>
      <c r="BF160" s="164">
        <f t="shared" si="334"/>
        <v>0</v>
      </c>
      <c r="BG160" s="164">
        <f t="shared" si="334"/>
        <v>0</v>
      </c>
      <c r="BH160" s="164">
        <f t="shared" si="334"/>
        <v>0</v>
      </c>
      <c r="BI160" s="164">
        <f t="shared" si="334"/>
        <v>0</v>
      </c>
      <c r="BJ160" s="164">
        <f t="shared" si="334"/>
        <v>0</v>
      </c>
      <c r="BK160" s="33">
        <f t="shared" si="334"/>
        <v>0</v>
      </c>
    </row>
    <row r="161" spans="9:63">
      <c r="I161" s="31">
        <v>82</v>
      </c>
      <c r="L161" s="225">
        <f t="shared" si="330"/>
        <v>0</v>
      </c>
      <c r="M161" s="164">
        <f t="shared" si="334"/>
        <v>0</v>
      </c>
      <c r="N161" s="164">
        <f t="shared" si="334"/>
        <v>0</v>
      </c>
      <c r="O161" s="164">
        <f t="shared" si="334"/>
        <v>0</v>
      </c>
      <c r="P161" s="164">
        <f t="shared" si="334"/>
        <v>0</v>
      </c>
      <c r="Q161" s="164">
        <f t="shared" si="334"/>
        <v>0</v>
      </c>
      <c r="R161" s="164">
        <f t="shared" si="334"/>
        <v>0</v>
      </c>
      <c r="S161" s="164">
        <f t="shared" si="334"/>
        <v>0</v>
      </c>
      <c r="T161" s="164">
        <f t="shared" si="334"/>
        <v>0</v>
      </c>
      <c r="U161" s="164">
        <f t="shared" si="334"/>
        <v>0</v>
      </c>
      <c r="V161" s="164">
        <f t="shared" si="334"/>
        <v>0</v>
      </c>
      <c r="W161" s="164">
        <f t="shared" si="334"/>
        <v>0</v>
      </c>
      <c r="X161" s="164">
        <f t="shared" si="334"/>
        <v>0</v>
      </c>
      <c r="Y161" s="164">
        <f t="shared" si="334"/>
        <v>0</v>
      </c>
      <c r="Z161" s="164">
        <f t="shared" si="334"/>
        <v>0</v>
      </c>
      <c r="AA161" s="164">
        <f t="shared" si="334"/>
        <v>0</v>
      </c>
      <c r="AB161" s="164">
        <f t="shared" si="334"/>
        <v>0</v>
      </c>
      <c r="AC161" s="164">
        <f t="shared" si="334"/>
        <v>0</v>
      </c>
      <c r="AD161" s="164">
        <f t="shared" si="334"/>
        <v>0</v>
      </c>
      <c r="AE161" s="164">
        <f t="shared" si="334"/>
        <v>0</v>
      </c>
      <c r="AF161" s="164">
        <f t="shared" si="334"/>
        <v>0</v>
      </c>
      <c r="AG161" s="164">
        <f t="shared" si="334"/>
        <v>0</v>
      </c>
      <c r="AH161" s="164">
        <f t="shared" si="334"/>
        <v>0</v>
      </c>
      <c r="AI161" s="164">
        <f t="shared" si="334"/>
        <v>0</v>
      </c>
      <c r="AJ161" s="164">
        <f t="shared" si="334"/>
        <v>0</v>
      </c>
      <c r="AK161" s="164">
        <f t="shared" si="334"/>
        <v>0</v>
      </c>
      <c r="AL161" s="164">
        <f t="shared" si="334"/>
        <v>0</v>
      </c>
      <c r="AM161" s="164">
        <f t="shared" si="334"/>
        <v>0</v>
      </c>
      <c r="AN161" s="164">
        <f t="shared" si="334"/>
        <v>0</v>
      </c>
      <c r="AO161" s="164">
        <f t="shared" si="334"/>
        <v>0</v>
      </c>
      <c r="AP161" s="164">
        <f t="shared" si="334"/>
        <v>0</v>
      </c>
      <c r="AQ161" s="164">
        <f t="shared" si="334"/>
        <v>0</v>
      </c>
      <c r="AR161" s="164">
        <f t="shared" si="334"/>
        <v>0</v>
      </c>
      <c r="AS161" s="164">
        <f t="shared" si="334"/>
        <v>0</v>
      </c>
      <c r="AT161" s="164">
        <f t="shared" si="334"/>
        <v>0</v>
      </c>
      <c r="AU161" s="164">
        <f t="shared" si="334"/>
        <v>0</v>
      </c>
      <c r="AV161" s="164">
        <f t="shared" si="334"/>
        <v>0</v>
      </c>
      <c r="AW161" s="164">
        <f t="shared" si="334"/>
        <v>0</v>
      </c>
      <c r="AX161" s="164">
        <f t="shared" si="334"/>
        <v>0</v>
      </c>
      <c r="AY161" s="164">
        <f t="shared" si="334"/>
        <v>0</v>
      </c>
      <c r="AZ161" s="164">
        <f t="shared" si="334"/>
        <v>0</v>
      </c>
      <c r="BA161" s="164">
        <f t="shared" si="334"/>
        <v>0</v>
      </c>
      <c r="BB161" s="164">
        <f t="shared" si="334"/>
        <v>0</v>
      </c>
      <c r="BC161" s="164">
        <f t="shared" si="334"/>
        <v>0</v>
      </c>
      <c r="BD161" s="164">
        <f t="shared" si="334"/>
        <v>0</v>
      </c>
      <c r="BE161" s="164">
        <f t="shared" si="334"/>
        <v>0</v>
      </c>
      <c r="BF161" s="164">
        <f t="shared" si="334"/>
        <v>0</v>
      </c>
      <c r="BG161" s="164">
        <f t="shared" si="334"/>
        <v>0</v>
      </c>
      <c r="BH161" s="164">
        <f t="shared" si="334"/>
        <v>0</v>
      </c>
      <c r="BI161" s="164">
        <f t="shared" si="334"/>
        <v>0</v>
      </c>
      <c r="BJ161" s="164">
        <f t="shared" si="334"/>
        <v>0</v>
      </c>
      <c r="BK161" s="33">
        <f t="shared" si="334"/>
        <v>0</v>
      </c>
    </row>
    <row r="162" spans="9:63">
      <c r="I162" s="31">
        <v>83</v>
      </c>
      <c r="L162" s="225">
        <f t="shared" si="330"/>
        <v>0</v>
      </c>
      <c r="M162" s="164">
        <f t="shared" si="334"/>
        <v>0</v>
      </c>
      <c r="N162" s="164">
        <f t="shared" si="334"/>
        <v>0</v>
      </c>
      <c r="O162" s="164">
        <f t="shared" si="334"/>
        <v>0</v>
      </c>
      <c r="P162" s="164">
        <f t="shared" si="334"/>
        <v>0</v>
      </c>
      <c r="Q162" s="164">
        <f t="shared" si="334"/>
        <v>0</v>
      </c>
      <c r="R162" s="164">
        <f t="shared" si="334"/>
        <v>0</v>
      </c>
      <c r="S162" s="164">
        <f t="shared" si="334"/>
        <v>0</v>
      </c>
      <c r="T162" s="164">
        <f t="shared" si="334"/>
        <v>0</v>
      </c>
      <c r="U162" s="164">
        <f t="shared" si="334"/>
        <v>0</v>
      </c>
      <c r="V162" s="164">
        <f t="shared" si="334"/>
        <v>0</v>
      </c>
      <c r="W162" s="164">
        <f t="shared" si="334"/>
        <v>0</v>
      </c>
      <c r="X162" s="164">
        <f t="shared" si="334"/>
        <v>0</v>
      </c>
      <c r="Y162" s="164">
        <f t="shared" si="334"/>
        <v>0</v>
      </c>
      <c r="Z162" s="164">
        <f t="shared" si="334"/>
        <v>0</v>
      </c>
      <c r="AA162" s="164">
        <f t="shared" si="334"/>
        <v>0</v>
      </c>
      <c r="AB162" s="164">
        <f t="shared" si="334"/>
        <v>0</v>
      </c>
      <c r="AC162" s="164">
        <f t="shared" si="334"/>
        <v>0</v>
      </c>
      <c r="AD162" s="164">
        <f t="shared" si="334"/>
        <v>0</v>
      </c>
      <c r="AE162" s="164">
        <f t="shared" si="334"/>
        <v>0</v>
      </c>
      <c r="AF162" s="164">
        <f t="shared" si="334"/>
        <v>0</v>
      </c>
      <c r="AG162" s="164">
        <f t="shared" si="334"/>
        <v>0</v>
      </c>
      <c r="AH162" s="164">
        <f t="shared" si="334"/>
        <v>0</v>
      </c>
      <c r="AI162" s="164">
        <f t="shared" si="334"/>
        <v>0</v>
      </c>
      <c r="AJ162" s="164">
        <f t="shared" si="334"/>
        <v>0</v>
      </c>
      <c r="AK162" s="164">
        <f t="shared" si="334"/>
        <v>0</v>
      </c>
      <c r="AL162" s="164">
        <f t="shared" si="334"/>
        <v>0</v>
      </c>
      <c r="AM162" s="164">
        <f t="shared" si="334"/>
        <v>0</v>
      </c>
      <c r="AN162" s="164">
        <f t="shared" si="334"/>
        <v>0</v>
      </c>
      <c r="AO162" s="164">
        <f t="shared" si="334"/>
        <v>0</v>
      </c>
      <c r="AP162" s="164">
        <f t="shared" si="334"/>
        <v>0</v>
      </c>
      <c r="AQ162" s="164">
        <f t="shared" si="334"/>
        <v>0</v>
      </c>
      <c r="AR162" s="164">
        <f t="shared" si="334"/>
        <v>0</v>
      </c>
      <c r="AS162" s="164">
        <f t="shared" si="334"/>
        <v>0</v>
      </c>
      <c r="AT162" s="164">
        <f t="shared" si="334"/>
        <v>0</v>
      </c>
      <c r="AU162" s="164">
        <f t="shared" si="334"/>
        <v>0</v>
      </c>
      <c r="AV162" s="164">
        <f t="shared" si="334"/>
        <v>0</v>
      </c>
      <c r="AW162" s="164">
        <f t="shared" si="334"/>
        <v>0</v>
      </c>
      <c r="AX162" s="164">
        <f t="shared" si="334"/>
        <v>0</v>
      </c>
      <c r="AY162" s="164">
        <f t="shared" si="334"/>
        <v>0</v>
      </c>
      <c r="AZ162" s="164">
        <f t="shared" si="334"/>
        <v>0</v>
      </c>
      <c r="BA162" s="164">
        <f t="shared" si="334"/>
        <v>0</v>
      </c>
      <c r="BB162" s="164">
        <f t="shared" si="334"/>
        <v>0</v>
      </c>
      <c r="BC162" s="164">
        <f t="shared" si="334"/>
        <v>0</v>
      </c>
      <c r="BD162" s="164">
        <f t="shared" si="334"/>
        <v>0</v>
      </c>
      <c r="BE162" s="164">
        <f t="shared" si="334"/>
        <v>0</v>
      </c>
      <c r="BF162" s="164">
        <f t="shared" si="334"/>
        <v>0</v>
      </c>
      <c r="BG162" s="164">
        <f t="shared" si="334"/>
        <v>0</v>
      </c>
      <c r="BH162" s="164">
        <f t="shared" si="334"/>
        <v>0</v>
      </c>
      <c r="BI162" s="164">
        <f t="shared" si="334"/>
        <v>0</v>
      </c>
      <c r="BJ162" s="164">
        <f t="shared" si="334"/>
        <v>0</v>
      </c>
      <c r="BK162" s="33">
        <f t="shared" si="334"/>
        <v>0</v>
      </c>
    </row>
    <row r="163" spans="9:63">
      <c r="I163" s="31">
        <v>84</v>
      </c>
      <c r="L163" s="225">
        <f t="shared" si="330"/>
        <v>0</v>
      </c>
      <c r="M163" s="164">
        <f t="shared" si="334"/>
        <v>0</v>
      </c>
      <c r="N163" s="164">
        <f t="shared" si="334"/>
        <v>0</v>
      </c>
      <c r="O163" s="164">
        <f t="shared" si="334"/>
        <v>0</v>
      </c>
      <c r="P163" s="164">
        <f t="shared" si="334"/>
        <v>0</v>
      </c>
      <c r="Q163" s="164">
        <f t="shared" si="334"/>
        <v>0</v>
      </c>
      <c r="R163" s="164">
        <f t="shared" si="334"/>
        <v>0</v>
      </c>
      <c r="S163" s="164">
        <f t="shared" si="334"/>
        <v>0</v>
      </c>
      <c r="T163" s="164">
        <f t="shared" si="334"/>
        <v>0</v>
      </c>
      <c r="U163" s="164">
        <f t="shared" si="334"/>
        <v>0</v>
      </c>
      <c r="V163" s="164">
        <f t="shared" si="334"/>
        <v>0</v>
      </c>
      <c r="W163" s="164">
        <f t="shared" si="334"/>
        <v>0</v>
      </c>
      <c r="X163" s="164">
        <f t="shared" si="334"/>
        <v>0</v>
      </c>
      <c r="Y163" s="164">
        <f t="shared" si="334"/>
        <v>0</v>
      </c>
      <c r="Z163" s="164">
        <f t="shared" si="334"/>
        <v>0</v>
      </c>
      <c r="AA163" s="164">
        <f t="shared" si="334"/>
        <v>0</v>
      </c>
      <c r="AB163" s="164">
        <f t="shared" si="334"/>
        <v>0</v>
      </c>
      <c r="AC163" s="164">
        <f t="shared" si="334"/>
        <v>0</v>
      </c>
      <c r="AD163" s="164">
        <f t="shared" si="334"/>
        <v>0</v>
      </c>
      <c r="AE163" s="164">
        <f t="shared" si="334"/>
        <v>0</v>
      </c>
      <c r="AF163" s="164">
        <f t="shared" si="334"/>
        <v>0</v>
      </c>
      <c r="AG163" s="164">
        <f t="shared" si="334"/>
        <v>0</v>
      </c>
      <c r="AH163" s="164">
        <f t="shared" si="334"/>
        <v>0</v>
      </c>
      <c r="AI163" s="164">
        <f t="shared" si="334"/>
        <v>0</v>
      </c>
      <c r="AJ163" s="164">
        <f t="shared" si="334"/>
        <v>0</v>
      </c>
      <c r="AK163" s="164">
        <f t="shared" si="334"/>
        <v>0</v>
      </c>
      <c r="AL163" s="164">
        <f t="shared" si="334"/>
        <v>0</v>
      </c>
      <c r="AM163" s="164">
        <f t="shared" si="334"/>
        <v>0</v>
      </c>
      <c r="AN163" s="164">
        <f t="shared" si="334"/>
        <v>0</v>
      </c>
      <c r="AO163" s="164">
        <f t="shared" si="334"/>
        <v>0</v>
      </c>
      <c r="AP163" s="164">
        <f t="shared" si="334"/>
        <v>0</v>
      </c>
      <c r="AQ163" s="164">
        <f t="shared" si="334"/>
        <v>0</v>
      </c>
      <c r="AR163" s="164">
        <f t="shared" si="334"/>
        <v>0</v>
      </c>
      <c r="AS163" s="164">
        <f t="shared" si="334"/>
        <v>0</v>
      </c>
      <c r="AT163" s="164">
        <f t="shared" si="334"/>
        <v>0</v>
      </c>
      <c r="AU163" s="164">
        <f t="shared" si="334"/>
        <v>0</v>
      </c>
      <c r="AV163" s="164">
        <f t="shared" si="334"/>
        <v>0</v>
      </c>
      <c r="AW163" s="164">
        <f t="shared" si="334"/>
        <v>0</v>
      </c>
      <c r="AX163" s="164">
        <f t="shared" si="334"/>
        <v>0</v>
      </c>
      <c r="AY163" s="164">
        <f t="shared" si="334"/>
        <v>0</v>
      </c>
      <c r="AZ163" s="164">
        <f t="shared" si="334"/>
        <v>0</v>
      </c>
      <c r="BA163" s="164">
        <f t="shared" si="334"/>
        <v>0</v>
      </c>
      <c r="BB163" s="164">
        <f t="shared" si="334"/>
        <v>0</v>
      </c>
      <c r="BC163" s="164">
        <f t="shared" si="334"/>
        <v>0</v>
      </c>
      <c r="BD163" s="164">
        <f t="shared" si="334"/>
        <v>0</v>
      </c>
      <c r="BE163" s="164">
        <f t="shared" si="334"/>
        <v>0</v>
      </c>
      <c r="BF163" s="164">
        <f t="shared" si="334"/>
        <v>0</v>
      </c>
      <c r="BG163" s="164">
        <f t="shared" si="334"/>
        <v>0</v>
      </c>
      <c r="BH163" s="164">
        <f t="shared" si="334"/>
        <v>0</v>
      </c>
      <c r="BI163" s="164">
        <f t="shared" si="334"/>
        <v>0</v>
      </c>
      <c r="BJ163" s="164">
        <f t="shared" si="334"/>
        <v>0</v>
      </c>
      <c r="BK163" s="33">
        <f t="shared" si="334"/>
        <v>0</v>
      </c>
    </row>
    <row r="164" spans="9:63">
      <c r="I164" s="31">
        <v>85</v>
      </c>
      <c r="L164" s="225">
        <f t="shared" si="330"/>
        <v>0</v>
      </c>
      <c r="M164" s="164">
        <f t="shared" si="334"/>
        <v>0</v>
      </c>
      <c r="N164" s="164">
        <f t="shared" si="334"/>
        <v>0</v>
      </c>
      <c r="O164" s="164">
        <f t="shared" si="334"/>
        <v>0</v>
      </c>
      <c r="P164" s="164">
        <f t="shared" si="334"/>
        <v>0</v>
      </c>
      <c r="Q164" s="164">
        <f t="shared" si="334"/>
        <v>0</v>
      </c>
      <c r="R164" s="164">
        <f t="shared" si="334"/>
        <v>0</v>
      </c>
      <c r="S164" s="164">
        <f t="shared" si="334"/>
        <v>0</v>
      </c>
      <c r="T164" s="164">
        <f t="shared" si="334"/>
        <v>0</v>
      </c>
      <c r="U164" s="164">
        <f t="shared" si="334"/>
        <v>0</v>
      </c>
      <c r="V164" s="164">
        <f t="shared" si="334"/>
        <v>0</v>
      </c>
      <c r="W164" s="164">
        <f t="shared" si="334"/>
        <v>0</v>
      </c>
      <c r="X164" s="164">
        <f t="shared" si="334"/>
        <v>0</v>
      </c>
      <c r="Y164" s="164">
        <f t="shared" si="334"/>
        <v>0</v>
      </c>
      <c r="Z164" s="164">
        <f t="shared" si="334"/>
        <v>0</v>
      </c>
      <c r="AA164" s="164">
        <f t="shared" si="334"/>
        <v>0</v>
      </c>
      <c r="AB164" s="164">
        <f t="shared" si="334"/>
        <v>0</v>
      </c>
      <c r="AC164" s="164">
        <f t="shared" si="334"/>
        <v>0</v>
      </c>
      <c r="AD164" s="164">
        <f t="shared" si="334"/>
        <v>0</v>
      </c>
      <c r="AE164" s="164">
        <f t="shared" si="334"/>
        <v>0</v>
      </c>
      <c r="AF164" s="164">
        <f t="shared" si="334"/>
        <v>0</v>
      </c>
      <c r="AG164" s="164">
        <f t="shared" si="334"/>
        <v>0</v>
      </c>
      <c r="AH164" s="164">
        <f t="shared" si="334"/>
        <v>0</v>
      </c>
      <c r="AI164" s="164">
        <f t="shared" si="334"/>
        <v>0</v>
      </c>
      <c r="AJ164" s="164">
        <f t="shared" si="334"/>
        <v>0</v>
      </c>
      <c r="AK164" s="164">
        <f t="shared" si="334"/>
        <v>0</v>
      </c>
      <c r="AL164" s="164">
        <f t="shared" si="334"/>
        <v>0</v>
      </c>
      <c r="AM164" s="164">
        <f t="shared" si="334"/>
        <v>0</v>
      </c>
      <c r="AN164" s="164">
        <f t="shared" si="334"/>
        <v>0</v>
      </c>
      <c r="AO164" s="164">
        <f t="shared" si="334"/>
        <v>0</v>
      </c>
      <c r="AP164" s="164">
        <f t="shared" si="334"/>
        <v>0</v>
      </c>
      <c r="AQ164" s="164">
        <f t="shared" si="334"/>
        <v>0</v>
      </c>
      <c r="AR164" s="164">
        <f t="shared" si="334"/>
        <v>0</v>
      </c>
      <c r="AS164" s="164">
        <f t="shared" si="334"/>
        <v>0</v>
      </c>
      <c r="AT164" s="164">
        <f t="shared" si="334"/>
        <v>0</v>
      </c>
      <c r="AU164" s="164">
        <f t="shared" si="334"/>
        <v>0</v>
      </c>
      <c r="AV164" s="164">
        <f t="shared" si="334"/>
        <v>0</v>
      </c>
      <c r="AW164" s="164">
        <f t="shared" si="334"/>
        <v>0</v>
      </c>
      <c r="AX164" s="164">
        <f t="shared" si="334"/>
        <v>0</v>
      </c>
      <c r="AY164" s="164">
        <f t="shared" si="334"/>
        <v>0</v>
      </c>
      <c r="AZ164" s="164">
        <f t="shared" si="334"/>
        <v>0</v>
      </c>
      <c r="BA164" s="164">
        <f t="shared" si="334"/>
        <v>0</v>
      </c>
      <c r="BB164" s="164">
        <f t="shared" si="334"/>
        <v>0</v>
      </c>
      <c r="BC164" s="164">
        <f t="shared" si="334"/>
        <v>0</v>
      </c>
      <c r="BD164" s="164">
        <f t="shared" si="334"/>
        <v>0</v>
      </c>
      <c r="BE164" s="164">
        <f t="shared" si="334"/>
        <v>0</v>
      </c>
      <c r="BF164" s="164">
        <f t="shared" si="334"/>
        <v>0</v>
      </c>
      <c r="BG164" s="164">
        <f t="shared" si="334"/>
        <v>0</v>
      </c>
      <c r="BH164" s="164">
        <f t="shared" si="334"/>
        <v>0</v>
      </c>
      <c r="BI164" s="164">
        <f t="shared" si="334"/>
        <v>0</v>
      </c>
      <c r="BJ164" s="164">
        <f t="shared" si="334"/>
        <v>0</v>
      </c>
      <c r="BK164" s="33">
        <f t="shared" si="334"/>
        <v>0</v>
      </c>
    </row>
    <row r="165" spans="9:63">
      <c r="I165" s="31">
        <v>86</v>
      </c>
      <c r="L165" s="225">
        <f t="shared" si="330"/>
        <v>0</v>
      </c>
      <c r="M165" s="164">
        <f t="shared" si="334"/>
        <v>0</v>
      </c>
      <c r="N165" s="164">
        <f t="shared" si="334"/>
        <v>0</v>
      </c>
      <c r="O165" s="164">
        <f t="shared" si="334"/>
        <v>0</v>
      </c>
      <c r="P165" s="164">
        <f t="shared" si="334"/>
        <v>0</v>
      </c>
      <c r="Q165" s="164">
        <f t="shared" si="334"/>
        <v>0</v>
      </c>
      <c r="R165" s="164">
        <f t="shared" si="334"/>
        <v>0</v>
      </c>
      <c r="S165" s="164">
        <f t="shared" si="334"/>
        <v>0</v>
      </c>
      <c r="T165" s="164">
        <f t="shared" si="334"/>
        <v>0</v>
      </c>
      <c r="U165" s="164">
        <f t="shared" si="334"/>
        <v>0</v>
      </c>
      <c r="V165" s="164">
        <f t="shared" si="334"/>
        <v>0</v>
      </c>
      <c r="W165" s="164">
        <f t="shared" si="334"/>
        <v>0</v>
      </c>
      <c r="X165" s="164">
        <f t="shared" si="334"/>
        <v>0</v>
      </c>
      <c r="Y165" s="164">
        <f t="shared" si="334"/>
        <v>0</v>
      </c>
      <c r="Z165" s="164">
        <f t="shared" si="334"/>
        <v>0</v>
      </c>
      <c r="AA165" s="164">
        <f t="shared" si="334"/>
        <v>0</v>
      </c>
      <c r="AB165" s="164">
        <f t="shared" si="334"/>
        <v>0</v>
      </c>
      <c r="AC165" s="164">
        <f t="shared" si="334"/>
        <v>0</v>
      </c>
      <c r="AD165" s="164">
        <f t="shared" si="334"/>
        <v>0</v>
      </c>
      <c r="AE165" s="164">
        <f t="shared" si="334"/>
        <v>0</v>
      </c>
      <c r="AF165" s="164">
        <f t="shared" si="334"/>
        <v>0</v>
      </c>
      <c r="AG165" s="164">
        <f t="shared" si="334"/>
        <v>0</v>
      </c>
      <c r="AH165" s="164">
        <f t="shared" si="334"/>
        <v>0</v>
      </c>
      <c r="AI165" s="164">
        <f t="shared" si="334"/>
        <v>0</v>
      </c>
      <c r="AJ165" s="164">
        <f t="shared" si="334"/>
        <v>0</v>
      </c>
      <c r="AK165" s="164">
        <f t="shared" si="334"/>
        <v>0</v>
      </c>
      <c r="AL165" s="164">
        <f t="shared" si="334"/>
        <v>0</v>
      </c>
      <c r="AM165" s="164">
        <f t="shared" si="334"/>
        <v>0</v>
      </c>
      <c r="AN165" s="164">
        <f t="shared" si="334"/>
        <v>0</v>
      </c>
      <c r="AO165" s="164">
        <f t="shared" si="334"/>
        <v>0</v>
      </c>
      <c r="AP165" s="164">
        <f t="shared" si="334"/>
        <v>0</v>
      </c>
      <c r="AQ165" s="164">
        <f t="shared" ref="M165:BK170" si="335">IF($I165&lt;=AQ$74,AP165+1,)</f>
        <v>0</v>
      </c>
      <c r="AR165" s="164">
        <f t="shared" si="335"/>
        <v>0</v>
      </c>
      <c r="AS165" s="164">
        <f t="shared" si="335"/>
        <v>0</v>
      </c>
      <c r="AT165" s="164">
        <f t="shared" si="335"/>
        <v>0</v>
      </c>
      <c r="AU165" s="164">
        <f t="shared" si="335"/>
        <v>0</v>
      </c>
      <c r="AV165" s="164">
        <f t="shared" si="335"/>
        <v>0</v>
      </c>
      <c r="AW165" s="164">
        <f t="shared" si="335"/>
        <v>0</v>
      </c>
      <c r="AX165" s="164">
        <f t="shared" si="335"/>
        <v>0</v>
      </c>
      <c r="AY165" s="164">
        <f t="shared" si="335"/>
        <v>0</v>
      </c>
      <c r="AZ165" s="164">
        <f t="shared" si="335"/>
        <v>0</v>
      </c>
      <c r="BA165" s="164">
        <f t="shared" si="335"/>
        <v>0</v>
      </c>
      <c r="BB165" s="164">
        <f t="shared" si="335"/>
        <v>0</v>
      </c>
      <c r="BC165" s="164">
        <f t="shared" si="335"/>
        <v>0</v>
      </c>
      <c r="BD165" s="164">
        <f t="shared" si="335"/>
        <v>0</v>
      </c>
      <c r="BE165" s="164">
        <f t="shared" si="335"/>
        <v>0</v>
      </c>
      <c r="BF165" s="164">
        <f t="shared" si="335"/>
        <v>0</v>
      </c>
      <c r="BG165" s="164">
        <f t="shared" si="335"/>
        <v>0</v>
      </c>
      <c r="BH165" s="164">
        <f t="shared" si="335"/>
        <v>0</v>
      </c>
      <c r="BI165" s="164">
        <f t="shared" si="335"/>
        <v>0</v>
      </c>
      <c r="BJ165" s="164">
        <f t="shared" si="335"/>
        <v>0</v>
      </c>
      <c r="BK165" s="33">
        <f t="shared" si="335"/>
        <v>0</v>
      </c>
    </row>
    <row r="166" spans="9:63">
      <c r="I166" s="31">
        <v>87</v>
      </c>
      <c r="L166" s="225">
        <f t="shared" si="330"/>
        <v>0</v>
      </c>
      <c r="M166" s="164">
        <f t="shared" si="335"/>
        <v>0</v>
      </c>
      <c r="N166" s="164">
        <f t="shared" si="335"/>
        <v>0</v>
      </c>
      <c r="O166" s="164">
        <f t="shared" si="335"/>
        <v>0</v>
      </c>
      <c r="P166" s="164">
        <f t="shared" si="335"/>
        <v>0</v>
      </c>
      <c r="Q166" s="164">
        <f t="shared" si="335"/>
        <v>0</v>
      </c>
      <c r="R166" s="164">
        <f t="shared" si="335"/>
        <v>0</v>
      </c>
      <c r="S166" s="164">
        <f t="shared" si="335"/>
        <v>0</v>
      </c>
      <c r="T166" s="164">
        <f t="shared" si="335"/>
        <v>0</v>
      </c>
      <c r="U166" s="164">
        <f t="shared" si="335"/>
        <v>0</v>
      </c>
      <c r="V166" s="164">
        <f t="shared" si="335"/>
        <v>0</v>
      </c>
      <c r="W166" s="164">
        <f t="shared" si="335"/>
        <v>0</v>
      </c>
      <c r="X166" s="164">
        <f t="shared" si="335"/>
        <v>0</v>
      </c>
      <c r="Y166" s="164">
        <f t="shared" si="335"/>
        <v>0</v>
      </c>
      <c r="Z166" s="164">
        <f t="shared" si="335"/>
        <v>0</v>
      </c>
      <c r="AA166" s="164">
        <f t="shared" si="335"/>
        <v>0</v>
      </c>
      <c r="AB166" s="164">
        <f t="shared" si="335"/>
        <v>0</v>
      </c>
      <c r="AC166" s="164">
        <f t="shared" si="335"/>
        <v>0</v>
      </c>
      <c r="AD166" s="164">
        <f t="shared" si="335"/>
        <v>0</v>
      </c>
      <c r="AE166" s="164">
        <f t="shared" si="335"/>
        <v>0</v>
      </c>
      <c r="AF166" s="164">
        <f t="shared" si="335"/>
        <v>0</v>
      </c>
      <c r="AG166" s="164">
        <f t="shared" si="335"/>
        <v>0</v>
      </c>
      <c r="AH166" s="164">
        <f t="shared" si="335"/>
        <v>0</v>
      </c>
      <c r="AI166" s="164">
        <f t="shared" si="335"/>
        <v>0</v>
      </c>
      <c r="AJ166" s="164">
        <f t="shared" si="335"/>
        <v>0</v>
      </c>
      <c r="AK166" s="164">
        <f t="shared" si="335"/>
        <v>0</v>
      </c>
      <c r="AL166" s="164">
        <f t="shared" si="335"/>
        <v>0</v>
      </c>
      <c r="AM166" s="164">
        <f t="shared" si="335"/>
        <v>0</v>
      </c>
      <c r="AN166" s="164">
        <f t="shared" si="335"/>
        <v>0</v>
      </c>
      <c r="AO166" s="164">
        <f t="shared" si="335"/>
        <v>0</v>
      </c>
      <c r="AP166" s="164">
        <f t="shared" si="335"/>
        <v>0</v>
      </c>
      <c r="AQ166" s="164">
        <f t="shared" si="335"/>
        <v>0</v>
      </c>
      <c r="AR166" s="164">
        <f t="shared" si="335"/>
        <v>0</v>
      </c>
      <c r="AS166" s="164">
        <f t="shared" si="335"/>
        <v>0</v>
      </c>
      <c r="AT166" s="164">
        <f t="shared" si="335"/>
        <v>0</v>
      </c>
      <c r="AU166" s="164">
        <f t="shared" si="335"/>
        <v>0</v>
      </c>
      <c r="AV166" s="164">
        <f t="shared" si="335"/>
        <v>0</v>
      </c>
      <c r="AW166" s="164">
        <f t="shared" si="335"/>
        <v>0</v>
      </c>
      <c r="AX166" s="164">
        <f t="shared" si="335"/>
        <v>0</v>
      </c>
      <c r="AY166" s="164">
        <f t="shared" si="335"/>
        <v>0</v>
      </c>
      <c r="AZ166" s="164">
        <f t="shared" si="335"/>
        <v>0</v>
      </c>
      <c r="BA166" s="164">
        <f t="shared" si="335"/>
        <v>0</v>
      </c>
      <c r="BB166" s="164">
        <f t="shared" si="335"/>
        <v>0</v>
      </c>
      <c r="BC166" s="164">
        <f t="shared" si="335"/>
        <v>0</v>
      </c>
      <c r="BD166" s="164">
        <f t="shared" si="335"/>
        <v>0</v>
      </c>
      <c r="BE166" s="164">
        <f t="shared" si="335"/>
        <v>0</v>
      </c>
      <c r="BF166" s="164">
        <f t="shared" si="335"/>
        <v>0</v>
      </c>
      <c r="BG166" s="164">
        <f t="shared" si="335"/>
        <v>0</v>
      </c>
      <c r="BH166" s="164">
        <f t="shared" si="335"/>
        <v>0</v>
      </c>
      <c r="BI166" s="164">
        <f t="shared" si="335"/>
        <v>0</v>
      </c>
      <c r="BJ166" s="164">
        <f t="shared" si="335"/>
        <v>0</v>
      </c>
      <c r="BK166" s="33">
        <f t="shared" si="335"/>
        <v>0</v>
      </c>
    </row>
    <row r="167" spans="9:63">
      <c r="I167" s="31">
        <v>88</v>
      </c>
      <c r="L167" s="225">
        <f t="shared" si="330"/>
        <v>0</v>
      </c>
      <c r="M167" s="164">
        <f t="shared" si="335"/>
        <v>0</v>
      </c>
      <c r="N167" s="164">
        <f t="shared" si="335"/>
        <v>0</v>
      </c>
      <c r="O167" s="164">
        <f t="shared" si="335"/>
        <v>0</v>
      </c>
      <c r="P167" s="164">
        <f t="shared" si="335"/>
        <v>0</v>
      </c>
      <c r="Q167" s="164">
        <f t="shared" si="335"/>
        <v>0</v>
      </c>
      <c r="R167" s="164">
        <f t="shared" si="335"/>
        <v>0</v>
      </c>
      <c r="S167" s="164">
        <f t="shared" si="335"/>
        <v>0</v>
      </c>
      <c r="T167" s="164">
        <f t="shared" si="335"/>
        <v>0</v>
      </c>
      <c r="U167" s="164">
        <f t="shared" si="335"/>
        <v>0</v>
      </c>
      <c r="V167" s="164">
        <f t="shared" si="335"/>
        <v>0</v>
      </c>
      <c r="W167" s="164">
        <f t="shared" si="335"/>
        <v>0</v>
      </c>
      <c r="X167" s="164">
        <f t="shared" si="335"/>
        <v>0</v>
      </c>
      <c r="Y167" s="164">
        <f t="shared" si="335"/>
        <v>0</v>
      </c>
      <c r="Z167" s="164">
        <f t="shared" si="335"/>
        <v>0</v>
      </c>
      <c r="AA167" s="164">
        <f t="shared" si="335"/>
        <v>0</v>
      </c>
      <c r="AB167" s="164">
        <f t="shared" si="335"/>
        <v>0</v>
      </c>
      <c r="AC167" s="164">
        <f t="shared" si="335"/>
        <v>0</v>
      </c>
      <c r="AD167" s="164">
        <f t="shared" si="335"/>
        <v>0</v>
      </c>
      <c r="AE167" s="164">
        <f t="shared" si="335"/>
        <v>0</v>
      </c>
      <c r="AF167" s="164">
        <f t="shared" si="335"/>
        <v>0</v>
      </c>
      <c r="AG167" s="164">
        <f t="shared" si="335"/>
        <v>0</v>
      </c>
      <c r="AH167" s="164">
        <f t="shared" si="335"/>
        <v>0</v>
      </c>
      <c r="AI167" s="164">
        <f t="shared" si="335"/>
        <v>0</v>
      </c>
      <c r="AJ167" s="164">
        <f t="shared" si="335"/>
        <v>0</v>
      </c>
      <c r="AK167" s="164">
        <f t="shared" si="335"/>
        <v>0</v>
      </c>
      <c r="AL167" s="164">
        <f t="shared" si="335"/>
        <v>0</v>
      </c>
      <c r="AM167" s="164">
        <f t="shared" si="335"/>
        <v>0</v>
      </c>
      <c r="AN167" s="164">
        <f t="shared" si="335"/>
        <v>0</v>
      </c>
      <c r="AO167" s="164">
        <f t="shared" si="335"/>
        <v>0</v>
      </c>
      <c r="AP167" s="164">
        <f t="shared" si="335"/>
        <v>0</v>
      </c>
      <c r="AQ167" s="164">
        <f t="shared" si="335"/>
        <v>0</v>
      </c>
      <c r="AR167" s="164">
        <f t="shared" si="335"/>
        <v>0</v>
      </c>
      <c r="AS167" s="164">
        <f t="shared" si="335"/>
        <v>0</v>
      </c>
      <c r="AT167" s="164">
        <f t="shared" si="335"/>
        <v>0</v>
      </c>
      <c r="AU167" s="164">
        <f t="shared" si="335"/>
        <v>0</v>
      </c>
      <c r="AV167" s="164">
        <f t="shared" si="335"/>
        <v>0</v>
      </c>
      <c r="AW167" s="164">
        <f t="shared" si="335"/>
        <v>0</v>
      </c>
      <c r="AX167" s="164">
        <f t="shared" si="335"/>
        <v>0</v>
      </c>
      <c r="AY167" s="164">
        <f t="shared" si="335"/>
        <v>0</v>
      </c>
      <c r="AZ167" s="164">
        <f t="shared" si="335"/>
        <v>0</v>
      </c>
      <c r="BA167" s="164">
        <f t="shared" si="335"/>
        <v>0</v>
      </c>
      <c r="BB167" s="164">
        <f t="shared" si="335"/>
        <v>0</v>
      </c>
      <c r="BC167" s="164">
        <f t="shared" si="335"/>
        <v>0</v>
      </c>
      <c r="BD167" s="164">
        <f t="shared" si="335"/>
        <v>0</v>
      </c>
      <c r="BE167" s="164">
        <f t="shared" si="335"/>
        <v>0</v>
      </c>
      <c r="BF167" s="164">
        <f t="shared" si="335"/>
        <v>0</v>
      </c>
      <c r="BG167" s="164">
        <f t="shared" si="335"/>
        <v>0</v>
      </c>
      <c r="BH167" s="164">
        <f t="shared" si="335"/>
        <v>0</v>
      </c>
      <c r="BI167" s="164">
        <f t="shared" si="335"/>
        <v>0</v>
      </c>
      <c r="BJ167" s="164">
        <f t="shared" si="335"/>
        <v>0</v>
      </c>
      <c r="BK167" s="33">
        <f t="shared" si="335"/>
        <v>0</v>
      </c>
    </row>
    <row r="168" spans="9:63">
      <c r="I168" s="31">
        <v>89</v>
      </c>
      <c r="L168" s="225">
        <f t="shared" si="330"/>
        <v>0</v>
      </c>
      <c r="M168" s="164">
        <f t="shared" si="335"/>
        <v>0</v>
      </c>
      <c r="N168" s="164">
        <f t="shared" si="335"/>
        <v>0</v>
      </c>
      <c r="O168" s="164">
        <f t="shared" si="335"/>
        <v>0</v>
      </c>
      <c r="P168" s="164">
        <f t="shared" si="335"/>
        <v>0</v>
      </c>
      <c r="Q168" s="164">
        <f t="shared" si="335"/>
        <v>0</v>
      </c>
      <c r="R168" s="164">
        <f t="shared" si="335"/>
        <v>0</v>
      </c>
      <c r="S168" s="164">
        <f t="shared" si="335"/>
        <v>0</v>
      </c>
      <c r="T168" s="164">
        <f t="shared" si="335"/>
        <v>0</v>
      </c>
      <c r="U168" s="164">
        <f t="shared" si="335"/>
        <v>0</v>
      </c>
      <c r="V168" s="164">
        <f t="shared" si="335"/>
        <v>0</v>
      </c>
      <c r="W168" s="164">
        <f t="shared" si="335"/>
        <v>0</v>
      </c>
      <c r="X168" s="164">
        <f t="shared" si="335"/>
        <v>0</v>
      </c>
      <c r="Y168" s="164">
        <f t="shared" si="335"/>
        <v>0</v>
      </c>
      <c r="Z168" s="164">
        <f t="shared" si="335"/>
        <v>0</v>
      </c>
      <c r="AA168" s="164">
        <f t="shared" si="335"/>
        <v>0</v>
      </c>
      <c r="AB168" s="164">
        <f t="shared" si="335"/>
        <v>0</v>
      </c>
      <c r="AC168" s="164">
        <f t="shared" si="335"/>
        <v>0</v>
      </c>
      <c r="AD168" s="164">
        <f t="shared" si="335"/>
        <v>0</v>
      </c>
      <c r="AE168" s="164">
        <f t="shared" si="335"/>
        <v>0</v>
      </c>
      <c r="AF168" s="164">
        <f t="shared" si="335"/>
        <v>0</v>
      </c>
      <c r="AG168" s="164">
        <f t="shared" si="335"/>
        <v>0</v>
      </c>
      <c r="AH168" s="164">
        <f t="shared" si="335"/>
        <v>0</v>
      </c>
      <c r="AI168" s="164">
        <f t="shared" si="335"/>
        <v>0</v>
      </c>
      <c r="AJ168" s="164">
        <f t="shared" si="335"/>
        <v>0</v>
      </c>
      <c r="AK168" s="164">
        <f t="shared" si="335"/>
        <v>0</v>
      </c>
      <c r="AL168" s="164">
        <f t="shared" si="335"/>
        <v>0</v>
      </c>
      <c r="AM168" s="164">
        <f t="shared" si="335"/>
        <v>0</v>
      </c>
      <c r="AN168" s="164">
        <f t="shared" si="335"/>
        <v>0</v>
      </c>
      <c r="AO168" s="164">
        <f t="shared" si="335"/>
        <v>0</v>
      </c>
      <c r="AP168" s="164">
        <f t="shared" si="335"/>
        <v>0</v>
      </c>
      <c r="AQ168" s="164">
        <f t="shared" si="335"/>
        <v>0</v>
      </c>
      <c r="AR168" s="164">
        <f t="shared" si="335"/>
        <v>0</v>
      </c>
      <c r="AS168" s="164">
        <f t="shared" si="335"/>
        <v>0</v>
      </c>
      <c r="AT168" s="164">
        <f t="shared" si="335"/>
        <v>0</v>
      </c>
      <c r="AU168" s="164">
        <f t="shared" si="335"/>
        <v>0</v>
      </c>
      <c r="AV168" s="164">
        <f t="shared" si="335"/>
        <v>0</v>
      </c>
      <c r="AW168" s="164">
        <f t="shared" si="335"/>
        <v>0</v>
      </c>
      <c r="AX168" s="164">
        <f t="shared" si="335"/>
        <v>0</v>
      </c>
      <c r="AY168" s="164">
        <f t="shared" si="335"/>
        <v>0</v>
      </c>
      <c r="AZ168" s="164">
        <f t="shared" si="335"/>
        <v>0</v>
      </c>
      <c r="BA168" s="164">
        <f t="shared" si="335"/>
        <v>0</v>
      </c>
      <c r="BB168" s="164">
        <f t="shared" si="335"/>
        <v>0</v>
      </c>
      <c r="BC168" s="164">
        <f t="shared" si="335"/>
        <v>0</v>
      </c>
      <c r="BD168" s="164">
        <f t="shared" si="335"/>
        <v>0</v>
      </c>
      <c r="BE168" s="164">
        <f t="shared" si="335"/>
        <v>0</v>
      </c>
      <c r="BF168" s="164">
        <f t="shared" si="335"/>
        <v>0</v>
      </c>
      <c r="BG168" s="164">
        <f t="shared" si="335"/>
        <v>0</v>
      </c>
      <c r="BH168" s="164">
        <f t="shared" si="335"/>
        <v>0</v>
      </c>
      <c r="BI168" s="164">
        <f t="shared" si="335"/>
        <v>0</v>
      </c>
      <c r="BJ168" s="164">
        <f t="shared" si="335"/>
        <v>0</v>
      </c>
      <c r="BK168" s="33">
        <f t="shared" si="335"/>
        <v>0</v>
      </c>
    </row>
    <row r="169" spans="9:63">
      <c r="I169" s="31">
        <v>90</v>
      </c>
      <c r="L169" s="225">
        <f t="shared" si="330"/>
        <v>0</v>
      </c>
      <c r="M169" s="164">
        <f t="shared" si="335"/>
        <v>0</v>
      </c>
      <c r="N169" s="164">
        <f t="shared" si="335"/>
        <v>0</v>
      </c>
      <c r="O169" s="164">
        <f t="shared" si="335"/>
        <v>0</v>
      </c>
      <c r="P169" s="164">
        <f t="shared" si="335"/>
        <v>0</v>
      </c>
      <c r="Q169" s="164">
        <f t="shared" si="335"/>
        <v>0</v>
      </c>
      <c r="R169" s="164">
        <f t="shared" si="335"/>
        <v>0</v>
      </c>
      <c r="S169" s="164">
        <f t="shared" si="335"/>
        <v>0</v>
      </c>
      <c r="T169" s="164">
        <f t="shared" si="335"/>
        <v>0</v>
      </c>
      <c r="U169" s="164">
        <f t="shared" si="335"/>
        <v>0</v>
      </c>
      <c r="V169" s="164">
        <f t="shared" si="335"/>
        <v>0</v>
      </c>
      <c r="W169" s="164">
        <f t="shared" si="335"/>
        <v>0</v>
      </c>
      <c r="X169" s="164">
        <f t="shared" si="335"/>
        <v>0</v>
      </c>
      <c r="Y169" s="164">
        <f t="shared" si="335"/>
        <v>0</v>
      </c>
      <c r="Z169" s="164">
        <f t="shared" si="335"/>
        <v>0</v>
      </c>
      <c r="AA169" s="164">
        <f t="shared" si="335"/>
        <v>0</v>
      </c>
      <c r="AB169" s="164">
        <f t="shared" si="335"/>
        <v>0</v>
      </c>
      <c r="AC169" s="164">
        <f t="shared" si="335"/>
        <v>0</v>
      </c>
      <c r="AD169" s="164">
        <f t="shared" si="335"/>
        <v>0</v>
      </c>
      <c r="AE169" s="164">
        <f t="shared" si="335"/>
        <v>0</v>
      </c>
      <c r="AF169" s="164">
        <f t="shared" si="335"/>
        <v>0</v>
      </c>
      <c r="AG169" s="164">
        <f t="shared" si="335"/>
        <v>0</v>
      </c>
      <c r="AH169" s="164">
        <f t="shared" si="335"/>
        <v>0</v>
      </c>
      <c r="AI169" s="164">
        <f t="shared" si="335"/>
        <v>0</v>
      </c>
      <c r="AJ169" s="164">
        <f t="shared" si="335"/>
        <v>0</v>
      </c>
      <c r="AK169" s="164">
        <f t="shared" si="335"/>
        <v>0</v>
      </c>
      <c r="AL169" s="164">
        <f t="shared" si="335"/>
        <v>0</v>
      </c>
      <c r="AM169" s="164">
        <f t="shared" si="335"/>
        <v>0</v>
      </c>
      <c r="AN169" s="164">
        <f t="shared" si="335"/>
        <v>0</v>
      </c>
      <c r="AO169" s="164">
        <f t="shared" si="335"/>
        <v>0</v>
      </c>
      <c r="AP169" s="164">
        <f t="shared" si="335"/>
        <v>0</v>
      </c>
      <c r="AQ169" s="164">
        <f t="shared" si="335"/>
        <v>0</v>
      </c>
      <c r="AR169" s="164">
        <f t="shared" si="335"/>
        <v>0</v>
      </c>
      <c r="AS169" s="164">
        <f t="shared" si="335"/>
        <v>0</v>
      </c>
      <c r="AT169" s="164">
        <f t="shared" si="335"/>
        <v>0</v>
      </c>
      <c r="AU169" s="164">
        <f t="shared" si="335"/>
        <v>0</v>
      </c>
      <c r="AV169" s="164">
        <f t="shared" si="335"/>
        <v>0</v>
      </c>
      <c r="AW169" s="164">
        <f t="shared" si="335"/>
        <v>0</v>
      </c>
      <c r="AX169" s="164">
        <f t="shared" si="335"/>
        <v>0</v>
      </c>
      <c r="AY169" s="164">
        <f t="shared" si="335"/>
        <v>0</v>
      </c>
      <c r="AZ169" s="164">
        <f t="shared" si="335"/>
        <v>0</v>
      </c>
      <c r="BA169" s="164">
        <f t="shared" si="335"/>
        <v>0</v>
      </c>
      <c r="BB169" s="164">
        <f t="shared" si="335"/>
        <v>0</v>
      </c>
      <c r="BC169" s="164">
        <f t="shared" si="335"/>
        <v>0</v>
      </c>
      <c r="BD169" s="164">
        <f t="shared" si="335"/>
        <v>0</v>
      </c>
      <c r="BE169" s="164">
        <f t="shared" si="335"/>
        <v>0</v>
      </c>
      <c r="BF169" s="164">
        <f t="shared" si="335"/>
        <v>0</v>
      </c>
      <c r="BG169" s="164">
        <f t="shared" si="335"/>
        <v>0</v>
      </c>
      <c r="BH169" s="164">
        <f t="shared" si="335"/>
        <v>0</v>
      </c>
      <c r="BI169" s="164">
        <f t="shared" si="335"/>
        <v>0</v>
      </c>
      <c r="BJ169" s="164">
        <f t="shared" si="335"/>
        <v>0</v>
      </c>
      <c r="BK169" s="33">
        <f t="shared" si="335"/>
        <v>0</v>
      </c>
    </row>
    <row r="170" spans="9:63">
      <c r="I170" s="31">
        <v>91</v>
      </c>
      <c r="L170" s="225">
        <f t="shared" si="330"/>
        <v>0</v>
      </c>
      <c r="M170" s="164">
        <f t="shared" si="335"/>
        <v>0</v>
      </c>
      <c r="N170" s="164">
        <f t="shared" si="335"/>
        <v>0</v>
      </c>
      <c r="O170" s="164">
        <f t="shared" si="335"/>
        <v>0</v>
      </c>
      <c r="P170" s="164">
        <f t="shared" si="335"/>
        <v>0</v>
      </c>
      <c r="Q170" s="164">
        <f t="shared" si="335"/>
        <v>0</v>
      </c>
      <c r="R170" s="164">
        <f t="shared" si="335"/>
        <v>0</v>
      </c>
      <c r="S170" s="164">
        <f t="shared" si="335"/>
        <v>0</v>
      </c>
      <c r="T170" s="164">
        <f t="shared" si="335"/>
        <v>0</v>
      </c>
      <c r="U170" s="164">
        <f t="shared" si="335"/>
        <v>0</v>
      </c>
      <c r="V170" s="164">
        <f t="shared" si="335"/>
        <v>0</v>
      </c>
      <c r="W170" s="164">
        <f t="shared" si="335"/>
        <v>0</v>
      </c>
      <c r="X170" s="164">
        <f t="shared" si="335"/>
        <v>0</v>
      </c>
      <c r="Y170" s="164">
        <f t="shared" si="335"/>
        <v>0</v>
      </c>
      <c r="Z170" s="164">
        <f t="shared" si="335"/>
        <v>0</v>
      </c>
      <c r="AA170" s="164">
        <f t="shared" si="335"/>
        <v>0</v>
      </c>
      <c r="AB170" s="164">
        <f t="shared" si="335"/>
        <v>0</v>
      </c>
      <c r="AC170" s="164">
        <f t="shared" si="335"/>
        <v>0</v>
      </c>
      <c r="AD170" s="164">
        <f t="shared" si="335"/>
        <v>0</v>
      </c>
      <c r="AE170" s="164">
        <f t="shared" si="335"/>
        <v>0</v>
      </c>
      <c r="AF170" s="164">
        <f t="shared" si="335"/>
        <v>0</v>
      </c>
      <c r="AG170" s="164">
        <f t="shared" si="335"/>
        <v>0</v>
      </c>
      <c r="AH170" s="164">
        <f t="shared" si="335"/>
        <v>0</v>
      </c>
      <c r="AI170" s="164">
        <f t="shared" si="335"/>
        <v>0</v>
      </c>
      <c r="AJ170" s="164">
        <f t="shared" si="335"/>
        <v>0</v>
      </c>
      <c r="AK170" s="164">
        <f t="shared" si="335"/>
        <v>0</v>
      </c>
      <c r="AL170" s="164">
        <f t="shared" si="335"/>
        <v>0</v>
      </c>
      <c r="AM170" s="164">
        <f t="shared" si="335"/>
        <v>0</v>
      </c>
      <c r="AN170" s="164">
        <f t="shared" si="335"/>
        <v>0</v>
      </c>
      <c r="AO170" s="164">
        <f t="shared" si="335"/>
        <v>0</v>
      </c>
      <c r="AP170" s="164">
        <f t="shared" si="335"/>
        <v>0</v>
      </c>
      <c r="AQ170" s="164">
        <f t="shared" ref="M170:BK175" si="336">IF($I170&lt;=AQ$74,AP170+1,)</f>
        <v>0</v>
      </c>
      <c r="AR170" s="164">
        <f t="shared" si="336"/>
        <v>0</v>
      </c>
      <c r="AS170" s="164">
        <f t="shared" si="336"/>
        <v>0</v>
      </c>
      <c r="AT170" s="164">
        <f t="shared" si="336"/>
        <v>0</v>
      </c>
      <c r="AU170" s="164">
        <f t="shared" si="336"/>
        <v>0</v>
      </c>
      <c r="AV170" s="164">
        <f t="shared" si="336"/>
        <v>0</v>
      </c>
      <c r="AW170" s="164">
        <f t="shared" si="336"/>
        <v>0</v>
      </c>
      <c r="AX170" s="164">
        <f t="shared" si="336"/>
        <v>0</v>
      </c>
      <c r="AY170" s="164">
        <f t="shared" si="336"/>
        <v>0</v>
      </c>
      <c r="AZ170" s="164">
        <f t="shared" si="336"/>
        <v>0</v>
      </c>
      <c r="BA170" s="164">
        <f t="shared" si="336"/>
        <v>0</v>
      </c>
      <c r="BB170" s="164">
        <f t="shared" si="336"/>
        <v>0</v>
      </c>
      <c r="BC170" s="164">
        <f t="shared" si="336"/>
        <v>0</v>
      </c>
      <c r="BD170" s="164">
        <f t="shared" si="336"/>
        <v>0</v>
      </c>
      <c r="BE170" s="164">
        <f t="shared" si="336"/>
        <v>0</v>
      </c>
      <c r="BF170" s="164">
        <f t="shared" si="336"/>
        <v>0</v>
      </c>
      <c r="BG170" s="164">
        <f t="shared" si="336"/>
        <v>0</v>
      </c>
      <c r="BH170" s="164">
        <f t="shared" si="336"/>
        <v>0</v>
      </c>
      <c r="BI170" s="164">
        <f t="shared" si="336"/>
        <v>0</v>
      </c>
      <c r="BJ170" s="164">
        <f t="shared" si="336"/>
        <v>0</v>
      </c>
      <c r="BK170" s="33">
        <f t="shared" si="336"/>
        <v>0</v>
      </c>
    </row>
    <row r="171" spans="9:63">
      <c r="I171" s="31">
        <v>92</v>
      </c>
      <c r="L171" s="225">
        <f t="shared" si="330"/>
        <v>0</v>
      </c>
      <c r="M171" s="164">
        <f t="shared" si="336"/>
        <v>0</v>
      </c>
      <c r="N171" s="164">
        <f t="shared" si="336"/>
        <v>0</v>
      </c>
      <c r="O171" s="164">
        <f t="shared" si="336"/>
        <v>0</v>
      </c>
      <c r="P171" s="164">
        <f t="shared" si="336"/>
        <v>0</v>
      </c>
      <c r="Q171" s="164">
        <f t="shared" si="336"/>
        <v>0</v>
      </c>
      <c r="R171" s="164">
        <f t="shared" si="336"/>
        <v>0</v>
      </c>
      <c r="S171" s="164">
        <f t="shared" si="336"/>
        <v>0</v>
      </c>
      <c r="T171" s="164">
        <f t="shared" si="336"/>
        <v>0</v>
      </c>
      <c r="U171" s="164">
        <f t="shared" si="336"/>
        <v>0</v>
      </c>
      <c r="V171" s="164">
        <f t="shared" si="336"/>
        <v>0</v>
      </c>
      <c r="W171" s="164">
        <f t="shared" si="336"/>
        <v>0</v>
      </c>
      <c r="X171" s="164">
        <f t="shared" si="336"/>
        <v>0</v>
      </c>
      <c r="Y171" s="164">
        <f t="shared" si="336"/>
        <v>0</v>
      </c>
      <c r="Z171" s="164">
        <f t="shared" si="336"/>
        <v>0</v>
      </c>
      <c r="AA171" s="164">
        <f t="shared" si="336"/>
        <v>0</v>
      </c>
      <c r="AB171" s="164">
        <f t="shared" si="336"/>
        <v>0</v>
      </c>
      <c r="AC171" s="164">
        <f t="shared" si="336"/>
        <v>0</v>
      </c>
      <c r="AD171" s="164">
        <f t="shared" si="336"/>
        <v>0</v>
      </c>
      <c r="AE171" s="164">
        <f t="shared" si="336"/>
        <v>0</v>
      </c>
      <c r="AF171" s="164">
        <f t="shared" si="336"/>
        <v>0</v>
      </c>
      <c r="AG171" s="164">
        <f t="shared" si="336"/>
        <v>0</v>
      </c>
      <c r="AH171" s="164">
        <f t="shared" si="336"/>
        <v>0</v>
      </c>
      <c r="AI171" s="164">
        <f t="shared" si="336"/>
        <v>0</v>
      </c>
      <c r="AJ171" s="164">
        <f t="shared" si="336"/>
        <v>0</v>
      </c>
      <c r="AK171" s="164">
        <f t="shared" si="336"/>
        <v>0</v>
      </c>
      <c r="AL171" s="164">
        <f t="shared" si="336"/>
        <v>0</v>
      </c>
      <c r="AM171" s="164">
        <f t="shared" si="336"/>
        <v>0</v>
      </c>
      <c r="AN171" s="164">
        <f t="shared" si="336"/>
        <v>0</v>
      </c>
      <c r="AO171" s="164">
        <f t="shared" si="336"/>
        <v>0</v>
      </c>
      <c r="AP171" s="164">
        <f t="shared" si="336"/>
        <v>0</v>
      </c>
      <c r="AQ171" s="164">
        <f t="shared" si="336"/>
        <v>0</v>
      </c>
      <c r="AR171" s="164">
        <f t="shared" si="336"/>
        <v>0</v>
      </c>
      <c r="AS171" s="164">
        <f t="shared" si="336"/>
        <v>0</v>
      </c>
      <c r="AT171" s="164">
        <f t="shared" si="336"/>
        <v>0</v>
      </c>
      <c r="AU171" s="164">
        <f t="shared" si="336"/>
        <v>0</v>
      </c>
      <c r="AV171" s="164">
        <f t="shared" si="336"/>
        <v>0</v>
      </c>
      <c r="AW171" s="164">
        <f t="shared" si="336"/>
        <v>0</v>
      </c>
      <c r="AX171" s="164">
        <f t="shared" si="336"/>
        <v>0</v>
      </c>
      <c r="AY171" s="164">
        <f t="shared" si="336"/>
        <v>0</v>
      </c>
      <c r="AZ171" s="164">
        <f t="shared" si="336"/>
        <v>0</v>
      </c>
      <c r="BA171" s="164">
        <f t="shared" si="336"/>
        <v>0</v>
      </c>
      <c r="BB171" s="164">
        <f t="shared" si="336"/>
        <v>0</v>
      </c>
      <c r="BC171" s="164">
        <f t="shared" si="336"/>
        <v>0</v>
      </c>
      <c r="BD171" s="164">
        <f t="shared" si="336"/>
        <v>0</v>
      </c>
      <c r="BE171" s="164">
        <f t="shared" si="336"/>
        <v>0</v>
      </c>
      <c r="BF171" s="164">
        <f t="shared" si="336"/>
        <v>0</v>
      </c>
      <c r="BG171" s="164">
        <f t="shared" si="336"/>
        <v>0</v>
      </c>
      <c r="BH171" s="164">
        <f t="shared" si="336"/>
        <v>0</v>
      </c>
      <c r="BI171" s="164">
        <f t="shared" si="336"/>
        <v>0</v>
      </c>
      <c r="BJ171" s="164">
        <f t="shared" si="336"/>
        <v>0</v>
      </c>
      <c r="BK171" s="33">
        <f t="shared" si="336"/>
        <v>0</v>
      </c>
    </row>
    <row r="172" spans="9:63">
      <c r="I172" s="31">
        <v>93</v>
      </c>
      <c r="L172" s="225">
        <f t="shared" si="330"/>
        <v>0</v>
      </c>
      <c r="M172" s="164">
        <f t="shared" si="336"/>
        <v>0</v>
      </c>
      <c r="N172" s="164">
        <f t="shared" si="336"/>
        <v>0</v>
      </c>
      <c r="O172" s="164">
        <f t="shared" si="336"/>
        <v>0</v>
      </c>
      <c r="P172" s="164">
        <f t="shared" si="336"/>
        <v>0</v>
      </c>
      <c r="Q172" s="164">
        <f t="shared" si="336"/>
        <v>0</v>
      </c>
      <c r="R172" s="164">
        <f t="shared" si="336"/>
        <v>0</v>
      </c>
      <c r="S172" s="164">
        <f t="shared" si="336"/>
        <v>0</v>
      </c>
      <c r="T172" s="164">
        <f t="shared" si="336"/>
        <v>0</v>
      </c>
      <c r="U172" s="164">
        <f t="shared" si="336"/>
        <v>0</v>
      </c>
      <c r="V172" s="164">
        <f t="shared" si="336"/>
        <v>0</v>
      </c>
      <c r="W172" s="164">
        <f t="shared" si="336"/>
        <v>0</v>
      </c>
      <c r="X172" s="164">
        <f t="shared" si="336"/>
        <v>0</v>
      </c>
      <c r="Y172" s="164">
        <f t="shared" si="336"/>
        <v>0</v>
      </c>
      <c r="Z172" s="164">
        <f t="shared" si="336"/>
        <v>0</v>
      </c>
      <c r="AA172" s="164">
        <f t="shared" si="336"/>
        <v>0</v>
      </c>
      <c r="AB172" s="164">
        <f t="shared" si="336"/>
        <v>0</v>
      </c>
      <c r="AC172" s="164">
        <f t="shared" si="336"/>
        <v>0</v>
      </c>
      <c r="AD172" s="164">
        <f t="shared" si="336"/>
        <v>0</v>
      </c>
      <c r="AE172" s="164">
        <f t="shared" si="336"/>
        <v>0</v>
      </c>
      <c r="AF172" s="164">
        <f t="shared" si="336"/>
        <v>0</v>
      </c>
      <c r="AG172" s="164">
        <f t="shared" si="336"/>
        <v>0</v>
      </c>
      <c r="AH172" s="164">
        <f t="shared" si="336"/>
        <v>0</v>
      </c>
      <c r="AI172" s="164">
        <f t="shared" si="336"/>
        <v>0</v>
      </c>
      <c r="AJ172" s="164">
        <f t="shared" si="336"/>
        <v>0</v>
      </c>
      <c r="AK172" s="164">
        <f t="shared" si="336"/>
        <v>0</v>
      </c>
      <c r="AL172" s="164">
        <f t="shared" si="336"/>
        <v>0</v>
      </c>
      <c r="AM172" s="164">
        <f t="shared" si="336"/>
        <v>0</v>
      </c>
      <c r="AN172" s="164">
        <f t="shared" si="336"/>
        <v>0</v>
      </c>
      <c r="AO172" s="164">
        <f t="shared" si="336"/>
        <v>0</v>
      </c>
      <c r="AP172" s="164">
        <f t="shared" si="336"/>
        <v>0</v>
      </c>
      <c r="AQ172" s="164">
        <f t="shared" si="336"/>
        <v>0</v>
      </c>
      <c r="AR172" s="164">
        <f t="shared" si="336"/>
        <v>0</v>
      </c>
      <c r="AS172" s="164">
        <f t="shared" si="336"/>
        <v>0</v>
      </c>
      <c r="AT172" s="164">
        <f t="shared" si="336"/>
        <v>0</v>
      </c>
      <c r="AU172" s="164">
        <f t="shared" si="336"/>
        <v>0</v>
      </c>
      <c r="AV172" s="164">
        <f t="shared" si="336"/>
        <v>0</v>
      </c>
      <c r="AW172" s="164">
        <f t="shared" si="336"/>
        <v>0</v>
      </c>
      <c r="AX172" s="164">
        <f t="shared" si="336"/>
        <v>0</v>
      </c>
      <c r="AY172" s="164">
        <f t="shared" si="336"/>
        <v>0</v>
      </c>
      <c r="AZ172" s="164">
        <f t="shared" si="336"/>
        <v>0</v>
      </c>
      <c r="BA172" s="164">
        <f t="shared" si="336"/>
        <v>0</v>
      </c>
      <c r="BB172" s="164">
        <f t="shared" si="336"/>
        <v>0</v>
      </c>
      <c r="BC172" s="164">
        <f t="shared" si="336"/>
        <v>0</v>
      </c>
      <c r="BD172" s="164">
        <f t="shared" si="336"/>
        <v>0</v>
      </c>
      <c r="BE172" s="164">
        <f t="shared" si="336"/>
        <v>0</v>
      </c>
      <c r="BF172" s="164">
        <f t="shared" si="336"/>
        <v>0</v>
      </c>
      <c r="BG172" s="164">
        <f t="shared" si="336"/>
        <v>0</v>
      </c>
      <c r="BH172" s="164">
        <f t="shared" si="336"/>
        <v>0</v>
      </c>
      <c r="BI172" s="164">
        <f t="shared" si="336"/>
        <v>0</v>
      </c>
      <c r="BJ172" s="164">
        <f t="shared" si="336"/>
        <v>0</v>
      </c>
      <c r="BK172" s="33">
        <f t="shared" si="336"/>
        <v>0</v>
      </c>
    </row>
    <row r="173" spans="9:63">
      <c r="I173" s="31">
        <v>94</v>
      </c>
      <c r="L173" s="225">
        <f t="shared" si="330"/>
        <v>0</v>
      </c>
      <c r="M173" s="164">
        <f t="shared" si="336"/>
        <v>0</v>
      </c>
      <c r="N173" s="164">
        <f t="shared" si="336"/>
        <v>0</v>
      </c>
      <c r="O173" s="164">
        <f t="shared" si="336"/>
        <v>0</v>
      </c>
      <c r="P173" s="164">
        <f t="shared" si="336"/>
        <v>0</v>
      </c>
      <c r="Q173" s="164">
        <f t="shared" si="336"/>
        <v>0</v>
      </c>
      <c r="R173" s="164">
        <f t="shared" si="336"/>
        <v>0</v>
      </c>
      <c r="S173" s="164">
        <f t="shared" si="336"/>
        <v>0</v>
      </c>
      <c r="T173" s="164">
        <f t="shared" si="336"/>
        <v>0</v>
      </c>
      <c r="U173" s="164">
        <f t="shared" si="336"/>
        <v>0</v>
      </c>
      <c r="V173" s="164">
        <f t="shared" si="336"/>
        <v>0</v>
      </c>
      <c r="W173" s="164">
        <f t="shared" si="336"/>
        <v>0</v>
      </c>
      <c r="X173" s="164">
        <f t="shared" si="336"/>
        <v>0</v>
      </c>
      <c r="Y173" s="164">
        <f t="shared" si="336"/>
        <v>0</v>
      </c>
      <c r="Z173" s="164">
        <f t="shared" si="336"/>
        <v>0</v>
      </c>
      <c r="AA173" s="164">
        <f t="shared" si="336"/>
        <v>0</v>
      </c>
      <c r="AB173" s="164">
        <f t="shared" si="336"/>
        <v>0</v>
      </c>
      <c r="AC173" s="164">
        <f t="shared" si="336"/>
        <v>0</v>
      </c>
      <c r="AD173" s="164">
        <f t="shared" si="336"/>
        <v>0</v>
      </c>
      <c r="AE173" s="164">
        <f t="shared" si="336"/>
        <v>0</v>
      </c>
      <c r="AF173" s="164">
        <f t="shared" si="336"/>
        <v>0</v>
      </c>
      <c r="AG173" s="164">
        <f t="shared" si="336"/>
        <v>0</v>
      </c>
      <c r="AH173" s="164">
        <f t="shared" si="336"/>
        <v>0</v>
      </c>
      <c r="AI173" s="164">
        <f t="shared" si="336"/>
        <v>0</v>
      </c>
      <c r="AJ173" s="164">
        <f t="shared" si="336"/>
        <v>0</v>
      </c>
      <c r="AK173" s="164">
        <f t="shared" si="336"/>
        <v>0</v>
      </c>
      <c r="AL173" s="164">
        <f t="shared" si="336"/>
        <v>0</v>
      </c>
      <c r="AM173" s="164">
        <f t="shared" si="336"/>
        <v>0</v>
      </c>
      <c r="AN173" s="164">
        <f t="shared" si="336"/>
        <v>0</v>
      </c>
      <c r="AO173" s="164">
        <f t="shared" si="336"/>
        <v>0</v>
      </c>
      <c r="AP173" s="164">
        <f t="shared" si="336"/>
        <v>0</v>
      </c>
      <c r="AQ173" s="164">
        <f t="shared" si="336"/>
        <v>0</v>
      </c>
      <c r="AR173" s="164">
        <f t="shared" si="336"/>
        <v>0</v>
      </c>
      <c r="AS173" s="164">
        <f t="shared" si="336"/>
        <v>0</v>
      </c>
      <c r="AT173" s="164">
        <f t="shared" si="336"/>
        <v>0</v>
      </c>
      <c r="AU173" s="164">
        <f t="shared" si="336"/>
        <v>0</v>
      </c>
      <c r="AV173" s="164">
        <f t="shared" si="336"/>
        <v>0</v>
      </c>
      <c r="AW173" s="164">
        <f t="shared" si="336"/>
        <v>0</v>
      </c>
      <c r="AX173" s="164">
        <f t="shared" si="336"/>
        <v>0</v>
      </c>
      <c r="AY173" s="164">
        <f t="shared" si="336"/>
        <v>0</v>
      </c>
      <c r="AZ173" s="164">
        <f t="shared" si="336"/>
        <v>0</v>
      </c>
      <c r="BA173" s="164">
        <f t="shared" si="336"/>
        <v>0</v>
      </c>
      <c r="BB173" s="164">
        <f t="shared" si="336"/>
        <v>0</v>
      </c>
      <c r="BC173" s="164">
        <f t="shared" si="336"/>
        <v>0</v>
      </c>
      <c r="BD173" s="164">
        <f t="shared" si="336"/>
        <v>0</v>
      </c>
      <c r="BE173" s="164">
        <f t="shared" si="336"/>
        <v>0</v>
      </c>
      <c r="BF173" s="164">
        <f t="shared" si="336"/>
        <v>0</v>
      </c>
      <c r="BG173" s="164">
        <f t="shared" si="336"/>
        <v>0</v>
      </c>
      <c r="BH173" s="164">
        <f t="shared" si="336"/>
        <v>0</v>
      </c>
      <c r="BI173" s="164">
        <f t="shared" si="336"/>
        <v>0</v>
      </c>
      <c r="BJ173" s="164">
        <f t="shared" si="336"/>
        <v>0</v>
      </c>
      <c r="BK173" s="33">
        <f t="shared" si="336"/>
        <v>0</v>
      </c>
    </row>
    <row r="174" spans="9:63">
      <c r="I174" s="31">
        <v>95</v>
      </c>
      <c r="L174" s="225">
        <f t="shared" si="330"/>
        <v>0</v>
      </c>
      <c r="M174" s="164">
        <f t="shared" si="336"/>
        <v>0</v>
      </c>
      <c r="N174" s="164">
        <f t="shared" si="336"/>
        <v>0</v>
      </c>
      <c r="O174" s="164">
        <f t="shared" si="336"/>
        <v>0</v>
      </c>
      <c r="P174" s="164">
        <f t="shared" si="336"/>
        <v>0</v>
      </c>
      <c r="Q174" s="164">
        <f t="shared" si="336"/>
        <v>0</v>
      </c>
      <c r="R174" s="164">
        <f t="shared" si="336"/>
        <v>0</v>
      </c>
      <c r="S174" s="164">
        <f t="shared" si="336"/>
        <v>0</v>
      </c>
      <c r="T174" s="164">
        <f t="shared" si="336"/>
        <v>0</v>
      </c>
      <c r="U174" s="164">
        <f t="shared" si="336"/>
        <v>0</v>
      </c>
      <c r="V174" s="164">
        <f t="shared" si="336"/>
        <v>0</v>
      </c>
      <c r="W174" s="164">
        <f t="shared" si="336"/>
        <v>0</v>
      </c>
      <c r="X174" s="164">
        <f t="shared" si="336"/>
        <v>0</v>
      </c>
      <c r="Y174" s="164">
        <f t="shared" si="336"/>
        <v>0</v>
      </c>
      <c r="Z174" s="164">
        <f t="shared" si="336"/>
        <v>0</v>
      </c>
      <c r="AA174" s="164">
        <f t="shared" si="336"/>
        <v>0</v>
      </c>
      <c r="AB174" s="164">
        <f t="shared" si="336"/>
        <v>0</v>
      </c>
      <c r="AC174" s="164">
        <f t="shared" si="336"/>
        <v>0</v>
      </c>
      <c r="AD174" s="164">
        <f t="shared" si="336"/>
        <v>0</v>
      </c>
      <c r="AE174" s="164">
        <f t="shared" si="336"/>
        <v>0</v>
      </c>
      <c r="AF174" s="164">
        <f t="shared" si="336"/>
        <v>0</v>
      </c>
      <c r="AG174" s="164">
        <f t="shared" si="336"/>
        <v>0</v>
      </c>
      <c r="AH174" s="164">
        <f t="shared" si="336"/>
        <v>0</v>
      </c>
      <c r="AI174" s="164">
        <f t="shared" si="336"/>
        <v>0</v>
      </c>
      <c r="AJ174" s="164">
        <f t="shared" si="336"/>
        <v>0</v>
      </c>
      <c r="AK174" s="164">
        <f t="shared" si="336"/>
        <v>0</v>
      </c>
      <c r="AL174" s="164">
        <f t="shared" si="336"/>
        <v>0</v>
      </c>
      <c r="AM174" s="164">
        <f t="shared" si="336"/>
        <v>0</v>
      </c>
      <c r="AN174" s="164">
        <f t="shared" si="336"/>
        <v>0</v>
      </c>
      <c r="AO174" s="164">
        <f t="shared" si="336"/>
        <v>0</v>
      </c>
      <c r="AP174" s="164">
        <f t="shared" si="336"/>
        <v>0</v>
      </c>
      <c r="AQ174" s="164">
        <f t="shared" si="336"/>
        <v>0</v>
      </c>
      <c r="AR174" s="164">
        <f t="shared" si="336"/>
        <v>0</v>
      </c>
      <c r="AS174" s="164">
        <f t="shared" si="336"/>
        <v>0</v>
      </c>
      <c r="AT174" s="164">
        <f t="shared" si="336"/>
        <v>0</v>
      </c>
      <c r="AU174" s="164">
        <f t="shared" si="336"/>
        <v>0</v>
      </c>
      <c r="AV174" s="164">
        <f t="shared" si="336"/>
        <v>0</v>
      </c>
      <c r="AW174" s="164">
        <f t="shared" si="336"/>
        <v>0</v>
      </c>
      <c r="AX174" s="164">
        <f t="shared" si="336"/>
        <v>0</v>
      </c>
      <c r="AY174" s="164">
        <f t="shared" si="336"/>
        <v>0</v>
      </c>
      <c r="AZ174" s="164">
        <f t="shared" si="336"/>
        <v>0</v>
      </c>
      <c r="BA174" s="164">
        <f t="shared" si="336"/>
        <v>0</v>
      </c>
      <c r="BB174" s="164">
        <f t="shared" si="336"/>
        <v>0</v>
      </c>
      <c r="BC174" s="164">
        <f t="shared" si="336"/>
        <v>0</v>
      </c>
      <c r="BD174" s="164">
        <f t="shared" si="336"/>
        <v>0</v>
      </c>
      <c r="BE174" s="164">
        <f t="shared" si="336"/>
        <v>0</v>
      </c>
      <c r="BF174" s="164">
        <f t="shared" si="336"/>
        <v>0</v>
      </c>
      <c r="BG174" s="164">
        <f t="shared" si="336"/>
        <v>0</v>
      </c>
      <c r="BH174" s="164">
        <f t="shared" si="336"/>
        <v>0</v>
      </c>
      <c r="BI174" s="164">
        <f t="shared" si="336"/>
        <v>0</v>
      </c>
      <c r="BJ174" s="164">
        <f t="shared" si="336"/>
        <v>0</v>
      </c>
      <c r="BK174" s="33">
        <f t="shared" si="336"/>
        <v>0</v>
      </c>
    </row>
    <row r="175" spans="9:63">
      <c r="I175" s="31">
        <v>96</v>
      </c>
      <c r="L175" s="225">
        <f t="shared" si="330"/>
        <v>0</v>
      </c>
      <c r="M175" s="164">
        <f t="shared" si="336"/>
        <v>0</v>
      </c>
      <c r="N175" s="164">
        <f t="shared" si="336"/>
        <v>0</v>
      </c>
      <c r="O175" s="164">
        <f t="shared" si="336"/>
        <v>0</v>
      </c>
      <c r="P175" s="164">
        <f t="shared" si="336"/>
        <v>0</v>
      </c>
      <c r="Q175" s="164">
        <f t="shared" si="336"/>
        <v>0</v>
      </c>
      <c r="R175" s="164">
        <f t="shared" si="336"/>
        <v>0</v>
      </c>
      <c r="S175" s="164">
        <f t="shared" si="336"/>
        <v>0</v>
      </c>
      <c r="T175" s="164">
        <f t="shared" si="336"/>
        <v>0</v>
      </c>
      <c r="U175" s="164">
        <f t="shared" si="336"/>
        <v>0</v>
      </c>
      <c r="V175" s="164">
        <f t="shared" si="336"/>
        <v>0</v>
      </c>
      <c r="W175" s="164">
        <f t="shared" si="336"/>
        <v>0</v>
      </c>
      <c r="X175" s="164">
        <f t="shared" si="336"/>
        <v>0</v>
      </c>
      <c r="Y175" s="164">
        <f t="shared" si="336"/>
        <v>0</v>
      </c>
      <c r="Z175" s="164">
        <f t="shared" si="336"/>
        <v>0</v>
      </c>
      <c r="AA175" s="164">
        <f t="shared" si="336"/>
        <v>0</v>
      </c>
      <c r="AB175" s="164">
        <f t="shared" si="336"/>
        <v>0</v>
      </c>
      <c r="AC175" s="164">
        <f t="shared" si="336"/>
        <v>0</v>
      </c>
      <c r="AD175" s="164">
        <f t="shared" si="336"/>
        <v>0</v>
      </c>
      <c r="AE175" s="164">
        <f t="shared" si="336"/>
        <v>0</v>
      </c>
      <c r="AF175" s="164">
        <f t="shared" si="336"/>
        <v>0</v>
      </c>
      <c r="AG175" s="164">
        <f t="shared" si="336"/>
        <v>0</v>
      </c>
      <c r="AH175" s="164">
        <f t="shared" si="336"/>
        <v>0</v>
      </c>
      <c r="AI175" s="164">
        <f t="shared" si="336"/>
        <v>0</v>
      </c>
      <c r="AJ175" s="164">
        <f t="shared" si="336"/>
        <v>0</v>
      </c>
      <c r="AK175" s="164">
        <f t="shared" si="336"/>
        <v>0</v>
      </c>
      <c r="AL175" s="164">
        <f t="shared" si="336"/>
        <v>0</v>
      </c>
      <c r="AM175" s="164">
        <f t="shared" si="336"/>
        <v>0</v>
      </c>
      <c r="AN175" s="164">
        <f t="shared" si="336"/>
        <v>0</v>
      </c>
      <c r="AO175" s="164">
        <f t="shared" si="336"/>
        <v>0</v>
      </c>
      <c r="AP175" s="164">
        <f t="shared" si="336"/>
        <v>0</v>
      </c>
      <c r="AQ175" s="164">
        <f t="shared" ref="M175:BK179" si="337">IF($I175&lt;=AQ$74,AP175+1,)</f>
        <v>0</v>
      </c>
      <c r="AR175" s="164">
        <f t="shared" si="337"/>
        <v>0</v>
      </c>
      <c r="AS175" s="164">
        <f t="shared" si="337"/>
        <v>0</v>
      </c>
      <c r="AT175" s="164">
        <f t="shared" si="337"/>
        <v>0</v>
      </c>
      <c r="AU175" s="164">
        <f t="shared" si="337"/>
        <v>0</v>
      </c>
      <c r="AV175" s="164">
        <f t="shared" si="337"/>
        <v>0</v>
      </c>
      <c r="AW175" s="164">
        <f t="shared" si="337"/>
        <v>0</v>
      </c>
      <c r="AX175" s="164">
        <f t="shared" si="337"/>
        <v>0</v>
      </c>
      <c r="AY175" s="164">
        <f t="shared" si="337"/>
        <v>0</v>
      </c>
      <c r="AZ175" s="164">
        <f t="shared" si="337"/>
        <v>0</v>
      </c>
      <c r="BA175" s="164">
        <f t="shared" si="337"/>
        <v>0</v>
      </c>
      <c r="BB175" s="164">
        <f t="shared" si="337"/>
        <v>0</v>
      </c>
      <c r="BC175" s="164">
        <f t="shared" si="337"/>
        <v>0</v>
      </c>
      <c r="BD175" s="164">
        <f t="shared" si="337"/>
        <v>0</v>
      </c>
      <c r="BE175" s="164">
        <f t="shared" si="337"/>
        <v>0</v>
      </c>
      <c r="BF175" s="164">
        <f t="shared" si="337"/>
        <v>0</v>
      </c>
      <c r="BG175" s="164">
        <f t="shared" si="337"/>
        <v>0</v>
      </c>
      <c r="BH175" s="164">
        <f t="shared" si="337"/>
        <v>0</v>
      </c>
      <c r="BI175" s="164">
        <f t="shared" si="337"/>
        <v>0</v>
      </c>
      <c r="BJ175" s="164">
        <f t="shared" si="337"/>
        <v>0</v>
      </c>
      <c r="BK175" s="33">
        <f t="shared" si="337"/>
        <v>0</v>
      </c>
    </row>
    <row r="176" spans="9:63">
      <c r="I176" s="31">
        <v>97</v>
      </c>
      <c r="L176" s="225">
        <f t="shared" si="330"/>
        <v>0</v>
      </c>
      <c r="M176" s="164">
        <f t="shared" si="337"/>
        <v>0</v>
      </c>
      <c r="N176" s="164">
        <f t="shared" si="337"/>
        <v>0</v>
      </c>
      <c r="O176" s="164">
        <f t="shared" si="337"/>
        <v>0</v>
      </c>
      <c r="P176" s="164">
        <f t="shared" si="337"/>
        <v>0</v>
      </c>
      <c r="Q176" s="164">
        <f t="shared" si="337"/>
        <v>0</v>
      </c>
      <c r="R176" s="164">
        <f t="shared" si="337"/>
        <v>0</v>
      </c>
      <c r="S176" s="164">
        <f t="shared" si="337"/>
        <v>0</v>
      </c>
      <c r="T176" s="164">
        <f t="shared" si="337"/>
        <v>0</v>
      </c>
      <c r="U176" s="164">
        <f t="shared" si="337"/>
        <v>0</v>
      </c>
      <c r="V176" s="164">
        <f t="shared" si="337"/>
        <v>0</v>
      </c>
      <c r="W176" s="164">
        <f t="shared" si="337"/>
        <v>0</v>
      </c>
      <c r="X176" s="164">
        <f t="shared" si="337"/>
        <v>0</v>
      </c>
      <c r="Y176" s="164">
        <f t="shared" si="337"/>
        <v>0</v>
      </c>
      <c r="Z176" s="164">
        <f t="shared" si="337"/>
        <v>0</v>
      </c>
      <c r="AA176" s="164">
        <f t="shared" si="337"/>
        <v>0</v>
      </c>
      <c r="AB176" s="164">
        <f t="shared" si="337"/>
        <v>0</v>
      </c>
      <c r="AC176" s="164">
        <f t="shared" si="337"/>
        <v>0</v>
      </c>
      <c r="AD176" s="164">
        <f t="shared" si="337"/>
        <v>0</v>
      </c>
      <c r="AE176" s="164">
        <f t="shared" si="337"/>
        <v>0</v>
      </c>
      <c r="AF176" s="164">
        <f t="shared" si="337"/>
        <v>0</v>
      </c>
      <c r="AG176" s="164">
        <f t="shared" si="337"/>
        <v>0</v>
      </c>
      <c r="AH176" s="164">
        <f t="shared" si="337"/>
        <v>0</v>
      </c>
      <c r="AI176" s="164">
        <f t="shared" si="337"/>
        <v>0</v>
      </c>
      <c r="AJ176" s="164">
        <f t="shared" si="337"/>
        <v>0</v>
      </c>
      <c r="AK176" s="164">
        <f t="shared" si="337"/>
        <v>0</v>
      </c>
      <c r="AL176" s="164">
        <f t="shared" si="337"/>
        <v>0</v>
      </c>
      <c r="AM176" s="164">
        <f t="shared" si="337"/>
        <v>0</v>
      </c>
      <c r="AN176" s="164">
        <f t="shared" si="337"/>
        <v>0</v>
      </c>
      <c r="AO176" s="164">
        <f t="shared" si="337"/>
        <v>0</v>
      </c>
      <c r="AP176" s="164">
        <f t="shared" si="337"/>
        <v>0</v>
      </c>
      <c r="AQ176" s="164">
        <f t="shared" si="337"/>
        <v>0</v>
      </c>
      <c r="AR176" s="164">
        <f t="shared" si="337"/>
        <v>0</v>
      </c>
      <c r="AS176" s="164">
        <f t="shared" si="337"/>
        <v>0</v>
      </c>
      <c r="AT176" s="164">
        <f t="shared" si="337"/>
        <v>0</v>
      </c>
      <c r="AU176" s="164">
        <f t="shared" si="337"/>
        <v>0</v>
      </c>
      <c r="AV176" s="164">
        <f t="shared" si="337"/>
        <v>0</v>
      </c>
      <c r="AW176" s="164">
        <f t="shared" si="337"/>
        <v>0</v>
      </c>
      <c r="AX176" s="164">
        <f t="shared" si="337"/>
        <v>0</v>
      </c>
      <c r="AY176" s="164">
        <f t="shared" si="337"/>
        <v>0</v>
      </c>
      <c r="AZ176" s="164">
        <f t="shared" si="337"/>
        <v>0</v>
      </c>
      <c r="BA176" s="164">
        <f t="shared" si="337"/>
        <v>0</v>
      </c>
      <c r="BB176" s="164">
        <f t="shared" si="337"/>
        <v>0</v>
      </c>
      <c r="BC176" s="164">
        <f t="shared" si="337"/>
        <v>0</v>
      </c>
      <c r="BD176" s="164">
        <f t="shared" si="337"/>
        <v>0</v>
      </c>
      <c r="BE176" s="164">
        <f t="shared" si="337"/>
        <v>0</v>
      </c>
      <c r="BF176" s="164">
        <f t="shared" si="337"/>
        <v>0</v>
      </c>
      <c r="BG176" s="164">
        <f t="shared" si="337"/>
        <v>0</v>
      </c>
      <c r="BH176" s="164">
        <f t="shared" si="337"/>
        <v>0</v>
      </c>
      <c r="BI176" s="164">
        <f t="shared" si="337"/>
        <v>0</v>
      </c>
      <c r="BJ176" s="164">
        <f t="shared" si="337"/>
        <v>0</v>
      </c>
      <c r="BK176" s="33">
        <f t="shared" si="337"/>
        <v>0</v>
      </c>
    </row>
    <row r="177" spans="9:63">
      <c r="I177" s="31">
        <v>98</v>
      </c>
      <c r="L177" s="225">
        <f t="shared" si="330"/>
        <v>0</v>
      </c>
      <c r="M177" s="164">
        <f t="shared" si="337"/>
        <v>0</v>
      </c>
      <c r="N177" s="164">
        <f t="shared" si="337"/>
        <v>0</v>
      </c>
      <c r="O177" s="164">
        <f t="shared" si="337"/>
        <v>0</v>
      </c>
      <c r="P177" s="164">
        <f t="shared" si="337"/>
        <v>0</v>
      </c>
      <c r="Q177" s="164">
        <f t="shared" si="337"/>
        <v>0</v>
      </c>
      <c r="R177" s="164">
        <f t="shared" si="337"/>
        <v>0</v>
      </c>
      <c r="S177" s="164">
        <f t="shared" si="337"/>
        <v>0</v>
      </c>
      <c r="T177" s="164">
        <f t="shared" si="337"/>
        <v>0</v>
      </c>
      <c r="U177" s="164">
        <f t="shared" si="337"/>
        <v>0</v>
      </c>
      <c r="V177" s="164">
        <f t="shared" si="337"/>
        <v>0</v>
      </c>
      <c r="W177" s="164">
        <f t="shared" si="337"/>
        <v>0</v>
      </c>
      <c r="X177" s="164">
        <f t="shared" si="337"/>
        <v>0</v>
      </c>
      <c r="Y177" s="164">
        <f t="shared" si="337"/>
        <v>0</v>
      </c>
      <c r="Z177" s="164">
        <f t="shared" si="337"/>
        <v>0</v>
      </c>
      <c r="AA177" s="164">
        <f t="shared" si="337"/>
        <v>0</v>
      </c>
      <c r="AB177" s="164">
        <f t="shared" si="337"/>
        <v>0</v>
      </c>
      <c r="AC177" s="164">
        <f t="shared" si="337"/>
        <v>0</v>
      </c>
      <c r="AD177" s="164">
        <f t="shared" si="337"/>
        <v>0</v>
      </c>
      <c r="AE177" s="164">
        <f t="shared" si="337"/>
        <v>0</v>
      </c>
      <c r="AF177" s="164">
        <f t="shared" si="337"/>
        <v>0</v>
      </c>
      <c r="AG177" s="164">
        <f t="shared" si="337"/>
        <v>0</v>
      </c>
      <c r="AH177" s="164">
        <f t="shared" si="337"/>
        <v>0</v>
      </c>
      <c r="AI177" s="164">
        <f t="shared" si="337"/>
        <v>0</v>
      </c>
      <c r="AJ177" s="164">
        <f t="shared" si="337"/>
        <v>0</v>
      </c>
      <c r="AK177" s="164">
        <f t="shared" si="337"/>
        <v>0</v>
      </c>
      <c r="AL177" s="164">
        <f t="shared" si="337"/>
        <v>0</v>
      </c>
      <c r="AM177" s="164">
        <f t="shared" si="337"/>
        <v>0</v>
      </c>
      <c r="AN177" s="164">
        <f t="shared" si="337"/>
        <v>0</v>
      </c>
      <c r="AO177" s="164">
        <f t="shared" si="337"/>
        <v>0</v>
      </c>
      <c r="AP177" s="164">
        <f t="shared" si="337"/>
        <v>0</v>
      </c>
      <c r="AQ177" s="164">
        <f t="shared" si="337"/>
        <v>0</v>
      </c>
      <c r="AR177" s="164">
        <f t="shared" si="337"/>
        <v>0</v>
      </c>
      <c r="AS177" s="164">
        <f t="shared" si="337"/>
        <v>0</v>
      </c>
      <c r="AT177" s="164">
        <f t="shared" si="337"/>
        <v>0</v>
      </c>
      <c r="AU177" s="164">
        <f t="shared" si="337"/>
        <v>0</v>
      </c>
      <c r="AV177" s="164">
        <f t="shared" si="337"/>
        <v>0</v>
      </c>
      <c r="AW177" s="164">
        <f t="shared" si="337"/>
        <v>0</v>
      </c>
      <c r="AX177" s="164">
        <f t="shared" si="337"/>
        <v>0</v>
      </c>
      <c r="AY177" s="164">
        <f t="shared" si="337"/>
        <v>0</v>
      </c>
      <c r="AZ177" s="164">
        <f t="shared" si="337"/>
        <v>0</v>
      </c>
      <c r="BA177" s="164">
        <f t="shared" si="337"/>
        <v>0</v>
      </c>
      <c r="BB177" s="164">
        <f t="shared" si="337"/>
        <v>0</v>
      </c>
      <c r="BC177" s="164">
        <f t="shared" si="337"/>
        <v>0</v>
      </c>
      <c r="BD177" s="164">
        <f t="shared" si="337"/>
        <v>0</v>
      </c>
      <c r="BE177" s="164">
        <f t="shared" si="337"/>
        <v>0</v>
      </c>
      <c r="BF177" s="164">
        <f t="shared" si="337"/>
        <v>0</v>
      </c>
      <c r="BG177" s="164">
        <f t="shared" si="337"/>
        <v>0</v>
      </c>
      <c r="BH177" s="164">
        <f t="shared" si="337"/>
        <v>0</v>
      </c>
      <c r="BI177" s="164">
        <f t="shared" si="337"/>
        <v>0</v>
      </c>
      <c r="BJ177" s="164">
        <f t="shared" si="337"/>
        <v>0</v>
      </c>
      <c r="BK177" s="33">
        <f t="shared" si="337"/>
        <v>0</v>
      </c>
    </row>
    <row r="178" spans="9:63">
      <c r="I178" s="31">
        <v>99</v>
      </c>
      <c r="L178" s="225">
        <f t="shared" si="330"/>
        <v>0</v>
      </c>
      <c r="M178" s="164">
        <f t="shared" si="337"/>
        <v>0</v>
      </c>
      <c r="N178" s="164">
        <f t="shared" si="337"/>
        <v>0</v>
      </c>
      <c r="O178" s="164">
        <f t="shared" si="337"/>
        <v>0</v>
      </c>
      <c r="P178" s="164">
        <f t="shared" si="337"/>
        <v>0</v>
      </c>
      <c r="Q178" s="164">
        <f t="shared" si="337"/>
        <v>0</v>
      </c>
      <c r="R178" s="164">
        <f t="shared" si="337"/>
        <v>0</v>
      </c>
      <c r="S178" s="164">
        <f t="shared" si="337"/>
        <v>0</v>
      </c>
      <c r="T178" s="164">
        <f t="shared" si="337"/>
        <v>0</v>
      </c>
      <c r="U178" s="164">
        <f t="shared" si="337"/>
        <v>0</v>
      </c>
      <c r="V178" s="164">
        <f t="shared" si="337"/>
        <v>0</v>
      </c>
      <c r="W178" s="164">
        <f t="shared" si="337"/>
        <v>0</v>
      </c>
      <c r="X178" s="164">
        <f t="shared" si="337"/>
        <v>0</v>
      </c>
      <c r="Y178" s="164">
        <f t="shared" si="337"/>
        <v>0</v>
      </c>
      <c r="Z178" s="164">
        <f t="shared" si="337"/>
        <v>0</v>
      </c>
      <c r="AA178" s="164">
        <f t="shared" si="337"/>
        <v>0</v>
      </c>
      <c r="AB178" s="164">
        <f t="shared" si="337"/>
        <v>0</v>
      </c>
      <c r="AC178" s="164">
        <f t="shared" si="337"/>
        <v>0</v>
      </c>
      <c r="AD178" s="164">
        <f t="shared" si="337"/>
        <v>0</v>
      </c>
      <c r="AE178" s="164">
        <f t="shared" si="337"/>
        <v>0</v>
      </c>
      <c r="AF178" s="164">
        <f t="shared" si="337"/>
        <v>0</v>
      </c>
      <c r="AG178" s="164">
        <f t="shared" si="337"/>
        <v>0</v>
      </c>
      <c r="AH178" s="164">
        <f t="shared" si="337"/>
        <v>0</v>
      </c>
      <c r="AI178" s="164">
        <f t="shared" si="337"/>
        <v>0</v>
      </c>
      <c r="AJ178" s="164">
        <f t="shared" si="337"/>
        <v>0</v>
      </c>
      <c r="AK178" s="164">
        <f t="shared" si="337"/>
        <v>0</v>
      </c>
      <c r="AL178" s="164">
        <f t="shared" si="337"/>
        <v>0</v>
      </c>
      <c r="AM178" s="164">
        <f t="shared" si="337"/>
        <v>0</v>
      </c>
      <c r="AN178" s="164">
        <f t="shared" si="337"/>
        <v>0</v>
      </c>
      <c r="AO178" s="164">
        <f t="shared" si="337"/>
        <v>0</v>
      </c>
      <c r="AP178" s="164">
        <f t="shared" si="337"/>
        <v>0</v>
      </c>
      <c r="AQ178" s="164">
        <f t="shared" si="337"/>
        <v>0</v>
      </c>
      <c r="AR178" s="164">
        <f t="shared" si="337"/>
        <v>0</v>
      </c>
      <c r="AS178" s="164">
        <f t="shared" si="337"/>
        <v>0</v>
      </c>
      <c r="AT178" s="164">
        <f t="shared" si="337"/>
        <v>0</v>
      </c>
      <c r="AU178" s="164">
        <f t="shared" si="337"/>
        <v>0</v>
      </c>
      <c r="AV178" s="164">
        <f t="shared" si="337"/>
        <v>0</v>
      </c>
      <c r="AW178" s="164">
        <f t="shared" si="337"/>
        <v>0</v>
      </c>
      <c r="AX178" s="164">
        <f t="shared" si="337"/>
        <v>0</v>
      </c>
      <c r="AY178" s="164">
        <f t="shared" si="337"/>
        <v>0</v>
      </c>
      <c r="AZ178" s="164">
        <f t="shared" si="337"/>
        <v>0</v>
      </c>
      <c r="BA178" s="164">
        <f t="shared" si="337"/>
        <v>0</v>
      </c>
      <c r="BB178" s="164">
        <f t="shared" si="337"/>
        <v>0</v>
      </c>
      <c r="BC178" s="164">
        <f t="shared" si="337"/>
        <v>0</v>
      </c>
      <c r="BD178" s="164">
        <f t="shared" si="337"/>
        <v>0</v>
      </c>
      <c r="BE178" s="164">
        <f t="shared" si="337"/>
        <v>0</v>
      </c>
      <c r="BF178" s="164">
        <f t="shared" si="337"/>
        <v>0</v>
      </c>
      <c r="BG178" s="164">
        <f t="shared" si="337"/>
        <v>0</v>
      </c>
      <c r="BH178" s="164">
        <f t="shared" si="337"/>
        <v>0</v>
      </c>
      <c r="BI178" s="164">
        <f t="shared" si="337"/>
        <v>0</v>
      </c>
      <c r="BJ178" s="164">
        <f t="shared" si="337"/>
        <v>0</v>
      </c>
      <c r="BK178" s="33">
        <f t="shared" si="337"/>
        <v>0</v>
      </c>
    </row>
    <row r="179" spans="9:63">
      <c r="I179" s="31">
        <v>100</v>
      </c>
      <c r="L179" s="226">
        <f t="shared" si="330"/>
        <v>0</v>
      </c>
      <c r="M179" s="227">
        <f t="shared" si="337"/>
        <v>0</v>
      </c>
      <c r="N179" s="227">
        <f t="shared" si="337"/>
        <v>0</v>
      </c>
      <c r="O179" s="227">
        <f t="shared" si="337"/>
        <v>0</v>
      </c>
      <c r="P179" s="227">
        <f t="shared" si="337"/>
        <v>0</v>
      </c>
      <c r="Q179" s="227">
        <f t="shared" si="337"/>
        <v>0</v>
      </c>
      <c r="R179" s="227">
        <f t="shared" si="337"/>
        <v>0</v>
      </c>
      <c r="S179" s="227">
        <f t="shared" si="337"/>
        <v>0</v>
      </c>
      <c r="T179" s="227">
        <f t="shared" si="337"/>
        <v>0</v>
      </c>
      <c r="U179" s="227">
        <f t="shared" si="337"/>
        <v>0</v>
      </c>
      <c r="V179" s="227">
        <f t="shared" si="337"/>
        <v>0</v>
      </c>
      <c r="W179" s="227">
        <f t="shared" si="337"/>
        <v>0</v>
      </c>
      <c r="X179" s="227">
        <f t="shared" si="337"/>
        <v>0</v>
      </c>
      <c r="Y179" s="227">
        <f t="shared" si="337"/>
        <v>0</v>
      </c>
      <c r="Z179" s="227">
        <f t="shared" si="337"/>
        <v>0</v>
      </c>
      <c r="AA179" s="227">
        <f t="shared" si="337"/>
        <v>0</v>
      </c>
      <c r="AB179" s="227">
        <f t="shared" si="337"/>
        <v>0</v>
      </c>
      <c r="AC179" s="227">
        <f t="shared" si="337"/>
        <v>0</v>
      </c>
      <c r="AD179" s="227">
        <f t="shared" si="337"/>
        <v>0</v>
      </c>
      <c r="AE179" s="227">
        <f t="shared" si="337"/>
        <v>0</v>
      </c>
      <c r="AF179" s="227">
        <f t="shared" si="337"/>
        <v>0</v>
      </c>
      <c r="AG179" s="227">
        <f t="shared" si="337"/>
        <v>0</v>
      </c>
      <c r="AH179" s="227">
        <f t="shared" si="337"/>
        <v>0</v>
      </c>
      <c r="AI179" s="227">
        <f t="shared" si="337"/>
        <v>0</v>
      </c>
      <c r="AJ179" s="227">
        <f t="shared" si="337"/>
        <v>0</v>
      </c>
      <c r="AK179" s="227">
        <f t="shared" si="337"/>
        <v>0</v>
      </c>
      <c r="AL179" s="227">
        <f t="shared" si="337"/>
        <v>0</v>
      </c>
      <c r="AM179" s="227">
        <f t="shared" si="337"/>
        <v>0</v>
      </c>
      <c r="AN179" s="227">
        <f t="shared" si="337"/>
        <v>0</v>
      </c>
      <c r="AO179" s="227">
        <f t="shared" si="337"/>
        <v>0</v>
      </c>
      <c r="AP179" s="227">
        <f t="shared" si="337"/>
        <v>0</v>
      </c>
      <c r="AQ179" s="227">
        <f t="shared" si="337"/>
        <v>0</v>
      </c>
      <c r="AR179" s="227">
        <f t="shared" si="337"/>
        <v>0</v>
      </c>
      <c r="AS179" s="227">
        <f t="shared" si="337"/>
        <v>0</v>
      </c>
      <c r="AT179" s="227">
        <f t="shared" si="337"/>
        <v>0</v>
      </c>
      <c r="AU179" s="227">
        <f t="shared" si="337"/>
        <v>0</v>
      </c>
      <c r="AV179" s="227">
        <f t="shared" si="337"/>
        <v>0</v>
      </c>
      <c r="AW179" s="227">
        <f t="shared" si="337"/>
        <v>0</v>
      </c>
      <c r="AX179" s="227">
        <f t="shared" si="337"/>
        <v>0</v>
      </c>
      <c r="AY179" s="227">
        <f t="shared" si="337"/>
        <v>0</v>
      </c>
      <c r="AZ179" s="227">
        <f t="shared" si="337"/>
        <v>0</v>
      </c>
      <c r="BA179" s="227">
        <f t="shared" si="337"/>
        <v>0</v>
      </c>
      <c r="BB179" s="227">
        <f t="shared" si="337"/>
        <v>0</v>
      </c>
      <c r="BC179" s="227">
        <f t="shared" si="337"/>
        <v>0</v>
      </c>
      <c r="BD179" s="227">
        <f t="shared" si="337"/>
        <v>0</v>
      </c>
      <c r="BE179" s="227">
        <f t="shared" si="337"/>
        <v>0</v>
      </c>
      <c r="BF179" s="227">
        <f t="shared" si="337"/>
        <v>0</v>
      </c>
      <c r="BG179" s="227">
        <f t="shared" si="337"/>
        <v>0</v>
      </c>
      <c r="BH179" s="227">
        <f t="shared" si="337"/>
        <v>0</v>
      </c>
      <c r="BI179" s="227">
        <f t="shared" si="337"/>
        <v>0</v>
      </c>
      <c r="BJ179" s="227">
        <f t="shared" si="337"/>
        <v>0</v>
      </c>
      <c r="BK179" s="96">
        <f t="shared" si="337"/>
        <v>0</v>
      </c>
    </row>
    <row r="192" spans="9:63">
      <c r="I192" s="158" t="s">
        <v>74</v>
      </c>
      <c r="J192" s="231" t="s">
        <v>122</v>
      </c>
      <c r="K192" s="231"/>
      <c r="L192" s="228">
        <f>+SUM(L193:L292)</f>
        <v>23.110309524059165</v>
      </c>
      <c r="M192" s="229">
        <f t="shared" ref="M192:BK192" si="338">+SUM(M193:M292)</f>
        <v>18.371512257262623</v>
      </c>
      <c r="N192" s="229">
        <f t="shared" si="338"/>
        <v>19.45426538494355</v>
      </c>
      <c r="O192" s="229">
        <f t="shared" si="338"/>
        <v>20.903602425142108</v>
      </c>
      <c r="P192" s="229">
        <f t="shared" si="338"/>
        <v>22.385780527869255</v>
      </c>
      <c r="Q192" s="229">
        <f t="shared" si="338"/>
        <v>16.129044091537217</v>
      </c>
      <c r="R192" s="229">
        <f t="shared" si="338"/>
        <v>13.966408722171868</v>
      </c>
      <c r="S192" s="229">
        <f t="shared" si="338"/>
        <v>12.573132834858562</v>
      </c>
      <c r="T192" s="229">
        <f t="shared" si="338"/>
        <v>11.553932246659576</v>
      </c>
      <c r="U192" s="229">
        <f t="shared" si="338"/>
        <v>10.760096046843135</v>
      </c>
      <c r="V192" s="229">
        <f t="shared" si="338"/>
        <v>10.116016009459845</v>
      </c>
      <c r="W192" s="229">
        <f t="shared" si="338"/>
        <v>9.5786854817373968</v>
      </c>
      <c r="X192" s="229">
        <f t="shared" si="338"/>
        <v>9.120373111884879</v>
      </c>
      <c r="Y192" s="229">
        <f t="shared" si="338"/>
        <v>8.7235170895570935</v>
      </c>
      <c r="Z192" s="229">
        <f t="shared" si="338"/>
        <v>8.3751438967018892</v>
      </c>
      <c r="AA192" s="229">
        <f t="shared" si="338"/>
        <v>8.0660968661490315</v>
      </c>
      <c r="AB192" s="229">
        <f t="shared" si="338"/>
        <v>7.7890928186694506</v>
      </c>
      <c r="AC192" s="229">
        <f t="shared" si="338"/>
        <v>7.5391907415663111</v>
      </c>
      <c r="AD192" s="229">
        <f t="shared" si="338"/>
        <v>7.3121075232639612</v>
      </c>
      <c r="AE192" s="229">
        <f t="shared" si="338"/>
        <v>7.1046189497784518</v>
      </c>
      <c r="AF192" s="229">
        <f t="shared" si="338"/>
        <v>4.0627495928667843</v>
      </c>
      <c r="AG192" s="229">
        <f t="shared" si="338"/>
        <v>3.0034444976291694</v>
      </c>
      <c r="AH192" s="229">
        <f t="shared" si="338"/>
        <v>1.9748513212083068</v>
      </c>
      <c r="AI192" s="229">
        <f t="shared" si="338"/>
        <v>0.9744442767817223</v>
      </c>
      <c r="AJ192" s="229">
        <f t="shared" si="338"/>
        <v>0</v>
      </c>
      <c r="AK192" s="229">
        <f t="shared" si="338"/>
        <v>0</v>
      </c>
      <c r="AL192" s="229">
        <f t="shared" si="338"/>
        <v>0</v>
      </c>
      <c r="AM192" s="229">
        <f t="shared" si="338"/>
        <v>0</v>
      </c>
      <c r="AN192" s="229">
        <f t="shared" si="338"/>
        <v>0</v>
      </c>
      <c r="AO192" s="229">
        <f t="shared" si="338"/>
        <v>0</v>
      </c>
      <c r="AP192" s="229">
        <f t="shared" si="338"/>
        <v>0</v>
      </c>
      <c r="AQ192" s="229">
        <f t="shared" si="338"/>
        <v>0</v>
      </c>
      <c r="AR192" s="229">
        <f t="shared" si="338"/>
        <v>0</v>
      </c>
      <c r="AS192" s="229">
        <f t="shared" si="338"/>
        <v>0</v>
      </c>
      <c r="AT192" s="229">
        <f t="shared" si="338"/>
        <v>0</v>
      </c>
      <c r="AU192" s="229">
        <f t="shared" si="338"/>
        <v>0</v>
      </c>
      <c r="AV192" s="229">
        <f t="shared" si="338"/>
        <v>0</v>
      </c>
      <c r="AW192" s="229">
        <f t="shared" si="338"/>
        <v>0</v>
      </c>
      <c r="AX192" s="229">
        <f t="shared" si="338"/>
        <v>0</v>
      </c>
      <c r="AY192" s="229">
        <f t="shared" si="338"/>
        <v>0</v>
      </c>
      <c r="AZ192" s="229">
        <f t="shared" si="338"/>
        <v>0</v>
      </c>
      <c r="BA192" s="229">
        <f t="shared" si="338"/>
        <v>0</v>
      </c>
      <c r="BB192" s="229">
        <f t="shared" si="338"/>
        <v>0</v>
      </c>
      <c r="BC192" s="229">
        <f t="shared" si="338"/>
        <v>0</v>
      </c>
      <c r="BD192" s="229">
        <f t="shared" si="338"/>
        <v>0</v>
      </c>
      <c r="BE192" s="229">
        <f t="shared" si="338"/>
        <v>0</v>
      </c>
      <c r="BF192" s="229">
        <f t="shared" si="338"/>
        <v>0</v>
      </c>
      <c r="BG192" s="229">
        <f t="shared" si="338"/>
        <v>0</v>
      </c>
      <c r="BH192" s="229">
        <f t="shared" si="338"/>
        <v>0</v>
      </c>
      <c r="BI192" s="229">
        <f t="shared" si="338"/>
        <v>0</v>
      </c>
      <c r="BJ192" s="229">
        <f t="shared" si="338"/>
        <v>0</v>
      </c>
      <c r="BK192" s="230">
        <f t="shared" si="338"/>
        <v>0</v>
      </c>
    </row>
    <row r="193" spans="9:63">
      <c r="I193" s="31">
        <v>1</v>
      </c>
      <c r="L193" s="64">
        <f>LOOKUP(L80,$K$56:$BK$56,$K$60:$BK$60)</f>
        <v>1.9258591270049308</v>
      </c>
      <c r="M193" s="144">
        <f t="shared" ref="M193:BK193" si="339">LOOKUP(M80,$K$56:$BK$56,$K$60:$BK$60)</f>
        <v>0.88900631243690853</v>
      </c>
      <c r="N193" s="144">
        <f t="shared" si="339"/>
        <v>0.6829003022646829</v>
      </c>
      <c r="O193" s="144">
        <f t="shared" si="339"/>
        <v>0.57604495485966867</v>
      </c>
      <c r="P193" s="144">
        <f t="shared" si="339"/>
        <v>0.50754481180037436</v>
      </c>
      <c r="Q193" s="144">
        <f t="shared" si="339"/>
        <v>0.45892154717422362</v>
      </c>
      <c r="R193" s="144">
        <f t="shared" si="339"/>
        <v>0.42206352148133941</v>
      </c>
      <c r="S193" s="144">
        <f t="shared" si="339"/>
        <v>0.39290279113301169</v>
      </c>
      <c r="T193" s="144">
        <f t="shared" si="339"/>
        <v>0.36901679669198162</v>
      </c>
      <c r="U193" s="144">
        <f t="shared" si="339"/>
        <v>0.3490397850767421</v>
      </c>
      <c r="V193" s="144">
        <f t="shared" si="339"/>
        <v>0.33199370266062878</v>
      </c>
      <c r="W193" s="144">
        <f t="shared" si="339"/>
        <v>0.31723943162399526</v>
      </c>
      <c r="X193" s="144">
        <f t="shared" si="339"/>
        <v>0.30426785397262401</v>
      </c>
      <c r="Y193" s="144">
        <f t="shared" si="339"/>
        <v>0.29277949968509431</v>
      </c>
      <c r="Z193" s="144">
        <f t="shared" si="339"/>
        <v>0.28250182874437674</v>
      </c>
      <c r="AA193" s="144">
        <f t="shared" si="339"/>
        <v>0.273245200837056</v>
      </c>
      <c r="AB193" s="144">
        <f t="shared" si="339"/>
        <v>0.26482627380940371</v>
      </c>
      <c r="AC193" s="144">
        <f t="shared" si="339"/>
        <v>0.25714829410521561</v>
      </c>
      <c r="AD193" s="144">
        <f t="shared" si="339"/>
        <v>0.25010176110664617</v>
      </c>
      <c r="AE193" s="144">
        <f t="shared" si="339"/>
        <v>0.24361106919543057</v>
      </c>
      <c r="AF193" s="144">
        <f t="shared" si="339"/>
        <v>0</v>
      </c>
      <c r="AG193" s="144">
        <f t="shared" si="339"/>
        <v>0</v>
      </c>
      <c r="AH193" s="144">
        <f t="shared" si="339"/>
        <v>0</v>
      </c>
      <c r="AI193" s="144">
        <f t="shared" si="339"/>
        <v>0</v>
      </c>
      <c r="AJ193" s="144">
        <f t="shared" si="339"/>
        <v>0</v>
      </c>
      <c r="AK193" s="144">
        <f t="shared" si="339"/>
        <v>0</v>
      </c>
      <c r="AL193" s="144">
        <f t="shared" si="339"/>
        <v>0</v>
      </c>
      <c r="AM193" s="144">
        <f t="shared" si="339"/>
        <v>0</v>
      </c>
      <c r="AN193" s="144">
        <f t="shared" si="339"/>
        <v>0</v>
      </c>
      <c r="AO193" s="144">
        <f t="shared" si="339"/>
        <v>0</v>
      </c>
      <c r="AP193" s="144">
        <f t="shared" si="339"/>
        <v>0</v>
      </c>
      <c r="AQ193" s="144">
        <f t="shared" si="339"/>
        <v>0</v>
      </c>
      <c r="AR193" s="144">
        <f t="shared" si="339"/>
        <v>0</v>
      </c>
      <c r="AS193" s="144">
        <f t="shared" si="339"/>
        <v>0</v>
      </c>
      <c r="AT193" s="144">
        <f t="shared" si="339"/>
        <v>0</v>
      </c>
      <c r="AU193" s="144">
        <f t="shared" si="339"/>
        <v>0</v>
      </c>
      <c r="AV193" s="144">
        <f t="shared" si="339"/>
        <v>0</v>
      </c>
      <c r="AW193" s="144">
        <f t="shared" si="339"/>
        <v>0</v>
      </c>
      <c r="AX193" s="144">
        <f t="shared" si="339"/>
        <v>0</v>
      </c>
      <c r="AY193" s="144">
        <f t="shared" si="339"/>
        <v>0</v>
      </c>
      <c r="AZ193" s="144">
        <f t="shared" si="339"/>
        <v>0</v>
      </c>
      <c r="BA193" s="144">
        <f t="shared" si="339"/>
        <v>0</v>
      </c>
      <c r="BB193" s="144">
        <f t="shared" si="339"/>
        <v>0</v>
      </c>
      <c r="BC193" s="144">
        <f t="shared" si="339"/>
        <v>0</v>
      </c>
      <c r="BD193" s="144">
        <f t="shared" si="339"/>
        <v>0</v>
      </c>
      <c r="BE193" s="144">
        <f t="shared" si="339"/>
        <v>0</v>
      </c>
      <c r="BF193" s="144">
        <f t="shared" si="339"/>
        <v>0</v>
      </c>
      <c r="BG193" s="144">
        <f t="shared" si="339"/>
        <v>0</v>
      </c>
      <c r="BH193" s="144">
        <f t="shared" si="339"/>
        <v>0</v>
      </c>
      <c r="BI193" s="144">
        <f t="shared" si="339"/>
        <v>0</v>
      </c>
      <c r="BJ193" s="144">
        <f t="shared" si="339"/>
        <v>0</v>
      </c>
      <c r="BK193" s="36">
        <f t="shared" si="339"/>
        <v>0</v>
      </c>
    </row>
    <row r="194" spans="9:63">
      <c r="I194" s="31">
        <v>2</v>
      </c>
      <c r="L194" s="225">
        <f t="shared" ref="L194:L257" si="340">LOOKUP(L81,$K$56:$BK$56,$K$60:$BK$60)</f>
        <v>1.9258591270049308</v>
      </c>
      <c r="M194" s="164">
        <f t="shared" ref="M194:BK194" si="341">LOOKUP(M81,$K$56:$BK$56,$K$60:$BK$60)</f>
        <v>0.88900631243690853</v>
      </c>
      <c r="N194" s="164">
        <f t="shared" si="341"/>
        <v>0.6829003022646829</v>
      </c>
      <c r="O194" s="164">
        <f t="shared" si="341"/>
        <v>0.57604495485966867</v>
      </c>
      <c r="P194" s="164">
        <f t="shared" si="341"/>
        <v>0.50754481180037436</v>
      </c>
      <c r="Q194" s="164">
        <f t="shared" si="341"/>
        <v>0.45892154717422362</v>
      </c>
      <c r="R194" s="164">
        <f t="shared" si="341"/>
        <v>0.42206352148133941</v>
      </c>
      <c r="S194" s="164">
        <f t="shared" si="341"/>
        <v>0.39290279113301169</v>
      </c>
      <c r="T194" s="164">
        <f t="shared" si="341"/>
        <v>0.36901679669198162</v>
      </c>
      <c r="U194" s="164">
        <f t="shared" si="341"/>
        <v>0.3490397850767421</v>
      </c>
      <c r="V194" s="164">
        <f t="shared" si="341"/>
        <v>0.33199370266062878</v>
      </c>
      <c r="W194" s="164">
        <f t="shared" si="341"/>
        <v>0.31723943162399526</v>
      </c>
      <c r="X194" s="164">
        <f t="shared" si="341"/>
        <v>0.30426785397262401</v>
      </c>
      <c r="Y194" s="164">
        <f t="shared" si="341"/>
        <v>0.29277949968509431</v>
      </c>
      <c r="Z194" s="164">
        <f t="shared" si="341"/>
        <v>0.28250182874437674</v>
      </c>
      <c r="AA194" s="164">
        <f t="shared" si="341"/>
        <v>0.273245200837056</v>
      </c>
      <c r="AB194" s="164">
        <f t="shared" si="341"/>
        <v>0.26482627380940371</v>
      </c>
      <c r="AC194" s="164">
        <f t="shared" si="341"/>
        <v>0.25714829410521561</v>
      </c>
      <c r="AD194" s="164">
        <f t="shared" si="341"/>
        <v>0.25010176110664617</v>
      </c>
      <c r="AE194" s="164">
        <f t="shared" si="341"/>
        <v>0.24361106919543057</v>
      </c>
      <c r="AF194" s="164">
        <f t="shared" si="341"/>
        <v>0</v>
      </c>
      <c r="AG194" s="164">
        <f t="shared" si="341"/>
        <v>0</v>
      </c>
      <c r="AH194" s="164">
        <f t="shared" si="341"/>
        <v>0</v>
      </c>
      <c r="AI194" s="164">
        <f t="shared" si="341"/>
        <v>0</v>
      </c>
      <c r="AJ194" s="164">
        <f t="shared" si="341"/>
        <v>0</v>
      </c>
      <c r="AK194" s="164">
        <f t="shared" si="341"/>
        <v>0</v>
      </c>
      <c r="AL194" s="164">
        <f t="shared" si="341"/>
        <v>0</v>
      </c>
      <c r="AM194" s="164">
        <f t="shared" si="341"/>
        <v>0</v>
      </c>
      <c r="AN194" s="164">
        <f t="shared" si="341"/>
        <v>0</v>
      </c>
      <c r="AO194" s="164">
        <f t="shared" si="341"/>
        <v>0</v>
      </c>
      <c r="AP194" s="164">
        <f t="shared" si="341"/>
        <v>0</v>
      </c>
      <c r="AQ194" s="164">
        <f t="shared" si="341"/>
        <v>0</v>
      </c>
      <c r="AR194" s="164">
        <f t="shared" si="341"/>
        <v>0</v>
      </c>
      <c r="AS194" s="164">
        <f t="shared" si="341"/>
        <v>0</v>
      </c>
      <c r="AT194" s="164">
        <f t="shared" si="341"/>
        <v>0</v>
      </c>
      <c r="AU194" s="164">
        <f t="shared" si="341"/>
        <v>0</v>
      </c>
      <c r="AV194" s="164">
        <f t="shared" si="341"/>
        <v>0</v>
      </c>
      <c r="AW194" s="164">
        <f t="shared" si="341"/>
        <v>0</v>
      </c>
      <c r="AX194" s="164">
        <f t="shared" si="341"/>
        <v>0</v>
      </c>
      <c r="AY194" s="164">
        <f t="shared" si="341"/>
        <v>0</v>
      </c>
      <c r="AZ194" s="164">
        <f t="shared" si="341"/>
        <v>0</v>
      </c>
      <c r="BA194" s="164">
        <f t="shared" si="341"/>
        <v>0</v>
      </c>
      <c r="BB194" s="164">
        <f t="shared" si="341"/>
        <v>0</v>
      </c>
      <c r="BC194" s="164">
        <f t="shared" si="341"/>
        <v>0</v>
      </c>
      <c r="BD194" s="164">
        <f t="shared" si="341"/>
        <v>0</v>
      </c>
      <c r="BE194" s="164">
        <f t="shared" si="341"/>
        <v>0</v>
      </c>
      <c r="BF194" s="164">
        <f t="shared" si="341"/>
        <v>0</v>
      </c>
      <c r="BG194" s="164">
        <f t="shared" si="341"/>
        <v>0</v>
      </c>
      <c r="BH194" s="164">
        <f t="shared" si="341"/>
        <v>0</v>
      </c>
      <c r="BI194" s="164">
        <f t="shared" si="341"/>
        <v>0</v>
      </c>
      <c r="BJ194" s="164">
        <f t="shared" si="341"/>
        <v>0</v>
      </c>
      <c r="BK194" s="33">
        <f t="shared" si="341"/>
        <v>0</v>
      </c>
    </row>
    <row r="195" spans="9:63">
      <c r="I195" s="31">
        <v>3</v>
      </c>
      <c r="L195" s="225">
        <f t="shared" si="340"/>
        <v>1.9258591270049308</v>
      </c>
      <c r="M195" s="164">
        <f t="shared" ref="M195:BK195" si="342">LOOKUP(M82,$K$56:$BK$56,$K$60:$BK$60)</f>
        <v>0.88900631243690853</v>
      </c>
      <c r="N195" s="164">
        <f t="shared" si="342"/>
        <v>0.6829003022646829</v>
      </c>
      <c r="O195" s="164">
        <f t="shared" si="342"/>
        <v>0.57604495485966867</v>
      </c>
      <c r="P195" s="164">
        <f t="shared" si="342"/>
        <v>0.50754481180037436</v>
      </c>
      <c r="Q195" s="164">
        <f t="shared" si="342"/>
        <v>0.45892154717422362</v>
      </c>
      <c r="R195" s="164">
        <f t="shared" si="342"/>
        <v>0.42206352148133941</v>
      </c>
      <c r="S195" s="164">
        <f t="shared" si="342"/>
        <v>0.39290279113301169</v>
      </c>
      <c r="T195" s="164">
        <f t="shared" si="342"/>
        <v>0.36901679669198162</v>
      </c>
      <c r="U195" s="164">
        <f t="shared" si="342"/>
        <v>0.3490397850767421</v>
      </c>
      <c r="V195" s="164">
        <f t="shared" si="342"/>
        <v>0.33199370266062878</v>
      </c>
      <c r="W195" s="164">
        <f t="shared" si="342"/>
        <v>0.31723943162399526</v>
      </c>
      <c r="X195" s="164">
        <f t="shared" si="342"/>
        <v>0.30426785397262401</v>
      </c>
      <c r="Y195" s="164">
        <f t="shared" si="342"/>
        <v>0.29277949968509431</v>
      </c>
      <c r="Z195" s="164">
        <f t="shared" si="342"/>
        <v>0.28250182874437674</v>
      </c>
      <c r="AA195" s="164">
        <f t="shared" si="342"/>
        <v>0.273245200837056</v>
      </c>
      <c r="AB195" s="164">
        <f t="shared" si="342"/>
        <v>0.26482627380940371</v>
      </c>
      <c r="AC195" s="164">
        <f t="shared" si="342"/>
        <v>0.25714829410521561</v>
      </c>
      <c r="AD195" s="164">
        <f t="shared" si="342"/>
        <v>0.25010176110664617</v>
      </c>
      <c r="AE195" s="164">
        <f t="shared" si="342"/>
        <v>0.24361106919543057</v>
      </c>
      <c r="AF195" s="164">
        <f t="shared" si="342"/>
        <v>0</v>
      </c>
      <c r="AG195" s="164">
        <f t="shared" si="342"/>
        <v>0</v>
      </c>
      <c r="AH195" s="164">
        <f t="shared" si="342"/>
        <v>0</v>
      </c>
      <c r="AI195" s="164">
        <f t="shared" si="342"/>
        <v>0</v>
      </c>
      <c r="AJ195" s="164">
        <f t="shared" si="342"/>
        <v>0</v>
      </c>
      <c r="AK195" s="164">
        <f t="shared" si="342"/>
        <v>0</v>
      </c>
      <c r="AL195" s="164">
        <f t="shared" si="342"/>
        <v>0</v>
      </c>
      <c r="AM195" s="164">
        <f t="shared" si="342"/>
        <v>0</v>
      </c>
      <c r="AN195" s="164">
        <f t="shared" si="342"/>
        <v>0</v>
      </c>
      <c r="AO195" s="164">
        <f t="shared" si="342"/>
        <v>0</v>
      </c>
      <c r="AP195" s="164">
        <f t="shared" si="342"/>
        <v>0</v>
      </c>
      <c r="AQ195" s="164">
        <f t="shared" si="342"/>
        <v>0</v>
      </c>
      <c r="AR195" s="164">
        <f t="shared" si="342"/>
        <v>0</v>
      </c>
      <c r="AS195" s="164">
        <f t="shared" si="342"/>
        <v>0</v>
      </c>
      <c r="AT195" s="164">
        <f t="shared" si="342"/>
        <v>0</v>
      </c>
      <c r="AU195" s="164">
        <f t="shared" si="342"/>
        <v>0</v>
      </c>
      <c r="AV195" s="164">
        <f t="shared" si="342"/>
        <v>0</v>
      </c>
      <c r="AW195" s="164">
        <f t="shared" si="342"/>
        <v>0</v>
      </c>
      <c r="AX195" s="164">
        <f t="shared" si="342"/>
        <v>0</v>
      </c>
      <c r="AY195" s="164">
        <f t="shared" si="342"/>
        <v>0</v>
      </c>
      <c r="AZ195" s="164">
        <f t="shared" si="342"/>
        <v>0</v>
      </c>
      <c r="BA195" s="164">
        <f t="shared" si="342"/>
        <v>0</v>
      </c>
      <c r="BB195" s="164">
        <f t="shared" si="342"/>
        <v>0</v>
      </c>
      <c r="BC195" s="164">
        <f t="shared" si="342"/>
        <v>0</v>
      </c>
      <c r="BD195" s="164">
        <f t="shared" si="342"/>
        <v>0</v>
      </c>
      <c r="BE195" s="164">
        <f t="shared" si="342"/>
        <v>0</v>
      </c>
      <c r="BF195" s="164">
        <f t="shared" si="342"/>
        <v>0</v>
      </c>
      <c r="BG195" s="164">
        <f t="shared" si="342"/>
        <v>0</v>
      </c>
      <c r="BH195" s="164">
        <f t="shared" si="342"/>
        <v>0</v>
      </c>
      <c r="BI195" s="164">
        <f t="shared" si="342"/>
        <v>0</v>
      </c>
      <c r="BJ195" s="164">
        <f t="shared" si="342"/>
        <v>0</v>
      </c>
      <c r="BK195" s="33">
        <f t="shared" si="342"/>
        <v>0</v>
      </c>
    </row>
    <row r="196" spans="9:63">
      <c r="I196" s="31">
        <v>4</v>
      </c>
      <c r="L196" s="225">
        <f t="shared" si="340"/>
        <v>1.9258591270049308</v>
      </c>
      <c r="M196" s="164">
        <f t="shared" ref="M196:BK196" si="343">LOOKUP(M83,$K$56:$BK$56,$K$60:$BK$60)</f>
        <v>0.88900631243690853</v>
      </c>
      <c r="N196" s="164">
        <f t="shared" si="343"/>
        <v>0.6829003022646829</v>
      </c>
      <c r="O196" s="164">
        <f t="shared" si="343"/>
        <v>0.57604495485966867</v>
      </c>
      <c r="P196" s="164">
        <f t="shared" si="343"/>
        <v>0.50754481180037436</v>
      </c>
      <c r="Q196" s="164">
        <f t="shared" si="343"/>
        <v>0.45892154717422362</v>
      </c>
      <c r="R196" s="164">
        <f t="shared" si="343"/>
        <v>0.42206352148133941</v>
      </c>
      <c r="S196" s="164">
        <f t="shared" si="343"/>
        <v>0.39290279113301169</v>
      </c>
      <c r="T196" s="164">
        <f t="shared" si="343"/>
        <v>0.36901679669198162</v>
      </c>
      <c r="U196" s="164">
        <f t="shared" si="343"/>
        <v>0.3490397850767421</v>
      </c>
      <c r="V196" s="164">
        <f t="shared" si="343"/>
        <v>0.33199370266062878</v>
      </c>
      <c r="W196" s="164">
        <f t="shared" si="343"/>
        <v>0.31723943162399526</v>
      </c>
      <c r="X196" s="164">
        <f t="shared" si="343"/>
        <v>0.30426785397262401</v>
      </c>
      <c r="Y196" s="164">
        <f t="shared" si="343"/>
        <v>0.29277949968509431</v>
      </c>
      <c r="Z196" s="164">
        <f t="shared" si="343"/>
        <v>0.28250182874437674</v>
      </c>
      <c r="AA196" s="164">
        <f t="shared" si="343"/>
        <v>0.273245200837056</v>
      </c>
      <c r="AB196" s="164">
        <f t="shared" si="343"/>
        <v>0.26482627380940371</v>
      </c>
      <c r="AC196" s="164">
        <f t="shared" si="343"/>
        <v>0.25714829410521561</v>
      </c>
      <c r="AD196" s="164">
        <f t="shared" si="343"/>
        <v>0.25010176110664617</v>
      </c>
      <c r="AE196" s="164">
        <f t="shared" si="343"/>
        <v>0.24361106919543057</v>
      </c>
      <c r="AF196" s="164">
        <f t="shared" si="343"/>
        <v>0</v>
      </c>
      <c r="AG196" s="164">
        <f t="shared" si="343"/>
        <v>0</v>
      </c>
      <c r="AH196" s="164">
        <f t="shared" si="343"/>
        <v>0</v>
      </c>
      <c r="AI196" s="164">
        <f t="shared" si="343"/>
        <v>0</v>
      </c>
      <c r="AJ196" s="164">
        <f t="shared" si="343"/>
        <v>0</v>
      </c>
      <c r="AK196" s="164">
        <f t="shared" si="343"/>
        <v>0</v>
      </c>
      <c r="AL196" s="164">
        <f t="shared" si="343"/>
        <v>0</v>
      </c>
      <c r="AM196" s="164">
        <f t="shared" si="343"/>
        <v>0</v>
      </c>
      <c r="AN196" s="164">
        <f t="shared" si="343"/>
        <v>0</v>
      </c>
      <c r="AO196" s="164">
        <f t="shared" si="343"/>
        <v>0</v>
      </c>
      <c r="AP196" s="164">
        <f t="shared" si="343"/>
        <v>0</v>
      </c>
      <c r="AQ196" s="164">
        <f t="shared" si="343"/>
        <v>0</v>
      </c>
      <c r="AR196" s="164">
        <f t="shared" si="343"/>
        <v>0</v>
      </c>
      <c r="AS196" s="164">
        <f t="shared" si="343"/>
        <v>0</v>
      </c>
      <c r="AT196" s="164">
        <f t="shared" si="343"/>
        <v>0</v>
      </c>
      <c r="AU196" s="164">
        <f t="shared" si="343"/>
        <v>0</v>
      </c>
      <c r="AV196" s="164">
        <f t="shared" si="343"/>
        <v>0</v>
      </c>
      <c r="AW196" s="164">
        <f t="shared" si="343"/>
        <v>0</v>
      </c>
      <c r="AX196" s="164">
        <f t="shared" si="343"/>
        <v>0</v>
      </c>
      <c r="AY196" s="164">
        <f t="shared" si="343"/>
        <v>0</v>
      </c>
      <c r="AZ196" s="164">
        <f t="shared" si="343"/>
        <v>0</v>
      </c>
      <c r="BA196" s="164">
        <f t="shared" si="343"/>
        <v>0</v>
      </c>
      <c r="BB196" s="164">
        <f t="shared" si="343"/>
        <v>0</v>
      </c>
      <c r="BC196" s="164">
        <f t="shared" si="343"/>
        <v>0</v>
      </c>
      <c r="BD196" s="164">
        <f t="shared" si="343"/>
        <v>0</v>
      </c>
      <c r="BE196" s="164">
        <f t="shared" si="343"/>
        <v>0</v>
      </c>
      <c r="BF196" s="164">
        <f t="shared" si="343"/>
        <v>0</v>
      </c>
      <c r="BG196" s="164">
        <f t="shared" si="343"/>
        <v>0</v>
      </c>
      <c r="BH196" s="164">
        <f t="shared" si="343"/>
        <v>0</v>
      </c>
      <c r="BI196" s="164">
        <f t="shared" si="343"/>
        <v>0</v>
      </c>
      <c r="BJ196" s="164">
        <f t="shared" si="343"/>
        <v>0</v>
      </c>
      <c r="BK196" s="33">
        <f t="shared" si="343"/>
        <v>0</v>
      </c>
    </row>
    <row r="197" spans="9:63">
      <c r="I197" s="31">
        <v>5</v>
      </c>
      <c r="L197" s="225">
        <f t="shared" si="340"/>
        <v>1.9258591270049308</v>
      </c>
      <c r="M197" s="164">
        <f t="shared" ref="M197:BK197" si="344">LOOKUP(M84,$K$56:$BK$56,$K$60:$BK$60)</f>
        <v>0.88900631243690853</v>
      </c>
      <c r="N197" s="164">
        <f t="shared" si="344"/>
        <v>0.6829003022646829</v>
      </c>
      <c r="O197" s="164">
        <f t="shared" si="344"/>
        <v>0.57604495485966867</v>
      </c>
      <c r="P197" s="164">
        <f t="shared" si="344"/>
        <v>0.50754481180037436</v>
      </c>
      <c r="Q197" s="164">
        <f t="shared" si="344"/>
        <v>0.45892154717422362</v>
      </c>
      <c r="R197" s="164">
        <f t="shared" si="344"/>
        <v>0.42206352148133941</v>
      </c>
      <c r="S197" s="164">
        <f t="shared" si="344"/>
        <v>0.39290279113301169</v>
      </c>
      <c r="T197" s="164">
        <f t="shared" si="344"/>
        <v>0.36901679669198162</v>
      </c>
      <c r="U197" s="164">
        <f t="shared" si="344"/>
        <v>0.3490397850767421</v>
      </c>
      <c r="V197" s="164">
        <f t="shared" si="344"/>
        <v>0.33199370266062878</v>
      </c>
      <c r="W197" s="164">
        <f t="shared" si="344"/>
        <v>0.31723943162399526</v>
      </c>
      <c r="X197" s="164">
        <f t="shared" si="344"/>
        <v>0.30426785397262401</v>
      </c>
      <c r="Y197" s="164">
        <f t="shared" si="344"/>
        <v>0.29277949968509431</v>
      </c>
      <c r="Z197" s="164">
        <f t="shared" si="344"/>
        <v>0.28250182874437674</v>
      </c>
      <c r="AA197" s="164">
        <f t="shared" si="344"/>
        <v>0.273245200837056</v>
      </c>
      <c r="AB197" s="164">
        <f t="shared" si="344"/>
        <v>0.26482627380940371</v>
      </c>
      <c r="AC197" s="164">
        <f t="shared" si="344"/>
        <v>0.25714829410521561</v>
      </c>
      <c r="AD197" s="164">
        <f t="shared" si="344"/>
        <v>0.25010176110664617</v>
      </c>
      <c r="AE197" s="164">
        <f t="shared" si="344"/>
        <v>0.24361106919543057</v>
      </c>
      <c r="AF197" s="164">
        <f t="shared" si="344"/>
        <v>0</v>
      </c>
      <c r="AG197" s="164">
        <f t="shared" si="344"/>
        <v>0</v>
      </c>
      <c r="AH197" s="164">
        <f t="shared" si="344"/>
        <v>0</v>
      </c>
      <c r="AI197" s="164">
        <f t="shared" si="344"/>
        <v>0</v>
      </c>
      <c r="AJ197" s="164">
        <f t="shared" si="344"/>
        <v>0</v>
      </c>
      <c r="AK197" s="164">
        <f t="shared" si="344"/>
        <v>0</v>
      </c>
      <c r="AL197" s="164">
        <f t="shared" si="344"/>
        <v>0</v>
      </c>
      <c r="AM197" s="164">
        <f t="shared" si="344"/>
        <v>0</v>
      </c>
      <c r="AN197" s="164">
        <f t="shared" si="344"/>
        <v>0</v>
      </c>
      <c r="AO197" s="164">
        <f t="shared" si="344"/>
        <v>0</v>
      </c>
      <c r="AP197" s="164">
        <f t="shared" si="344"/>
        <v>0</v>
      </c>
      <c r="AQ197" s="164">
        <f t="shared" si="344"/>
        <v>0</v>
      </c>
      <c r="AR197" s="164">
        <f t="shared" si="344"/>
        <v>0</v>
      </c>
      <c r="AS197" s="164">
        <f t="shared" si="344"/>
        <v>0</v>
      </c>
      <c r="AT197" s="164">
        <f t="shared" si="344"/>
        <v>0</v>
      </c>
      <c r="AU197" s="164">
        <f t="shared" si="344"/>
        <v>0</v>
      </c>
      <c r="AV197" s="164">
        <f t="shared" si="344"/>
        <v>0</v>
      </c>
      <c r="AW197" s="164">
        <f t="shared" si="344"/>
        <v>0</v>
      </c>
      <c r="AX197" s="164">
        <f t="shared" si="344"/>
        <v>0</v>
      </c>
      <c r="AY197" s="164">
        <f t="shared" si="344"/>
        <v>0</v>
      </c>
      <c r="AZ197" s="164">
        <f t="shared" si="344"/>
        <v>0</v>
      </c>
      <c r="BA197" s="164">
        <f t="shared" si="344"/>
        <v>0</v>
      </c>
      <c r="BB197" s="164">
        <f t="shared" si="344"/>
        <v>0</v>
      </c>
      <c r="BC197" s="164">
        <f t="shared" si="344"/>
        <v>0</v>
      </c>
      <c r="BD197" s="164">
        <f t="shared" si="344"/>
        <v>0</v>
      </c>
      <c r="BE197" s="164">
        <f t="shared" si="344"/>
        <v>0</v>
      </c>
      <c r="BF197" s="164">
        <f t="shared" si="344"/>
        <v>0</v>
      </c>
      <c r="BG197" s="164">
        <f t="shared" si="344"/>
        <v>0</v>
      </c>
      <c r="BH197" s="164">
        <f t="shared" si="344"/>
        <v>0</v>
      </c>
      <c r="BI197" s="164">
        <f t="shared" si="344"/>
        <v>0</v>
      </c>
      <c r="BJ197" s="164">
        <f t="shared" si="344"/>
        <v>0</v>
      </c>
      <c r="BK197" s="33">
        <f t="shared" si="344"/>
        <v>0</v>
      </c>
    </row>
    <row r="198" spans="9:63">
      <c r="I198" s="31">
        <v>6</v>
      </c>
      <c r="L198" s="225">
        <f t="shared" si="340"/>
        <v>1.9258591270049308</v>
      </c>
      <c r="M198" s="164">
        <f t="shared" ref="M198:BK198" si="345">LOOKUP(M85,$K$56:$BK$56,$K$60:$BK$60)</f>
        <v>0.88900631243690853</v>
      </c>
      <c r="N198" s="164">
        <f t="shared" si="345"/>
        <v>0.6829003022646829</v>
      </c>
      <c r="O198" s="164">
        <f t="shared" si="345"/>
        <v>0.57604495485966867</v>
      </c>
      <c r="P198" s="164">
        <f t="shared" si="345"/>
        <v>0.50754481180037436</v>
      </c>
      <c r="Q198" s="164">
        <f t="shared" si="345"/>
        <v>0.45892154717422362</v>
      </c>
      <c r="R198" s="164">
        <f t="shared" si="345"/>
        <v>0.42206352148133941</v>
      </c>
      <c r="S198" s="164">
        <f t="shared" si="345"/>
        <v>0.39290279113301169</v>
      </c>
      <c r="T198" s="164">
        <f t="shared" si="345"/>
        <v>0.36901679669198162</v>
      </c>
      <c r="U198" s="164">
        <f t="shared" si="345"/>
        <v>0.3490397850767421</v>
      </c>
      <c r="V198" s="164">
        <f t="shared" si="345"/>
        <v>0.33199370266062878</v>
      </c>
      <c r="W198" s="164">
        <f t="shared" si="345"/>
        <v>0.31723943162399526</v>
      </c>
      <c r="X198" s="164">
        <f t="shared" si="345"/>
        <v>0.30426785397262401</v>
      </c>
      <c r="Y198" s="164">
        <f t="shared" si="345"/>
        <v>0.29277949968509431</v>
      </c>
      <c r="Z198" s="164">
        <f t="shared" si="345"/>
        <v>0.28250182874437674</v>
      </c>
      <c r="AA198" s="164">
        <f t="shared" si="345"/>
        <v>0.273245200837056</v>
      </c>
      <c r="AB198" s="164">
        <f t="shared" si="345"/>
        <v>0.26482627380940371</v>
      </c>
      <c r="AC198" s="164">
        <f t="shared" si="345"/>
        <v>0.25714829410521561</v>
      </c>
      <c r="AD198" s="164">
        <f t="shared" si="345"/>
        <v>0.25010176110664617</v>
      </c>
      <c r="AE198" s="164">
        <f t="shared" si="345"/>
        <v>0.24361106919543057</v>
      </c>
      <c r="AF198" s="164">
        <f t="shared" si="345"/>
        <v>0</v>
      </c>
      <c r="AG198" s="164">
        <f t="shared" si="345"/>
        <v>0</v>
      </c>
      <c r="AH198" s="164">
        <f t="shared" si="345"/>
        <v>0</v>
      </c>
      <c r="AI198" s="164">
        <f t="shared" si="345"/>
        <v>0</v>
      </c>
      <c r="AJ198" s="164">
        <f t="shared" si="345"/>
        <v>0</v>
      </c>
      <c r="AK198" s="164">
        <f t="shared" si="345"/>
        <v>0</v>
      </c>
      <c r="AL198" s="164">
        <f t="shared" si="345"/>
        <v>0</v>
      </c>
      <c r="AM198" s="164">
        <f t="shared" si="345"/>
        <v>0</v>
      </c>
      <c r="AN198" s="164">
        <f t="shared" si="345"/>
        <v>0</v>
      </c>
      <c r="AO198" s="164">
        <f t="shared" si="345"/>
        <v>0</v>
      </c>
      <c r="AP198" s="164">
        <f t="shared" si="345"/>
        <v>0</v>
      </c>
      <c r="AQ198" s="164">
        <f t="shared" si="345"/>
        <v>0</v>
      </c>
      <c r="AR198" s="164">
        <f t="shared" si="345"/>
        <v>0</v>
      </c>
      <c r="AS198" s="164">
        <f t="shared" si="345"/>
        <v>0</v>
      </c>
      <c r="AT198" s="164">
        <f t="shared" si="345"/>
        <v>0</v>
      </c>
      <c r="AU198" s="164">
        <f t="shared" si="345"/>
        <v>0</v>
      </c>
      <c r="AV198" s="164">
        <f t="shared" si="345"/>
        <v>0</v>
      </c>
      <c r="AW198" s="164">
        <f t="shared" si="345"/>
        <v>0</v>
      </c>
      <c r="AX198" s="164">
        <f t="shared" si="345"/>
        <v>0</v>
      </c>
      <c r="AY198" s="164">
        <f t="shared" si="345"/>
        <v>0</v>
      </c>
      <c r="AZ198" s="164">
        <f t="shared" si="345"/>
        <v>0</v>
      </c>
      <c r="BA198" s="164">
        <f t="shared" si="345"/>
        <v>0</v>
      </c>
      <c r="BB198" s="164">
        <f t="shared" si="345"/>
        <v>0</v>
      </c>
      <c r="BC198" s="164">
        <f t="shared" si="345"/>
        <v>0</v>
      </c>
      <c r="BD198" s="164">
        <f t="shared" si="345"/>
        <v>0</v>
      </c>
      <c r="BE198" s="164">
        <f t="shared" si="345"/>
        <v>0</v>
      </c>
      <c r="BF198" s="164">
        <f t="shared" si="345"/>
        <v>0</v>
      </c>
      <c r="BG198" s="164">
        <f t="shared" si="345"/>
        <v>0</v>
      </c>
      <c r="BH198" s="164">
        <f t="shared" si="345"/>
        <v>0</v>
      </c>
      <c r="BI198" s="164">
        <f t="shared" si="345"/>
        <v>0</v>
      </c>
      <c r="BJ198" s="164">
        <f t="shared" si="345"/>
        <v>0</v>
      </c>
      <c r="BK198" s="33">
        <f t="shared" si="345"/>
        <v>0</v>
      </c>
    </row>
    <row r="199" spans="9:63">
      <c r="I199" s="31">
        <v>7</v>
      </c>
      <c r="L199" s="225">
        <f t="shared" si="340"/>
        <v>1.9258591270049308</v>
      </c>
      <c r="M199" s="164">
        <f t="shared" ref="M199:BK199" si="346">LOOKUP(M86,$K$56:$BK$56,$K$60:$BK$60)</f>
        <v>0.88900631243690853</v>
      </c>
      <c r="N199" s="164">
        <f t="shared" si="346"/>
        <v>0.6829003022646829</v>
      </c>
      <c r="O199" s="164">
        <f t="shared" si="346"/>
        <v>0.57604495485966867</v>
      </c>
      <c r="P199" s="164">
        <f t="shared" si="346"/>
        <v>0.50754481180037436</v>
      </c>
      <c r="Q199" s="164">
        <f t="shared" si="346"/>
        <v>0.45892154717422362</v>
      </c>
      <c r="R199" s="164">
        <f t="shared" si="346"/>
        <v>0.42206352148133941</v>
      </c>
      <c r="S199" s="164">
        <f t="shared" si="346"/>
        <v>0.39290279113301169</v>
      </c>
      <c r="T199" s="164">
        <f t="shared" si="346"/>
        <v>0.36901679669198162</v>
      </c>
      <c r="U199" s="164">
        <f t="shared" si="346"/>
        <v>0.3490397850767421</v>
      </c>
      <c r="V199" s="164">
        <f t="shared" si="346"/>
        <v>0.33199370266062878</v>
      </c>
      <c r="W199" s="164">
        <f t="shared" si="346"/>
        <v>0.31723943162399526</v>
      </c>
      <c r="X199" s="164">
        <f t="shared" si="346"/>
        <v>0.30426785397262401</v>
      </c>
      <c r="Y199" s="164">
        <f t="shared" si="346"/>
        <v>0.29277949968509431</v>
      </c>
      <c r="Z199" s="164">
        <f t="shared" si="346"/>
        <v>0.28250182874437674</v>
      </c>
      <c r="AA199" s="164">
        <f t="shared" si="346"/>
        <v>0.273245200837056</v>
      </c>
      <c r="AB199" s="164">
        <f t="shared" si="346"/>
        <v>0.26482627380940371</v>
      </c>
      <c r="AC199" s="164">
        <f t="shared" si="346"/>
        <v>0.25714829410521561</v>
      </c>
      <c r="AD199" s="164">
        <f t="shared" si="346"/>
        <v>0.25010176110664617</v>
      </c>
      <c r="AE199" s="164">
        <f t="shared" si="346"/>
        <v>0.24361106919543057</v>
      </c>
      <c r="AF199" s="164">
        <f t="shared" si="346"/>
        <v>0</v>
      </c>
      <c r="AG199" s="164">
        <f t="shared" si="346"/>
        <v>0</v>
      </c>
      <c r="AH199" s="164">
        <f t="shared" si="346"/>
        <v>0</v>
      </c>
      <c r="AI199" s="164">
        <f t="shared" si="346"/>
        <v>0</v>
      </c>
      <c r="AJ199" s="164">
        <f t="shared" si="346"/>
        <v>0</v>
      </c>
      <c r="AK199" s="164">
        <f t="shared" si="346"/>
        <v>0</v>
      </c>
      <c r="AL199" s="164">
        <f t="shared" si="346"/>
        <v>0</v>
      </c>
      <c r="AM199" s="164">
        <f t="shared" si="346"/>
        <v>0</v>
      </c>
      <c r="AN199" s="164">
        <f t="shared" si="346"/>
        <v>0</v>
      </c>
      <c r="AO199" s="164">
        <f t="shared" si="346"/>
        <v>0</v>
      </c>
      <c r="AP199" s="164">
        <f t="shared" si="346"/>
        <v>0</v>
      </c>
      <c r="AQ199" s="164">
        <f t="shared" si="346"/>
        <v>0</v>
      </c>
      <c r="AR199" s="164">
        <f t="shared" si="346"/>
        <v>0</v>
      </c>
      <c r="AS199" s="164">
        <f t="shared" si="346"/>
        <v>0</v>
      </c>
      <c r="AT199" s="164">
        <f t="shared" si="346"/>
        <v>0</v>
      </c>
      <c r="AU199" s="164">
        <f t="shared" si="346"/>
        <v>0</v>
      </c>
      <c r="AV199" s="164">
        <f t="shared" si="346"/>
        <v>0</v>
      </c>
      <c r="AW199" s="164">
        <f t="shared" si="346"/>
        <v>0</v>
      </c>
      <c r="AX199" s="164">
        <f t="shared" si="346"/>
        <v>0</v>
      </c>
      <c r="AY199" s="164">
        <f t="shared" si="346"/>
        <v>0</v>
      </c>
      <c r="AZ199" s="164">
        <f t="shared" si="346"/>
        <v>0</v>
      </c>
      <c r="BA199" s="164">
        <f t="shared" si="346"/>
        <v>0</v>
      </c>
      <c r="BB199" s="164">
        <f t="shared" si="346"/>
        <v>0</v>
      </c>
      <c r="BC199" s="164">
        <f t="shared" si="346"/>
        <v>0</v>
      </c>
      <c r="BD199" s="164">
        <f t="shared" si="346"/>
        <v>0</v>
      </c>
      <c r="BE199" s="164">
        <f t="shared" si="346"/>
        <v>0</v>
      </c>
      <c r="BF199" s="164">
        <f t="shared" si="346"/>
        <v>0</v>
      </c>
      <c r="BG199" s="164">
        <f t="shared" si="346"/>
        <v>0</v>
      </c>
      <c r="BH199" s="164">
        <f t="shared" si="346"/>
        <v>0</v>
      </c>
      <c r="BI199" s="164">
        <f t="shared" si="346"/>
        <v>0</v>
      </c>
      <c r="BJ199" s="164">
        <f t="shared" si="346"/>
        <v>0</v>
      </c>
      <c r="BK199" s="33">
        <f t="shared" si="346"/>
        <v>0</v>
      </c>
    </row>
    <row r="200" spans="9:63">
      <c r="I200" s="31">
        <v>8</v>
      </c>
      <c r="L200" s="225">
        <f t="shared" si="340"/>
        <v>1.9258591270049308</v>
      </c>
      <c r="M200" s="164">
        <f t="shared" ref="M200:BK200" si="347">LOOKUP(M87,$K$56:$BK$56,$K$60:$BK$60)</f>
        <v>0.88900631243690853</v>
      </c>
      <c r="N200" s="164">
        <f t="shared" si="347"/>
        <v>0.6829003022646829</v>
      </c>
      <c r="O200" s="164">
        <f t="shared" si="347"/>
        <v>0.57604495485966867</v>
      </c>
      <c r="P200" s="164">
        <f t="shared" si="347"/>
        <v>0.50754481180037436</v>
      </c>
      <c r="Q200" s="164">
        <f t="shared" si="347"/>
        <v>0.45892154717422362</v>
      </c>
      <c r="R200" s="164">
        <f t="shared" si="347"/>
        <v>0.42206352148133941</v>
      </c>
      <c r="S200" s="164">
        <f t="shared" si="347"/>
        <v>0.39290279113301169</v>
      </c>
      <c r="T200" s="164">
        <f t="shared" si="347"/>
        <v>0.36901679669198162</v>
      </c>
      <c r="U200" s="164">
        <f t="shared" si="347"/>
        <v>0.3490397850767421</v>
      </c>
      <c r="V200" s="164">
        <f t="shared" si="347"/>
        <v>0.33199370266062878</v>
      </c>
      <c r="W200" s="164">
        <f t="shared" si="347"/>
        <v>0.31723943162399526</v>
      </c>
      <c r="X200" s="164">
        <f t="shared" si="347"/>
        <v>0.30426785397262401</v>
      </c>
      <c r="Y200" s="164">
        <f t="shared" si="347"/>
        <v>0.29277949968509431</v>
      </c>
      <c r="Z200" s="164">
        <f t="shared" si="347"/>
        <v>0.28250182874437674</v>
      </c>
      <c r="AA200" s="164">
        <f t="shared" si="347"/>
        <v>0.273245200837056</v>
      </c>
      <c r="AB200" s="164">
        <f t="shared" si="347"/>
        <v>0.26482627380940371</v>
      </c>
      <c r="AC200" s="164">
        <f t="shared" si="347"/>
        <v>0.25714829410521561</v>
      </c>
      <c r="AD200" s="164">
        <f t="shared" si="347"/>
        <v>0.25010176110664617</v>
      </c>
      <c r="AE200" s="164">
        <f t="shared" si="347"/>
        <v>0.24361106919543057</v>
      </c>
      <c r="AF200" s="164">
        <f t="shared" si="347"/>
        <v>0</v>
      </c>
      <c r="AG200" s="164">
        <f t="shared" si="347"/>
        <v>0</v>
      </c>
      <c r="AH200" s="164">
        <f t="shared" si="347"/>
        <v>0</v>
      </c>
      <c r="AI200" s="164">
        <f t="shared" si="347"/>
        <v>0</v>
      </c>
      <c r="AJ200" s="164">
        <f t="shared" si="347"/>
        <v>0</v>
      </c>
      <c r="AK200" s="164">
        <f t="shared" si="347"/>
        <v>0</v>
      </c>
      <c r="AL200" s="164">
        <f t="shared" si="347"/>
        <v>0</v>
      </c>
      <c r="AM200" s="164">
        <f t="shared" si="347"/>
        <v>0</v>
      </c>
      <c r="AN200" s="164">
        <f t="shared" si="347"/>
        <v>0</v>
      </c>
      <c r="AO200" s="164">
        <f t="shared" si="347"/>
        <v>0</v>
      </c>
      <c r="AP200" s="164">
        <f t="shared" si="347"/>
        <v>0</v>
      </c>
      <c r="AQ200" s="164">
        <f t="shared" si="347"/>
        <v>0</v>
      </c>
      <c r="AR200" s="164">
        <f t="shared" si="347"/>
        <v>0</v>
      </c>
      <c r="AS200" s="164">
        <f t="shared" si="347"/>
        <v>0</v>
      </c>
      <c r="AT200" s="164">
        <f t="shared" si="347"/>
        <v>0</v>
      </c>
      <c r="AU200" s="164">
        <f t="shared" si="347"/>
        <v>0</v>
      </c>
      <c r="AV200" s="164">
        <f t="shared" si="347"/>
        <v>0</v>
      </c>
      <c r="AW200" s="164">
        <f t="shared" si="347"/>
        <v>0</v>
      </c>
      <c r="AX200" s="164">
        <f t="shared" si="347"/>
        <v>0</v>
      </c>
      <c r="AY200" s="164">
        <f t="shared" si="347"/>
        <v>0</v>
      </c>
      <c r="AZ200" s="164">
        <f t="shared" si="347"/>
        <v>0</v>
      </c>
      <c r="BA200" s="164">
        <f t="shared" si="347"/>
        <v>0</v>
      </c>
      <c r="BB200" s="164">
        <f t="shared" si="347"/>
        <v>0</v>
      </c>
      <c r="BC200" s="164">
        <f t="shared" si="347"/>
        <v>0</v>
      </c>
      <c r="BD200" s="164">
        <f t="shared" si="347"/>
        <v>0</v>
      </c>
      <c r="BE200" s="164">
        <f t="shared" si="347"/>
        <v>0</v>
      </c>
      <c r="BF200" s="164">
        <f t="shared" si="347"/>
        <v>0</v>
      </c>
      <c r="BG200" s="164">
        <f t="shared" si="347"/>
        <v>0</v>
      </c>
      <c r="BH200" s="164">
        <f t="shared" si="347"/>
        <v>0</v>
      </c>
      <c r="BI200" s="164">
        <f t="shared" si="347"/>
        <v>0</v>
      </c>
      <c r="BJ200" s="164">
        <f t="shared" si="347"/>
        <v>0</v>
      </c>
      <c r="BK200" s="33">
        <f t="shared" si="347"/>
        <v>0</v>
      </c>
    </row>
    <row r="201" spans="9:63">
      <c r="I201" s="31">
        <v>9</v>
      </c>
      <c r="L201" s="225">
        <f t="shared" si="340"/>
        <v>1.9258591270049308</v>
      </c>
      <c r="M201" s="164">
        <f t="shared" ref="M201:BK201" si="348">LOOKUP(M88,$K$56:$BK$56,$K$60:$BK$60)</f>
        <v>0.88900631243690853</v>
      </c>
      <c r="N201" s="164">
        <f t="shared" si="348"/>
        <v>0.6829003022646829</v>
      </c>
      <c r="O201" s="164">
        <f t="shared" si="348"/>
        <v>0.57604495485966867</v>
      </c>
      <c r="P201" s="164">
        <f t="shared" si="348"/>
        <v>0.50754481180037436</v>
      </c>
      <c r="Q201" s="164">
        <f t="shared" si="348"/>
        <v>0.45892154717422362</v>
      </c>
      <c r="R201" s="164">
        <f t="shared" si="348"/>
        <v>0.42206352148133941</v>
      </c>
      <c r="S201" s="164">
        <f t="shared" si="348"/>
        <v>0.39290279113301169</v>
      </c>
      <c r="T201" s="164">
        <f t="shared" si="348"/>
        <v>0.36901679669198162</v>
      </c>
      <c r="U201" s="164">
        <f t="shared" si="348"/>
        <v>0.3490397850767421</v>
      </c>
      <c r="V201" s="164">
        <f t="shared" si="348"/>
        <v>0.33199370266062878</v>
      </c>
      <c r="W201" s="164">
        <f t="shared" si="348"/>
        <v>0.31723943162399526</v>
      </c>
      <c r="X201" s="164">
        <f t="shared" si="348"/>
        <v>0.30426785397262401</v>
      </c>
      <c r="Y201" s="164">
        <f t="shared" si="348"/>
        <v>0.29277949968509431</v>
      </c>
      <c r="Z201" s="164">
        <f t="shared" si="348"/>
        <v>0.28250182874437674</v>
      </c>
      <c r="AA201" s="164">
        <f t="shared" si="348"/>
        <v>0.273245200837056</v>
      </c>
      <c r="AB201" s="164">
        <f t="shared" si="348"/>
        <v>0.26482627380940371</v>
      </c>
      <c r="AC201" s="164">
        <f t="shared" si="348"/>
        <v>0.25714829410521561</v>
      </c>
      <c r="AD201" s="164">
        <f t="shared" si="348"/>
        <v>0.25010176110664617</v>
      </c>
      <c r="AE201" s="164">
        <f t="shared" si="348"/>
        <v>0.24361106919543057</v>
      </c>
      <c r="AF201" s="164">
        <f t="shared" si="348"/>
        <v>0</v>
      </c>
      <c r="AG201" s="164">
        <f t="shared" si="348"/>
        <v>0</v>
      </c>
      <c r="AH201" s="164">
        <f t="shared" si="348"/>
        <v>0</v>
      </c>
      <c r="AI201" s="164">
        <f t="shared" si="348"/>
        <v>0</v>
      </c>
      <c r="AJ201" s="164">
        <f t="shared" si="348"/>
        <v>0</v>
      </c>
      <c r="AK201" s="164">
        <f t="shared" si="348"/>
        <v>0</v>
      </c>
      <c r="AL201" s="164">
        <f t="shared" si="348"/>
        <v>0</v>
      </c>
      <c r="AM201" s="164">
        <f t="shared" si="348"/>
        <v>0</v>
      </c>
      <c r="AN201" s="164">
        <f t="shared" si="348"/>
        <v>0</v>
      </c>
      <c r="AO201" s="164">
        <f t="shared" si="348"/>
        <v>0</v>
      </c>
      <c r="AP201" s="164">
        <f t="shared" si="348"/>
        <v>0</v>
      </c>
      <c r="AQ201" s="164">
        <f t="shared" si="348"/>
        <v>0</v>
      </c>
      <c r="AR201" s="164">
        <f t="shared" si="348"/>
        <v>0</v>
      </c>
      <c r="AS201" s="164">
        <f t="shared" si="348"/>
        <v>0</v>
      </c>
      <c r="AT201" s="164">
        <f t="shared" si="348"/>
        <v>0</v>
      </c>
      <c r="AU201" s="164">
        <f t="shared" si="348"/>
        <v>0</v>
      </c>
      <c r="AV201" s="164">
        <f t="shared" si="348"/>
        <v>0</v>
      </c>
      <c r="AW201" s="164">
        <f t="shared" si="348"/>
        <v>0</v>
      </c>
      <c r="AX201" s="164">
        <f t="shared" si="348"/>
        <v>0</v>
      </c>
      <c r="AY201" s="164">
        <f t="shared" si="348"/>
        <v>0</v>
      </c>
      <c r="AZ201" s="164">
        <f t="shared" si="348"/>
        <v>0</v>
      </c>
      <c r="BA201" s="164">
        <f t="shared" si="348"/>
        <v>0</v>
      </c>
      <c r="BB201" s="164">
        <f t="shared" si="348"/>
        <v>0</v>
      </c>
      <c r="BC201" s="164">
        <f t="shared" si="348"/>
        <v>0</v>
      </c>
      <c r="BD201" s="164">
        <f t="shared" si="348"/>
        <v>0</v>
      </c>
      <c r="BE201" s="164">
        <f t="shared" si="348"/>
        <v>0</v>
      </c>
      <c r="BF201" s="164">
        <f t="shared" si="348"/>
        <v>0</v>
      </c>
      <c r="BG201" s="164">
        <f t="shared" si="348"/>
        <v>0</v>
      </c>
      <c r="BH201" s="164">
        <f t="shared" si="348"/>
        <v>0</v>
      </c>
      <c r="BI201" s="164">
        <f t="shared" si="348"/>
        <v>0</v>
      </c>
      <c r="BJ201" s="164">
        <f t="shared" si="348"/>
        <v>0</v>
      </c>
      <c r="BK201" s="33">
        <f t="shared" si="348"/>
        <v>0</v>
      </c>
    </row>
    <row r="202" spans="9:63">
      <c r="I202" s="31">
        <v>10</v>
      </c>
      <c r="L202" s="225">
        <f t="shared" si="340"/>
        <v>1.9258591270049308</v>
      </c>
      <c r="M202" s="164">
        <f t="shared" ref="M202:BK202" si="349">LOOKUP(M89,$K$56:$BK$56,$K$60:$BK$60)</f>
        <v>0.88900631243690853</v>
      </c>
      <c r="N202" s="164">
        <f t="shared" si="349"/>
        <v>0.6829003022646829</v>
      </c>
      <c r="O202" s="164">
        <f t="shared" si="349"/>
        <v>0.57604495485966867</v>
      </c>
      <c r="P202" s="164">
        <f t="shared" si="349"/>
        <v>0.50754481180037436</v>
      </c>
      <c r="Q202" s="164">
        <f t="shared" si="349"/>
        <v>0.45892154717422362</v>
      </c>
      <c r="R202" s="164">
        <f t="shared" si="349"/>
        <v>0.42206352148133941</v>
      </c>
      <c r="S202" s="164">
        <f t="shared" si="349"/>
        <v>0.39290279113301169</v>
      </c>
      <c r="T202" s="164">
        <f t="shared" si="349"/>
        <v>0.36901679669198162</v>
      </c>
      <c r="U202" s="164">
        <f t="shared" si="349"/>
        <v>0.3490397850767421</v>
      </c>
      <c r="V202" s="164">
        <f t="shared" si="349"/>
        <v>0.33199370266062878</v>
      </c>
      <c r="W202" s="164">
        <f t="shared" si="349"/>
        <v>0.31723943162399526</v>
      </c>
      <c r="X202" s="164">
        <f t="shared" si="349"/>
        <v>0.30426785397262401</v>
      </c>
      <c r="Y202" s="164">
        <f t="shared" si="349"/>
        <v>0.29277949968509431</v>
      </c>
      <c r="Z202" s="164">
        <f t="shared" si="349"/>
        <v>0.28250182874437674</v>
      </c>
      <c r="AA202" s="164">
        <f t="shared" si="349"/>
        <v>0.273245200837056</v>
      </c>
      <c r="AB202" s="164">
        <f t="shared" si="349"/>
        <v>0.26482627380940371</v>
      </c>
      <c r="AC202" s="164">
        <f t="shared" si="349"/>
        <v>0.25714829410521561</v>
      </c>
      <c r="AD202" s="164">
        <f t="shared" si="349"/>
        <v>0.25010176110664617</v>
      </c>
      <c r="AE202" s="164">
        <f t="shared" si="349"/>
        <v>0.24361106919543057</v>
      </c>
      <c r="AF202" s="164">
        <f t="shared" si="349"/>
        <v>0</v>
      </c>
      <c r="AG202" s="164">
        <f t="shared" si="349"/>
        <v>0</v>
      </c>
      <c r="AH202" s="164">
        <f t="shared" si="349"/>
        <v>0</v>
      </c>
      <c r="AI202" s="164">
        <f t="shared" si="349"/>
        <v>0</v>
      </c>
      <c r="AJ202" s="164">
        <f t="shared" si="349"/>
        <v>0</v>
      </c>
      <c r="AK202" s="164">
        <f t="shared" si="349"/>
        <v>0</v>
      </c>
      <c r="AL202" s="164">
        <f t="shared" si="349"/>
        <v>0</v>
      </c>
      <c r="AM202" s="164">
        <f t="shared" si="349"/>
        <v>0</v>
      </c>
      <c r="AN202" s="164">
        <f t="shared" si="349"/>
        <v>0</v>
      </c>
      <c r="AO202" s="164">
        <f t="shared" si="349"/>
        <v>0</v>
      </c>
      <c r="AP202" s="164">
        <f t="shared" si="349"/>
        <v>0</v>
      </c>
      <c r="AQ202" s="164">
        <f t="shared" si="349"/>
        <v>0</v>
      </c>
      <c r="AR202" s="164">
        <f t="shared" si="349"/>
        <v>0</v>
      </c>
      <c r="AS202" s="164">
        <f t="shared" si="349"/>
        <v>0</v>
      </c>
      <c r="AT202" s="164">
        <f t="shared" si="349"/>
        <v>0</v>
      </c>
      <c r="AU202" s="164">
        <f t="shared" si="349"/>
        <v>0</v>
      </c>
      <c r="AV202" s="164">
        <f t="shared" si="349"/>
        <v>0</v>
      </c>
      <c r="AW202" s="164">
        <f t="shared" si="349"/>
        <v>0</v>
      </c>
      <c r="AX202" s="164">
        <f t="shared" si="349"/>
        <v>0</v>
      </c>
      <c r="AY202" s="164">
        <f t="shared" si="349"/>
        <v>0</v>
      </c>
      <c r="AZ202" s="164">
        <f t="shared" si="349"/>
        <v>0</v>
      </c>
      <c r="BA202" s="164">
        <f t="shared" si="349"/>
        <v>0</v>
      </c>
      <c r="BB202" s="164">
        <f t="shared" si="349"/>
        <v>0</v>
      </c>
      <c r="BC202" s="164">
        <f t="shared" si="349"/>
        <v>0</v>
      </c>
      <c r="BD202" s="164">
        <f t="shared" si="349"/>
        <v>0</v>
      </c>
      <c r="BE202" s="164">
        <f t="shared" si="349"/>
        <v>0</v>
      </c>
      <c r="BF202" s="164">
        <f t="shared" si="349"/>
        <v>0</v>
      </c>
      <c r="BG202" s="164">
        <f t="shared" si="349"/>
        <v>0</v>
      </c>
      <c r="BH202" s="164">
        <f t="shared" si="349"/>
        <v>0</v>
      </c>
      <c r="BI202" s="164">
        <f t="shared" si="349"/>
        <v>0</v>
      </c>
      <c r="BJ202" s="164">
        <f t="shared" si="349"/>
        <v>0</v>
      </c>
      <c r="BK202" s="33">
        <f t="shared" si="349"/>
        <v>0</v>
      </c>
    </row>
    <row r="203" spans="9:63">
      <c r="I203" s="31">
        <v>11</v>
      </c>
      <c r="L203" s="225">
        <f t="shared" si="340"/>
        <v>1.9258591270049308</v>
      </c>
      <c r="M203" s="164">
        <f t="shared" ref="M203:BK203" si="350">LOOKUP(M90,$K$56:$BK$56,$K$60:$BK$60)</f>
        <v>0.88900631243690853</v>
      </c>
      <c r="N203" s="164">
        <f t="shared" si="350"/>
        <v>0.6829003022646829</v>
      </c>
      <c r="O203" s="164">
        <f t="shared" si="350"/>
        <v>0.57604495485966867</v>
      </c>
      <c r="P203" s="164">
        <f t="shared" si="350"/>
        <v>0.50754481180037436</v>
      </c>
      <c r="Q203" s="164">
        <f t="shared" si="350"/>
        <v>0.45892154717422362</v>
      </c>
      <c r="R203" s="164">
        <f t="shared" si="350"/>
        <v>0.42206352148133941</v>
      </c>
      <c r="S203" s="164">
        <f t="shared" si="350"/>
        <v>0.39290279113301169</v>
      </c>
      <c r="T203" s="164">
        <f t="shared" si="350"/>
        <v>0.36901679669198162</v>
      </c>
      <c r="U203" s="164">
        <f t="shared" si="350"/>
        <v>0.3490397850767421</v>
      </c>
      <c r="V203" s="164">
        <f t="shared" si="350"/>
        <v>0.33199370266062878</v>
      </c>
      <c r="W203" s="164">
        <f t="shared" si="350"/>
        <v>0.31723943162399526</v>
      </c>
      <c r="X203" s="164">
        <f t="shared" si="350"/>
        <v>0.30426785397262401</v>
      </c>
      <c r="Y203" s="164">
        <f t="shared" si="350"/>
        <v>0.29277949968509431</v>
      </c>
      <c r="Z203" s="164">
        <f t="shared" si="350"/>
        <v>0.28250182874437674</v>
      </c>
      <c r="AA203" s="164">
        <f t="shared" si="350"/>
        <v>0.273245200837056</v>
      </c>
      <c r="AB203" s="164">
        <f t="shared" si="350"/>
        <v>0.26482627380940371</v>
      </c>
      <c r="AC203" s="164">
        <f t="shared" si="350"/>
        <v>0.25714829410521561</v>
      </c>
      <c r="AD203" s="164">
        <f t="shared" si="350"/>
        <v>0.25010176110664617</v>
      </c>
      <c r="AE203" s="164">
        <f t="shared" si="350"/>
        <v>0.24361106919543057</v>
      </c>
      <c r="AF203" s="164">
        <f t="shared" si="350"/>
        <v>0</v>
      </c>
      <c r="AG203" s="164">
        <f t="shared" si="350"/>
        <v>0</v>
      </c>
      <c r="AH203" s="164">
        <f t="shared" si="350"/>
        <v>0</v>
      </c>
      <c r="AI203" s="164">
        <f t="shared" si="350"/>
        <v>0</v>
      </c>
      <c r="AJ203" s="164">
        <f t="shared" si="350"/>
        <v>0</v>
      </c>
      <c r="AK203" s="164">
        <f t="shared" si="350"/>
        <v>0</v>
      </c>
      <c r="AL203" s="164">
        <f t="shared" si="350"/>
        <v>0</v>
      </c>
      <c r="AM203" s="164">
        <f t="shared" si="350"/>
        <v>0</v>
      </c>
      <c r="AN203" s="164">
        <f t="shared" si="350"/>
        <v>0</v>
      </c>
      <c r="AO203" s="164">
        <f t="shared" si="350"/>
        <v>0</v>
      </c>
      <c r="AP203" s="164">
        <f t="shared" si="350"/>
        <v>0</v>
      </c>
      <c r="AQ203" s="164">
        <f t="shared" si="350"/>
        <v>0</v>
      </c>
      <c r="AR203" s="164">
        <f t="shared" si="350"/>
        <v>0</v>
      </c>
      <c r="AS203" s="164">
        <f t="shared" si="350"/>
        <v>0</v>
      </c>
      <c r="AT203" s="164">
        <f t="shared" si="350"/>
        <v>0</v>
      </c>
      <c r="AU203" s="164">
        <f t="shared" si="350"/>
        <v>0</v>
      </c>
      <c r="AV203" s="164">
        <f t="shared" si="350"/>
        <v>0</v>
      </c>
      <c r="AW203" s="164">
        <f t="shared" si="350"/>
        <v>0</v>
      </c>
      <c r="AX203" s="164">
        <f t="shared" si="350"/>
        <v>0</v>
      </c>
      <c r="AY203" s="164">
        <f t="shared" si="350"/>
        <v>0</v>
      </c>
      <c r="AZ203" s="164">
        <f t="shared" si="350"/>
        <v>0</v>
      </c>
      <c r="BA203" s="164">
        <f t="shared" si="350"/>
        <v>0</v>
      </c>
      <c r="BB203" s="164">
        <f t="shared" si="350"/>
        <v>0</v>
      </c>
      <c r="BC203" s="164">
        <f t="shared" si="350"/>
        <v>0</v>
      </c>
      <c r="BD203" s="164">
        <f t="shared" si="350"/>
        <v>0</v>
      </c>
      <c r="BE203" s="164">
        <f t="shared" si="350"/>
        <v>0</v>
      </c>
      <c r="BF203" s="164">
        <f t="shared" si="350"/>
        <v>0</v>
      </c>
      <c r="BG203" s="164">
        <f t="shared" si="350"/>
        <v>0</v>
      </c>
      <c r="BH203" s="164">
        <f t="shared" si="350"/>
        <v>0</v>
      </c>
      <c r="BI203" s="164">
        <f t="shared" si="350"/>
        <v>0</v>
      </c>
      <c r="BJ203" s="164">
        <f t="shared" si="350"/>
        <v>0</v>
      </c>
      <c r="BK203" s="33">
        <f t="shared" si="350"/>
        <v>0</v>
      </c>
    </row>
    <row r="204" spans="9:63">
      <c r="I204" s="31">
        <v>12</v>
      </c>
      <c r="L204" s="225">
        <f t="shared" si="340"/>
        <v>1.9258591270049308</v>
      </c>
      <c r="M204" s="164">
        <f t="shared" ref="M204:BK204" si="351">LOOKUP(M91,$K$56:$BK$56,$K$60:$BK$60)</f>
        <v>0.88900631243690853</v>
      </c>
      <c r="N204" s="164">
        <f t="shared" si="351"/>
        <v>0.6829003022646829</v>
      </c>
      <c r="O204" s="164">
        <f t="shared" si="351"/>
        <v>0.57604495485966867</v>
      </c>
      <c r="P204" s="164">
        <f t="shared" si="351"/>
        <v>0.50754481180037436</v>
      </c>
      <c r="Q204" s="164">
        <f t="shared" si="351"/>
        <v>0.45892154717422362</v>
      </c>
      <c r="R204" s="164">
        <f t="shared" si="351"/>
        <v>0.42206352148133941</v>
      </c>
      <c r="S204" s="164">
        <f t="shared" si="351"/>
        <v>0.39290279113301169</v>
      </c>
      <c r="T204" s="164">
        <f t="shared" si="351"/>
        <v>0.36901679669198162</v>
      </c>
      <c r="U204" s="164">
        <f t="shared" si="351"/>
        <v>0.3490397850767421</v>
      </c>
      <c r="V204" s="164">
        <f t="shared" si="351"/>
        <v>0.33199370266062878</v>
      </c>
      <c r="W204" s="164">
        <f t="shared" si="351"/>
        <v>0.31723943162399526</v>
      </c>
      <c r="X204" s="164">
        <f t="shared" si="351"/>
        <v>0.30426785397262401</v>
      </c>
      <c r="Y204" s="164">
        <f t="shared" si="351"/>
        <v>0.29277949968509431</v>
      </c>
      <c r="Z204" s="164">
        <f t="shared" si="351"/>
        <v>0.28250182874437674</v>
      </c>
      <c r="AA204" s="164">
        <f t="shared" si="351"/>
        <v>0.273245200837056</v>
      </c>
      <c r="AB204" s="164">
        <f t="shared" si="351"/>
        <v>0.26482627380940371</v>
      </c>
      <c r="AC204" s="164">
        <f t="shared" si="351"/>
        <v>0.25714829410521561</v>
      </c>
      <c r="AD204" s="164">
        <f t="shared" si="351"/>
        <v>0.25010176110664617</v>
      </c>
      <c r="AE204" s="164">
        <f t="shared" si="351"/>
        <v>0.24361106919543057</v>
      </c>
      <c r="AF204" s="164">
        <f t="shared" si="351"/>
        <v>0</v>
      </c>
      <c r="AG204" s="164">
        <f t="shared" si="351"/>
        <v>0</v>
      </c>
      <c r="AH204" s="164">
        <f t="shared" si="351"/>
        <v>0</v>
      </c>
      <c r="AI204" s="164">
        <f t="shared" si="351"/>
        <v>0</v>
      </c>
      <c r="AJ204" s="164">
        <f t="shared" si="351"/>
        <v>0</v>
      </c>
      <c r="AK204" s="164">
        <f t="shared" si="351"/>
        <v>0</v>
      </c>
      <c r="AL204" s="164">
        <f t="shared" si="351"/>
        <v>0</v>
      </c>
      <c r="AM204" s="164">
        <f t="shared" si="351"/>
        <v>0</v>
      </c>
      <c r="AN204" s="164">
        <f t="shared" si="351"/>
        <v>0</v>
      </c>
      <c r="AO204" s="164">
        <f t="shared" si="351"/>
        <v>0</v>
      </c>
      <c r="AP204" s="164">
        <f t="shared" si="351"/>
        <v>0</v>
      </c>
      <c r="AQ204" s="164">
        <f t="shared" si="351"/>
        <v>0</v>
      </c>
      <c r="AR204" s="164">
        <f t="shared" si="351"/>
        <v>0</v>
      </c>
      <c r="AS204" s="164">
        <f t="shared" si="351"/>
        <v>0</v>
      </c>
      <c r="AT204" s="164">
        <f t="shared" si="351"/>
        <v>0</v>
      </c>
      <c r="AU204" s="164">
        <f t="shared" si="351"/>
        <v>0</v>
      </c>
      <c r="AV204" s="164">
        <f t="shared" si="351"/>
        <v>0</v>
      </c>
      <c r="AW204" s="164">
        <f t="shared" si="351"/>
        <v>0</v>
      </c>
      <c r="AX204" s="164">
        <f t="shared" si="351"/>
        <v>0</v>
      </c>
      <c r="AY204" s="164">
        <f t="shared" si="351"/>
        <v>0</v>
      </c>
      <c r="AZ204" s="164">
        <f t="shared" si="351"/>
        <v>0</v>
      </c>
      <c r="BA204" s="164">
        <f t="shared" si="351"/>
        <v>0</v>
      </c>
      <c r="BB204" s="164">
        <f t="shared" si="351"/>
        <v>0</v>
      </c>
      <c r="BC204" s="164">
        <f t="shared" si="351"/>
        <v>0</v>
      </c>
      <c r="BD204" s="164">
        <f t="shared" si="351"/>
        <v>0</v>
      </c>
      <c r="BE204" s="164">
        <f t="shared" si="351"/>
        <v>0</v>
      </c>
      <c r="BF204" s="164">
        <f t="shared" si="351"/>
        <v>0</v>
      </c>
      <c r="BG204" s="164">
        <f t="shared" si="351"/>
        <v>0</v>
      </c>
      <c r="BH204" s="164">
        <f t="shared" si="351"/>
        <v>0</v>
      </c>
      <c r="BI204" s="164">
        <f t="shared" si="351"/>
        <v>0</v>
      </c>
      <c r="BJ204" s="164">
        <f t="shared" si="351"/>
        <v>0</v>
      </c>
      <c r="BK204" s="33">
        <f t="shared" si="351"/>
        <v>0</v>
      </c>
    </row>
    <row r="205" spans="9:63">
      <c r="I205" s="31">
        <v>13</v>
      </c>
      <c r="L205" s="225">
        <f t="shared" si="340"/>
        <v>0</v>
      </c>
      <c r="M205" s="164">
        <f t="shared" ref="M205:BK205" si="352">LOOKUP(M92,$K$56:$BK$56,$K$60:$BK$60)</f>
        <v>1.9258591270049308</v>
      </c>
      <c r="N205" s="164">
        <f t="shared" si="352"/>
        <v>0.88900631243690853</v>
      </c>
      <c r="O205" s="164">
        <f t="shared" si="352"/>
        <v>0.6829003022646829</v>
      </c>
      <c r="P205" s="164">
        <f t="shared" si="352"/>
        <v>0.57604495485966867</v>
      </c>
      <c r="Q205" s="164">
        <f t="shared" si="352"/>
        <v>0.50754481180037436</v>
      </c>
      <c r="R205" s="164">
        <f t="shared" si="352"/>
        <v>0.45892154717422362</v>
      </c>
      <c r="S205" s="164">
        <f t="shared" si="352"/>
        <v>0.42206352148133941</v>
      </c>
      <c r="T205" s="164">
        <f t="shared" si="352"/>
        <v>0.39290279113301169</v>
      </c>
      <c r="U205" s="164">
        <f t="shared" si="352"/>
        <v>0.36901679669198162</v>
      </c>
      <c r="V205" s="164">
        <f t="shared" si="352"/>
        <v>0.3490397850767421</v>
      </c>
      <c r="W205" s="164">
        <f t="shared" si="352"/>
        <v>0.33199370266062878</v>
      </c>
      <c r="X205" s="164">
        <f t="shared" si="352"/>
        <v>0.31723943162399526</v>
      </c>
      <c r="Y205" s="164">
        <f t="shared" si="352"/>
        <v>0.30426785397262401</v>
      </c>
      <c r="Z205" s="164">
        <f t="shared" si="352"/>
        <v>0.29277949968509431</v>
      </c>
      <c r="AA205" s="164">
        <f t="shared" si="352"/>
        <v>0.28250182874437674</v>
      </c>
      <c r="AB205" s="164">
        <f t="shared" si="352"/>
        <v>0.273245200837056</v>
      </c>
      <c r="AC205" s="164">
        <f t="shared" si="352"/>
        <v>0.26482627380940371</v>
      </c>
      <c r="AD205" s="164">
        <f t="shared" si="352"/>
        <v>0.25714829410521561</v>
      </c>
      <c r="AE205" s="164">
        <f t="shared" si="352"/>
        <v>0.25010176110664617</v>
      </c>
      <c r="AF205" s="164">
        <f t="shared" si="352"/>
        <v>0.24361106919543057</v>
      </c>
      <c r="AG205" s="164">
        <f t="shared" si="352"/>
        <v>0</v>
      </c>
      <c r="AH205" s="164">
        <f t="shared" si="352"/>
        <v>0</v>
      </c>
      <c r="AI205" s="164">
        <f t="shared" si="352"/>
        <v>0</v>
      </c>
      <c r="AJ205" s="164">
        <f t="shared" si="352"/>
        <v>0</v>
      </c>
      <c r="AK205" s="164">
        <f t="shared" si="352"/>
        <v>0</v>
      </c>
      <c r="AL205" s="164">
        <f t="shared" si="352"/>
        <v>0</v>
      </c>
      <c r="AM205" s="164">
        <f t="shared" si="352"/>
        <v>0</v>
      </c>
      <c r="AN205" s="164">
        <f t="shared" si="352"/>
        <v>0</v>
      </c>
      <c r="AO205" s="164">
        <f t="shared" si="352"/>
        <v>0</v>
      </c>
      <c r="AP205" s="164">
        <f t="shared" si="352"/>
        <v>0</v>
      </c>
      <c r="AQ205" s="164">
        <f t="shared" si="352"/>
        <v>0</v>
      </c>
      <c r="AR205" s="164">
        <f t="shared" si="352"/>
        <v>0</v>
      </c>
      <c r="AS205" s="164">
        <f t="shared" si="352"/>
        <v>0</v>
      </c>
      <c r="AT205" s="164">
        <f t="shared" si="352"/>
        <v>0</v>
      </c>
      <c r="AU205" s="164">
        <f t="shared" si="352"/>
        <v>0</v>
      </c>
      <c r="AV205" s="164">
        <f t="shared" si="352"/>
        <v>0</v>
      </c>
      <c r="AW205" s="164">
        <f t="shared" si="352"/>
        <v>0</v>
      </c>
      <c r="AX205" s="164">
        <f t="shared" si="352"/>
        <v>0</v>
      </c>
      <c r="AY205" s="164">
        <f t="shared" si="352"/>
        <v>0</v>
      </c>
      <c r="AZ205" s="164">
        <f t="shared" si="352"/>
        <v>0</v>
      </c>
      <c r="BA205" s="164">
        <f t="shared" si="352"/>
        <v>0</v>
      </c>
      <c r="BB205" s="164">
        <f t="shared" si="352"/>
        <v>0</v>
      </c>
      <c r="BC205" s="164">
        <f t="shared" si="352"/>
        <v>0</v>
      </c>
      <c r="BD205" s="164">
        <f t="shared" si="352"/>
        <v>0</v>
      </c>
      <c r="BE205" s="164">
        <f t="shared" si="352"/>
        <v>0</v>
      </c>
      <c r="BF205" s="164">
        <f t="shared" si="352"/>
        <v>0</v>
      </c>
      <c r="BG205" s="164">
        <f t="shared" si="352"/>
        <v>0</v>
      </c>
      <c r="BH205" s="164">
        <f t="shared" si="352"/>
        <v>0</v>
      </c>
      <c r="BI205" s="164">
        <f t="shared" si="352"/>
        <v>0</v>
      </c>
      <c r="BJ205" s="164">
        <f t="shared" si="352"/>
        <v>0</v>
      </c>
      <c r="BK205" s="33">
        <f t="shared" si="352"/>
        <v>0</v>
      </c>
    </row>
    <row r="206" spans="9:63">
      <c r="I206" s="31">
        <v>14</v>
      </c>
      <c r="L206" s="225">
        <f t="shared" si="340"/>
        <v>0</v>
      </c>
      <c r="M206" s="164">
        <f t="shared" ref="M206:BK206" si="353">LOOKUP(M93,$K$56:$BK$56,$K$60:$BK$60)</f>
        <v>1.9258591270049308</v>
      </c>
      <c r="N206" s="164">
        <f t="shared" si="353"/>
        <v>0.88900631243690853</v>
      </c>
      <c r="O206" s="164">
        <f t="shared" si="353"/>
        <v>0.6829003022646829</v>
      </c>
      <c r="P206" s="164">
        <f t="shared" si="353"/>
        <v>0.57604495485966867</v>
      </c>
      <c r="Q206" s="164">
        <f t="shared" si="353"/>
        <v>0.50754481180037436</v>
      </c>
      <c r="R206" s="164">
        <f t="shared" si="353"/>
        <v>0.45892154717422362</v>
      </c>
      <c r="S206" s="164">
        <f t="shared" si="353"/>
        <v>0.42206352148133941</v>
      </c>
      <c r="T206" s="164">
        <f t="shared" si="353"/>
        <v>0.39290279113301169</v>
      </c>
      <c r="U206" s="164">
        <f t="shared" si="353"/>
        <v>0.36901679669198162</v>
      </c>
      <c r="V206" s="164">
        <f t="shared" si="353"/>
        <v>0.3490397850767421</v>
      </c>
      <c r="W206" s="164">
        <f t="shared" si="353"/>
        <v>0.33199370266062878</v>
      </c>
      <c r="X206" s="164">
        <f t="shared" si="353"/>
        <v>0.31723943162399526</v>
      </c>
      <c r="Y206" s="164">
        <f t="shared" si="353"/>
        <v>0.30426785397262401</v>
      </c>
      <c r="Z206" s="164">
        <f t="shared" si="353"/>
        <v>0.29277949968509431</v>
      </c>
      <c r="AA206" s="164">
        <f t="shared" si="353"/>
        <v>0.28250182874437674</v>
      </c>
      <c r="AB206" s="164">
        <f t="shared" si="353"/>
        <v>0.273245200837056</v>
      </c>
      <c r="AC206" s="164">
        <f t="shared" si="353"/>
        <v>0.26482627380940371</v>
      </c>
      <c r="AD206" s="164">
        <f t="shared" si="353"/>
        <v>0.25714829410521561</v>
      </c>
      <c r="AE206" s="164">
        <f t="shared" si="353"/>
        <v>0.25010176110664617</v>
      </c>
      <c r="AF206" s="164">
        <f t="shared" si="353"/>
        <v>0.24361106919543057</v>
      </c>
      <c r="AG206" s="164">
        <f t="shared" si="353"/>
        <v>0</v>
      </c>
      <c r="AH206" s="164">
        <f t="shared" si="353"/>
        <v>0</v>
      </c>
      <c r="AI206" s="164">
        <f t="shared" si="353"/>
        <v>0</v>
      </c>
      <c r="AJ206" s="164">
        <f t="shared" si="353"/>
        <v>0</v>
      </c>
      <c r="AK206" s="164">
        <f t="shared" si="353"/>
        <v>0</v>
      </c>
      <c r="AL206" s="164">
        <f t="shared" si="353"/>
        <v>0</v>
      </c>
      <c r="AM206" s="164">
        <f t="shared" si="353"/>
        <v>0</v>
      </c>
      <c r="AN206" s="164">
        <f t="shared" si="353"/>
        <v>0</v>
      </c>
      <c r="AO206" s="164">
        <f t="shared" si="353"/>
        <v>0</v>
      </c>
      <c r="AP206" s="164">
        <f t="shared" si="353"/>
        <v>0</v>
      </c>
      <c r="AQ206" s="164">
        <f t="shared" si="353"/>
        <v>0</v>
      </c>
      <c r="AR206" s="164">
        <f t="shared" si="353"/>
        <v>0</v>
      </c>
      <c r="AS206" s="164">
        <f t="shared" si="353"/>
        <v>0</v>
      </c>
      <c r="AT206" s="164">
        <f t="shared" si="353"/>
        <v>0</v>
      </c>
      <c r="AU206" s="164">
        <f t="shared" si="353"/>
        <v>0</v>
      </c>
      <c r="AV206" s="164">
        <f t="shared" si="353"/>
        <v>0</v>
      </c>
      <c r="AW206" s="164">
        <f t="shared" si="353"/>
        <v>0</v>
      </c>
      <c r="AX206" s="164">
        <f t="shared" si="353"/>
        <v>0</v>
      </c>
      <c r="AY206" s="164">
        <f t="shared" si="353"/>
        <v>0</v>
      </c>
      <c r="AZ206" s="164">
        <f t="shared" si="353"/>
        <v>0</v>
      </c>
      <c r="BA206" s="164">
        <f t="shared" si="353"/>
        <v>0</v>
      </c>
      <c r="BB206" s="164">
        <f t="shared" si="353"/>
        <v>0</v>
      </c>
      <c r="BC206" s="164">
        <f t="shared" si="353"/>
        <v>0</v>
      </c>
      <c r="BD206" s="164">
        <f t="shared" si="353"/>
        <v>0</v>
      </c>
      <c r="BE206" s="164">
        <f t="shared" si="353"/>
        <v>0</v>
      </c>
      <c r="BF206" s="164">
        <f t="shared" si="353"/>
        <v>0</v>
      </c>
      <c r="BG206" s="164">
        <f t="shared" si="353"/>
        <v>0</v>
      </c>
      <c r="BH206" s="164">
        <f t="shared" si="353"/>
        <v>0</v>
      </c>
      <c r="BI206" s="164">
        <f t="shared" si="353"/>
        <v>0</v>
      </c>
      <c r="BJ206" s="164">
        <f t="shared" si="353"/>
        <v>0</v>
      </c>
      <c r="BK206" s="33">
        <f t="shared" si="353"/>
        <v>0</v>
      </c>
    </row>
    <row r="207" spans="9:63">
      <c r="I207" s="31">
        <v>15</v>
      </c>
      <c r="L207" s="225">
        <f t="shared" si="340"/>
        <v>0</v>
      </c>
      <c r="M207" s="164">
        <f t="shared" ref="M207:BK207" si="354">LOOKUP(M94,$K$56:$BK$56,$K$60:$BK$60)</f>
        <v>1.9258591270049308</v>
      </c>
      <c r="N207" s="164">
        <f t="shared" si="354"/>
        <v>0.88900631243690853</v>
      </c>
      <c r="O207" s="164">
        <f t="shared" si="354"/>
        <v>0.6829003022646829</v>
      </c>
      <c r="P207" s="164">
        <f t="shared" si="354"/>
        <v>0.57604495485966867</v>
      </c>
      <c r="Q207" s="164">
        <f t="shared" si="354"/>
        <v>0.50754481180037436</v>
      </c>
      <c r="R207" s="164">
        <f t="shared" si="354"/>
        <v>0.45892154717422362</v>
      </c>
      <c r="S207" s="164">
        <f t="shared" si="354"/>
        <v>0.42206352148133941</v>
      </c>
      <c r="T207" s="164">
        <f t="shared" si="354"/>
        <v>0.39290279113301169</v>
      </c>
      <c r="U207" s="164">
        <f t="shared" si="354"/>
        <v>0.36901679669198162</v>
      </c>
      <c r="V207" s="164">
        <f t="shared" si="354"/>
        <v>0.3490397850767421</v>
      </c>
      <c r="W207" s="164">
        <f t="shared" si="354"/>
        <v>0.33199370266062878</v>
      </c>
      <c r="X207" s="164">
        <f t="shared" si="354"/>
        <v>0.31723943162399526</v>
      </c>
      <c r="Y207" s="164">
        <f t="shared" si="354"/>
        <v>0.30426785397262401</v>
      </c>
      <c r="Z207" s="164">
        <f t="shared" si="354"/>
        <v>0.29277949968509431</v>
      </c>
      <c r="AA207" s="164">
        <f t="shared" si="354"/>
        <v>0.28250182874437674</v>
      </c>
      <c r="AB207" s="164">
        <f t="shared" si="354"/>
        <v>0.273245200837056</v>
      </c>
      <c r="AC207" s="164">
        <f t="shared" si="354"/>
        <v>0.26482627380940371</v>
      </c>
      <c r="AD207" s="164">
        <f t="shared" si="354"/>
        <v>0.25714829410521561</v>
      </c>
      <c r="AE207" s="164">
        <f t="shared" si="354"/>
        <v>0.25010176110664617</v>
      </c>
      <c r="AF207" s="164">
        <f t="shared" si="354"/>
        <v>0.24361106919543057</v>
      </c>
      <c r="AG207" s="164">
        <f t="shared" si="354"/>
        <v>0</v>
      </c>
      <c r="AH207" s="164">
        <f t="shared" si="354"/>
        <v>0</v>
      </c>
      <c r="AI207" s="164">
        <f t="shared" si="354"/>
        <v>0</v>
      </c>
      <c r="AJ207" s="164">
        <f t="shared" si="354"/>
        <v>0</v>
      </c>
      <c r="AK207" s="164">
        <f t="shared" si="354"/>
        <v>0</v>
      </c>
      <c r="AL207" s="164">
        <f t="shared" si="354"/>
        <v>0</v>
      </c>
      <c r="AM207" s="164">
        <f t="shared" si="354"/>
        <v>0</v>
      </c>
      <c r="AN207" s="164">
        <f t="shared" si="354"/>
        <v>0</v>
      </c>
      <c r="AO207" s="164">
        <f t="shared" si="354"/>
        <v>0</v>
      </c>
      <c r="AP207" s="164">
        <f t="shared" si="354"/>
        <v>0</v>
      </c>
      <c r="AQ207" s="164">
        <f t="shared" si="354"/>
        <v>0</v>
      </c>
      <c r="AR207" s="164">
        <f t="shared" si="354"/>
        <v>0</v>
      </c>
      <c r="AS207" s="164">
        <f t="shared" si="354"/>
        <v>0</v>
      </c>
      <c r="AT207" s="164">
        <f t="shared" si="354"/>
        <v>0</v>
      </c>
      <c r="AU207" s="164">
        <f t="shared" si="354"/>
        <v>0</v>
      </c>
      <c r="AV207" s="164">
        <f t="shared" si="354"/>
        <v>0</v>
      </c>
      <c r="AW207" s="164">
        <f t="shared" si="354"/>
        <v>0</v>
      </c>
      <c r="AX207" s="164">
        <f t="shared" si="354"/>
        <v>0</v>
      </c>
      <c r="AY207" s="164">
        <f t="shared" si="354"/>
        <v>0</v>
      </c>
      <c r="AZ207" s="164">
        <f t="shared" si="354"/>
        <v>0</v>
      </c>
      <c r="BA207" s="164">
        <f t="shared" si="354"/>
        <v>0</v>
      </c>
      <c r="BB207" s="164">
        <f t="shared" si="354"/>
        <v>0</v>
      </c>
      <c r="BC207" s="164">
        <f t="shared" si="354"/>
        <v>0</v>
      </c>
      <c r="BD207" s="164">
        <f t="shared" si="354"/>
        <v>0</v>
      </c>
      <c r="BE207" s="164">
        <f t="shared" si="354"/>
        <v>0</v>
      </c>
      <c r="BF207" s="164">
        <f t="shared" si="354"/>
        <v>0</v>
      </c>
      <c r="BG207" s="164">
        <f t="shared" si="354"/>
        <v>0</v>
      </c>
      <c r="BH207" s="164">
        <f t="shared" si="354"/>
        <v>0</v>
      </c>
      <c r="BI207" s="164">
        <f t="shared" si="354"/>
        <v>0</v>
      </c>
      <c r="BJ207" s="164">
        <f t="shared" si="354"/>
        <v>0</v>
      </c>
      <c r="BK207" s="33">
        <f t="shared" si="354"/>
        <v>0</v>
      </c>
    </row>
    <row r="208" spans="9:63">
      <c r="I208" s="31">
        <v>16</v>
      </c>
      <c r="L208" s="225">
        <f t="shared" si="340"/>
        <v>0</v>
      </c>
      <c r="M208" s="164">
        <f t="shared" ref="M208:BK208" si="355">LOOKUP(M95,$K$56:$BK$56,$K$60:$BK$60)</f>
        <v>1.9258591270049308</v>
      </c>
      <c r="N208" s="164">
        <f t="shared" si="355"/>
        <v>0.88900631243690853</v>
      </c>
      <c r="O208" s="164">
        <f t="shared" si="355"/>
        <v>0.6829003022646829</v>
      </c>
      <c r="P208" s="164">
        <f t="shared" si="355"/>
        <v>0.57604495485966867</v>
      </c>
      <c r="Q208" s="164">
        <f t="shared" si="355"/>
        <v>0.50754481180037436</v>
      </c>
      <c r="R208" s="164">
        <f t="shared" si="355"/>
        <v>0.45892154717422362</v>
      </c>
      <c r="S208" s="164">
        <f t="shared" si="355"/>
        <v>0.42206352148133941</v>
      </c>
      <c r="T208" s="164">
        <f t="shared" si="355"/>
        <v>0.39290279113301169</v>
      </c>
      <c r="U208" s="164">
        <f t="shared" si="355"/>
        <v>0.36901679669198162</v>
      </c>
      <c r="V208" s="164">
        <f t="shared" si="355"/>
        <v>0.3490397850767421</v>
      </c>
      <c r="W208" s="164">
        <f t="shared" si="355"/>
        <v>0.33199370266062878</v>
      </c>
      <c r="X208" s="164">
        <f t="shared" si="355"/>
        <v>0.31723943162399526</v>
      </c>
      <c r="Y208" s="164">
        <f t="shared" si="355"/>
        <v>0.30426785397262401</v>
      </c>
      <c r="Z208" s="164">
        <f t="shared" si="355"/>
        <v>0.29277949968509431</v>
      </c>
      <c r="AA208" s="164">
        <f t="shared" si="355"/>
        <v>0.28250182874437674</v>
      </c>
      <c r="AB208" s="164">
        <f t="shared" si="355"/>
        <v>0.273245200837056</v>
      </c>
      <c r="AC208" s="164">
        <f t="shared" si="355"/>
        <v>0.26482627380940371</v>
      </c>
      <c r="AD208" s="164">
        <f t="shared" si="355"/>
        <v>0.25714829410521561</v>
      </c>
      <c r="AE208" s="164">
        <f t="shared" si="355"/>
        <v>0.25010176110664617</v>
      </c>
      <c r="AF208" s="164">
        <f t="shared" si="355"/>
        <v>0.24361106919543057</v>
      </c>
      <c r="AG208" s="164">
        <f t="shared" si="355"/>
        <v>0</v>
      </c>
      <c r="AH208" s="164">
        <f t="shared" si="355"/>
        <v>0</v>
      </c>
      <c r="AI208" s="164">
        <f t="shared" si="355"/>
        <v>0</v>
      </c>
      <c r="AJ208" s="164">
        <f t="shared" si="355"/>
        <v>0</v>
      </c>
      <c r="AK208" s="164">
        <f t="shared" si="355"/>
        <v>0</v>
      </c>
      <c r="AL208" s="164">
        <f t="shared" si="355"/>
        <v>0</v>
      </c>
      <c r="AM208" s="164">
        <f t="shared" si="355"/>
        <v>0</v>
      </c>
      <c r="AN208" s="164">
        <f t="shared" si="355"/>
        <v>0</v>
      </c>
      <c r="AO208" s="164">
        <f t="shared" si="355"/>
        <v>0</v>
      </c>
      <c r="AP208" s="164">
        <f t="shared" si="355"/>
        <v>0</v>
      </c>
      <c r="AQ208" s="164">
        <f t="shared" si="355"/>
        <v>0</v>
      </c>
      <c r="AR208" s="164">
        <f t="shared" si="355"/>
        <v>0</v>
      </c>
      <c r="AS208" s="164">
        <f t="shared" si="355"/>
        <v>0</v>
      </c>
      <c r="AT208" s="164">
        <f t="shared" si="355"/>
        <v>0</v>
      </c>
      <c r="AU208" s="164">
        <f t="shared" si="355"/>
        <v>0</v>
      </c>
      <c r="AV208" s="164">
        <f t="shared" si="355"/>
        <v>0</v>
      </c>
      <c r="AW208" s="164">
        <f t="shared" si="355"/>
        <v>0</v>
      </c>
      <c r="AX208" s="164">
        <f t="shared" si="355"/>
        <v>0</v>
      </c>
      <c r="AY208" s="164">
        <f t="shared" si="355"/>
        <v>0</v>
      </c>
      <c r="AZ208" s="164">
        <f t="shared" si="355"/>
        <v>0</v>
      </c>
      <c r="BA208" s="164">
        <f t="shared" si="355"/>
        <v>0</v>
      </c>
      <c r="BB208" s="164">
        <f t="shared" si="355"/>
        <v>0</v>
      </c>
      <c r="BC208" s="164">
        <f t="shared" si="355"/>
        <v>0</v>
      </c>
      <c r="BD208" s="164">
        <f t="shared" si="355"/>
        <v>0</v>
      </c>
      <c r="BE208" s="164">
        <f t="shared" si="355"/>
        <v>0</v>
      </c>
      <c r="BF208" s="164">
        <f t="shared" si="355"/>
        <v>0</v>
      </c>
      <c r="BG208" s="164">
        <f t="shared" si="355"/>
        <v>0</v>
      </c>
      <c r="BH208" s="164">
        <f t="shared" si="355"/>
        <v>0</v>
      </c>
      <c r="BI208" s="164">
        <f t="shared" si="355"/>
        <v>0</v>
      </c>
      <c r="BJ208" s="164">
        <f t="shared" si="355"/>
        <v>0</v>
      </c>
      <c r="BK208" s="33">
        <f t="shared" si="355"/>
        <v>0</v>
      </c>
    </row>
    <row r="209" spans="9:63">
      <c r="I209" s="31">
        <v>17</v>
      </c>
      <c r="L209" s="225">
        <f t="shared" si="340"/>
        <v>0</v>
      </c>
      <c r="M209" s="164">
        <f t="shared" ref="M209:BK209" si="356">LOOKUP(M96,$K$56:$BK$56,$K$60:$BK$60)</f>
        <v>0</v>
      </c>
      <c r="N209" s="164">
        <f t="shared" si="356"/>
        <v>1.9258591270049308</v>
      </c>
      <c r="O209" s="164">
        <f t="shared" si="356"/>
        <v>0.88900631243690853</v>
      </c>
      <c r="P209" s="164">
        <f t="shared" si="356"/>
        <v>0.6829003022646829</v>
      </c>
      <c r="Q209" s="164">
        <f t="shared" si="356"/>
        <v>0.57604495485966867</v>
      </c>
      <c r="R209" s="164">
        <f t="shared" si="356"/>
        <v>0.50754481180037436</v>
      </c>
      <c r="S209" s="164">
        <f t="shared" si="356"/>
        <v>0.45892154717422362</v>
      </c>
      <c r="T209" s="164">
        <f t="shared" si="356"/>
        <v>0.42206352148133941</v>
      </c>
      <c r="U209" s="164">
        <f t="shared" si="356"/>
        <v>0.39290279113301169</v>
      </c>
      <c r="V209" s="164">
        <f t="shared" si="356"/>
        <v>0.36901679669198162</v>
      </c>
      <c r="W209" s="164">
        <f t="shared" si="356"/>
        <v>0.3490397850767421</v>
      </c>
      <c r="X209" s="164">
        <f t="shared" si="356"/>
        <v>0.33199370266062878</v>
      </c>
      <c r="Y209" s="164">
        <f t="shared" si="356"/>
        <v>0.31723943162399526</v>
      </c>
      <c r="Z209" s="164">
        <f t="shared" si="356"/>
        <v>0.30426785397262401</v>
      </c>
      <c r="AA209" s="164">
        <f t="shared" si="356"/>
        <v>0.29277949968509431</v>
      </c>
      <c r="AB209" s="164">
        <f t="shared" si="356"/>
        <v>0.28250182874437674</v>
      </c>
      <c r="AC209" s="164">
        <f t="shared" si="356"/>
        <v>0.273245200837056</v>
      </c>
      <c r="AD209" s="164">
        <f t="shared" si="356"/>
        <v>0.26482627380940371</v>
      </c>
      <c r="AE209" s="164">
        <f t="shared" si="356"/>
        <v>0.25714829410521561</v>
      </c>
      <c r="AF209" s="164">
        <f t="shared" si="356"/>
        <v>0.25010176110664617</v>
      </c>
      <c r="AG209" s="164">
        <f t="shared" si="356"/>
        <v>0.24361106919543057</v>
      </c>
      <c r="AH209" s="164">
        <f t="shared" si="356"/>
        <v>0</v>
      </c>
      <c r="AI209" s="164">
        <f t="shared" si="356"/>
        <v>0</v>
      </c>
      <c r="AJ209" s="164">
        <f t="shared" si="356"/>
        <v>0</v>
      </c>
      <c r="AK209" s="164">
        <f t="shared" si="356"/>
        <v>0</v>
      </c>
      <c r="AL209" s="164">
        <f t="shared" si="356"/>
        <v>0</v>
      </c>
      <c r="AM209" s="164">
        <f t="shared" si="356"/>
        <v>0</v>
      </c>
      <c r="AN209" s="164">
        <f t="shared" si="356"/>
        <v>0</v>
      </c>
      <c r="AO209" s="164">
        <f t="shared" si="356"/>
        <v>0</v>
      </c>
      <c r="AP209" s="164">
        <f t="shared" si="356"/>
        <v>0</v>
      </c>
      <c r="AQ209" s="164">
        <f t="shared" si="356"/>
        <v>0</v>
      </c>
      <c r="AR209" s="164">
        <f t="shared" si="356"/>
        <v>0</v>
      </c>
      <c r="AS209" s="164">
        <f t="shared" si="356"/>
        <v>0</v>
      </c>
      <c r="AT209" s="164">
        <f t="shared" si="356"/>
        <v>0</v>
      </c>
      <c r="AU209" s="164">
        <f t="shared" si="356"/>
        <v>0</v>
      </c>
      <c r="AV209" s="164">
        <f t="shared" si="356"/>
        <v>0</v>
      </c>
      <c r="AW209" s="164">
        <f t="shared" si="356"/>
        <v>0</v>
      </c>
      <c r="AX209" s="164">
        <f t="shared" si="356"/>
        <v>0</v>
      </c>
      <c r="AY209" s="164">
        <f t="shared" si="356"/>
        <v>0</v>
      </c>
      <c r="AZ209" s="164">
        <f t="shared" si="356"/>
        <v>0</v>
      </c>
      <c r="BA209" s="164">
        <f t="shared" si="356"/>
        <v>0</v>
      </c>
      <c r="BB209" s="164">
        <f t="shared" si="356"/>
        <v>0</v>
      </c>
      <c r="BC209" s="164">
        <f t="shared" si="356"/>
        <v>0</v>
      </c>
      <c r="BD209" s="164">
        <f t="shared" si="356"/>
        <v>0</v>
      </c>
      <c r="BE209" s="164">
        <f t="shared" si="356"/>
        <v>0</v>
      </c>
      <c r="BF209" s="164">
        <f t="shared" si="356"/>
        <v>0</v>
      </c>
      <c r="BG209" s="164">
        <f t="shared" si="356"/>
        <v>0</v>
      </c>
      <c r="BH209" s="164">
        <f t="shared" si="356"/>
        <v>0</v>
      </c>
      <c r="BI209" s="164">
        <f t="shared" si="356"/>
        <v>0</v>
      </c>
      <c r="BJ209" s="164">
        <f t="shared" si="356"/>
        <v>0</v>
      </c>
      <c r="BK209" s="33">
        <f t="shared" si="356"/>
        <v>0</v>
      </c>
    </row>
    <row r="210" spans="9:63">
      <c r="I210" s="31">
        <v>18</v>
      </c>
      <c r="L210" s="225">
        <f t="shared" si="340"/>
        <v>0</v>
      </c>
      <c r="M210" s="164">
        <f t="shared" ref="M210:BK210" si="357">LOOKUP(M97,$K$56:$BK$56,$K$60:$BK$60)</f>
        <v>0</v>
      </c>
      <c r="N210" s="164">
        <f t="shared" si="357"/>
        <v>1.9258591270049308</v>
      </c>
      <c r="O210" s="164">
        <f t="shared" si="357"/>
        <v>0.88900631243690853</v>
      </c>
      <c r="P210" s="164">
        <f t="shared" si="357"/>
        <v>0.6829003022646829</v>
      </c>
      <c r="Q210" s="164">
        <f t="shared" si="357"/>
        <v>0.57604495485966867</v>
      </c>
      <c r="R210" s="164">
        <f t="shared" si="357"/>
        <v>0.50754481180037436</v>
      </c>
      <c r="S210" s="164">
        <f t="shared" si="357"/>
        <v>0.45892154717422362</v>
      </c>
      <c r="T210" s="164">
        <f t="shared" si="357"/>
        <v>0.42206352148133941</v>
      </c>
      <c r="U210" s="164">
        <f t="shared" si="357"/>
        <v>0.39290279113301169</v>
      </c>
      <c r="V210" s="164">
        <f t="shared" si="357"/>
        <v>0.36901679669198162</v>
      </c>
      <c r="W210" s="164">
        <f t="shared" si="357"/>
        <v>0.3490397850767421</v>
      </c>
      <c r="X210" s="164">
        <f t="shared" si="357"/>
        <v>0.33199370266062878</v>
      </c>
      <c r="Y210" s="164">
        <f t="shared" si="357"/>
        <v>0.31723943162399526</v>
      </c>
      <c r="Z210" s="164">
        <f t="shared" si="357"/>
        <v>0.30426785397262401</v>
      </c>
      <c r="AA210" s="164">
        <f t="shared" si="357"/>
        <v>0.29277949968509431</v>
      </c>
      <c r="AB210" s="164">
        <f t="shared" si="357"/>
        <v>0.28250182874437674</v>
      </c>
      <c r="AC210" s="164">
        <f t="shared" si="357"/>
        <v>0.273245200837056</v>
      </c>
      <c r="AD210" s="164">
        <f t="shared" si="357"/>
        <v>0.26482627380940371</v>
      </c>
      <c r="AE210" s="164">
        <f t="shared" si="357"/>
        <v>0.25714829410521561</v>
      </c>
      <c r="AF210" s="164">
        <f t="shared" si="357"/>
        <v>0.25010176110664617</v>
      </c>
      <c r="AG210" s="164">
        <f t="shared" si="357"/>
        <v>0.24361106919543057</v>
      </c>
      <c r="AH210" s="164">
        <f t="shared" si="357"/>
        <v>0</v>
      </c>
      <c r="AI210" s="164">
        <f t="shared" si="357"/>
        <v>0</v>
      </c>
      <c r="AJ210" s="164">
        <f t="shared" si="357"/>
        <v>0</v>
      </c>
      <c r="AK210" s="164">
        <f t="shared" si="357"/>
        <v>0</v>
      </c>
      <c r="AL210" s="164">
        <f t="shared" si="357"/>
        <v>0</v>
      </c>
      <c r="AM210" s="164">
        <f t="shared" si="357"/>
        <v>0</v>
      </c>
      <c r="AN210" s="164">
        <f t="shared" si="357"/>
        <v>0</v>
      </c>
      <c r="AO210" s="164">
        <f t="shared" si="357"/>
        <v>0</v>
      </c>
      <c r="AP210" s="164">
        <f t="shared" si="357"/>
        <v>0</v>
      </c>
      <c r="AQ210" s="164">
        <f t="shared" si="357"/>
        <v>0</v>
      </c>
      <c r="AR210" s="164">
        <f t="shared" si="357"/>
        <v>0</v>
      </c>
      <c r="AS210" s="164">
        <f t="shared" si="357"/>
        <v>0</v>
      </c>
      <c r="AT210" s="164">
        <f t="shared" si="357"/>
        <v>0</v>
      </c>
      <c r="AU210" s="164">
        <f t="shared" si="357"/>
        <v>0</v>
      </c>
      <c r="AV210" s="164">
        <f t="shared" si="357"/>
        <v>0</v>
      </c>
      <c r="AW210" s="164">
        <f t="shared" si="357"/>
        <v>0</v>
      </c>
      <c r="AX210" s="164">
        <f t="shared" si="357"/>
        <v>0</v>
      </c>
      <c r="AY210" s="164">
        <f t="shared" si="357"/>
        <v>0</v>
      </c>
      <c r="AZ210" s="164">
        <f t="shared" si="357"/>
        <v>0</v>
      </c>
      <c r="BA210" s="164">
        <f t="shared" si="357"/>
        <v>0</v>
      </c>
      <c r="BB210" s="164">
        <f t="shared" si="357"/>
        <v>0</v>
      </c>
      <c r="BC210" s="164">
        <f t="shared" si="357"/>
        <v>0</v>
      </c>
      <c r="BD210" s="164">
        <f t="shared" si="357"/>
        <v>0</v>
      </c>
      <c r="BE210" s="164">
        <f t="shared" si="357"/>
        <v>0</v>
      </c>
      <c r="BF210" s="164">
        <f t="shared" si="357"/>
        <v>0</v>
      </c>
      <c r="BG210" s="164">
        <f t="shared" si="357"/>
        <v>0</v>
      </c>
      <c r="BH210" s="164">
        <f t="shared" si="357"/>
        <v>0</v>
      </c>
      <c r="BI210" s="164">
        <f t="shared" si="357"/>
        <v>0</v>
      </c>
      <c r="BJ210" s="164">
        <f t="shared" si="357"/>
        <v>0</v>
      </c>
      <c r="BK210" s="33">
        <f t="shared" si="357"/>
        <v>0</v>
      </c>
    </row>
    <row r="211" spans="9:63">
      <c r="I211" s="31">
        <v>19</v>
      </c>
      <c r="L211" s="225">
        <f t="shared" si="340"/>
        <v>0</v>
      </c>
      <c r="M211" s="164">
        <f t="shared" ref="M211:BK211" si="358">LOOKUP(M98,$K$56:$BK$56,$K$60:$BK$60)</f>
        <v>0</v>
      </c>
      <c r="N211" s="164">
        <f t="shared" si="358"/>
        <v>1.9258591270049308</v>
      </c>
      <c r="O211" s="164">
        <f t="shared" si="358"/>
        <v>0.88900631243690853</v>
      </c>
      <c r="P211" s="164">
        <f t="shared" si="358"/>
        <v>0.6829003022646829</v>
      </c>
      <c r="Q211" s="164">
        <f t="shared" si="358"/>
        <v>0.57604495485966867</v>
      </c>
      <c r="R211" s="164">
        <f t="shared" si="358"/>
        <v>0.50754481180037436</v>
      </c>
      <c r="S211" s="164">
        <f t="shared" si="358"/>
        <v>0.45892154717422362</v>
      </c>
      <c r="T211" s="164">
        <f t="shared" si="358"/>
        <v>0.42206352148133941</v>
      </c>
      <c r="U211" s="164">
        <f t="shared" si="358"/>
        <v>0.39290279113301169</v>
      </c>
      <c r="V211" s="164">
        <f t="shared" si="358"/>
        <v>0.36901679669198162</v>
      </c>
      <c r="W211" s="164">
        <f t="shared" si="358"/>
        <v>0.3490397850767421</v>
      </c>
      <c r="X211" s="164">
        <f t="shared" si="358"/>
        <v>0.33199370266062878</v>
      </c>
      <c r="Y211" s="164">
        <f t="shared" si="358"/>
        <v>0.31723943162399526</v>
      </c>
      <c r="Z211" s="164">
        <f t="shared" si="358"/>
        <v>0.30426785397262401</v>
      </c>
      <c r="AA211" s="164">
        <f t="shared" si="358"/>
        <v>0.29277949968509431</v>
      </c>
      <c r="AB211" s="164">
        <f t="shared" si="358"/>
        <v>0.28250182874437674</v>
      </c>
      <c r="AC211" s="164">
        <f t="shared" si="358"/>
        <v>0.273245200837056</v>
      </c>
      <c r="AD211" s="164">
        <f t="shared" si="358"/>
        <v>0.26482627380940371</v>
      </c>
      <c r="AE211" s="164">
        <f t="shared" si="358"/>
        <v>0.25714829410521561</v>
      </c>
      <c r="AF211" s="164">
        <f t="shared" si="358"/>
        <v>0.25010176110664617</v>
      </c>
      <c r="AG211" s="164">
        <f t="shared" si="358"/>
        <v>0.24361106919543057</v>
      </c>
      <c r="AH211" s="164">
        <f t="shared" si="358"/>
        <v>0</v>
      </c>
      <c r="AI211" s="164">
        <f t="shared" si="358"/>
        <v>0</v>
      </c>
      <c r="AJ211" s="164">
        <f t="shared" si="358"/>
        <v>0</v>
      </c>
      <c r="AK211" s="164">
        <f t="shared" si="358"/>
        <v>0</v>
      </c>
      <c r="AL211" s="164">
        <f t="shared" si="358"/>
        <v>0</v>
      </c>
      <c r="AM211" s="164">
        <f t="shared" si="358"/>
        <v>0</v>
      </c>
      <c r="AN211" s="164">
        <f t="shared" si="358"/>
        <v>0</v>
      </c>
      <c r="AO211" s="164">
        <f t="shared" si="358"/>
        <v>0</v>
      </c>
      <c r="AP211" s="164">
        <f t="shared" si="358"/>
        <v>0</v>
      </c>
      <c r="AQ211" s="164">
        <f t="shared" si="358"/>
        <v>0</v>
      </c>
      <c r="AR211" s="164">
        <f t="shared" si="358"/>
        <v>0</v>
      </c>
      <c r="AS211" s="164">
        <f t="shared" si="358"/>
        <v>0</v>
      </c>
      <c r="AT211" s="164">
        <f t="shared" si="358"/>
        <v>0</v>
      </c>
      <c r="AU211" s="164">
        <f t="shared" si="358"/>
        <v>0</v>
      </c>
      <c r="AV211" s="164">
        <f t="shared" si="358"/>
        <v>0</v>
      </c>
      <c r="AW211" s="164">
        <f t="shared" si="358"/>
        <v>0</v>
      </c>
      <c r="AX211" s="164">
        <f t="shared" si="358"/>
        <v>0</v>
      </c>
      <c r="AY211" s="164">
        <f t="shared" si="358"/>
        <v>0</v>
      </c>
      <c r="AZ211" s="164">
        <f t="shared" si="358"/>
        <v>0</v>
      </c>
      <c r="BA211" s="164">
        <f t="shared" si="358"/>
        <v>0</v>
      </c>
      <c r="BB211" s="164">
        <f t="shared" si="358"/>
        <v>0</v>
      </c>
      <c r="BC211" s="164">
        <f t="shared" si="358"/>
        <v>0</v>
      </c>
      <c r="BD211" s="164">
        <f t="shared" si="358"/>
        <v>0</v>
      </c>
      <c r="BE211" s="164">
        <f t="shared" si="358"/>
        <v>0</v>
      </c>
      <c r="BF211" s="164">
        <f t="shared" si="358"/>
        <v>0</v>
      </c>
      <c r="BG211" s="164">
        <f t="shared" si="358"/>
        <v>0</v>
      </c>
      <c r="BH211" s="164">
        <f t="shared" si="358"/>
        <v>0</v>
      </c>
      <c r="BI211" s="164">
        <f t="shared" si="358"/>
        <v>0</v>
      </c>
      <c r="BJ211" s="164">
        <f t="shared" si="358"/>
        <v>0</v>
      </c>
      <c r="BK211" s="33">
        <f t="shared" si="358"/>
        <v>0</v>
      </c>
    </row>
    <row r="212" spans="9:63">
      <c r="I212" s="31">
        <v>20</v>
      </c>
      <c r="L212" s="225">
        <f t="shared" si="340"/>
        <v>0</v>
      </c>
      <c r="M212" s="164">
        <f t="shared" ref="M212:BK212" si="359">LOOKUP(M99,$K$56:$BK$56,$K$60:$BK$60)</f>
        <v>0</v>
      </c>
      <c r="N212" s="164">
        <f t="shared" si="359"/>
        <v>1.9258591270049308</v>
      </c>
      <c r="O212" s="164">
        <f t="shared" si="359"/>
        <v>0.88900631243690853</v>
      </c>
      <c r="P212" s="164">
        <f t="shared" si="359"/>
        <v>0.6829003022646829</v>
      </c>
      <c r="Q212" s="164">
        <f t="shared" si="359"/>
        <v>0.57604495485966867</v>
      </c>
      <c r="R212" s="164">
        <f t="shared" si="359"/>
        <v>0.50754481180037436</v>
      </c>
      <c r="S212" s="164">
        <f t="shared" si="359"/>
        <v>0.45892154717422362</v>
      </c>
      <c r="T212" s="164">
        <f t="shared" si="359"/>
        <v>0.42206352148133941</v>
      </c>
      <c r="U212" s="164">
        <f t="shared" si="359"/>
        <v>0.39290279113301169</v>
      </c>
      <c r="V212" s="164">
        <f t="shared" si="359"/>
        <v>0.36901679669198162</v>
      </c>
      <c r="W212" s="164">
        <f t="shared" si="359"/>
        <v>0.3490397850767421</v>
      </c>
      <c r="X212" s="164">
        <f t="shared" si="359"/>
        <v>0.33199370266062878</v>
      </c>
      <c r="Y212" s="164">
        <f t="shared" si="359"/>
        <v>0.31723943162399526</v>
      </c>
      <c r="Z212" s="164">
        <f t="shared" si="359"/>
        <v>0.30426785397262401</v>
      </c>
      <c r="AA212" s="164">
        <f t="shared" si="359"/>
        <v>0.29277949968509431</v>
      </c>
      <c r="AB212" s="164">
        <f t="shared" si="359"/>
        <v>0.28250182874437674</v>
      </c>
      <c r="AC212" s="164">
        <f t="shared" si="359"/>
        <v>0.273245200837056</v>
      </c>
      <c r="AD212" s="164">
        <f t="shared" si="359"/>
        <v>0.26482627380940371</v>
      </c>
      <c r="AE212" s="164">
        <f t="shared" si="359"/>
        <v>0.25714829410521561</v>
      </c>
      <c r="AF212" s="164">
        <f t="shared" si="359"/>
        <v>0.25010176110664617</v>
      </c>
      <c r="AG212" s="164">
        <f t="shared" si="359"/>
        <v>0.24361106919543057</v>
      </c>
      <c r="AH212" s="164">
        <f t="shared" si="359"/>
        <v>0</v>
      </c>
      <c r="AI212" s="164">
        <f t="shared" si="359"/>
        <v>0</v>
      </c>
      <c r="AJ212" s="164">
        <f t="shared" si="359"/>
        <v>0</v>
      </c>
      <c r="AK212" s="164">
        <f t="shared" si="359"/>
        <v>0</v>
      </c>
      <c r="AL212" s="164">
        <f t="shared" si="359"/>
        <v>0</v>
      </c>
      <c r="AM212" s="164">
        <f t="shared" si="359"/>
        <v>0</v>
      </c>
      <c r="AN212" s="164">
        <f t="shared" si="359"/>
        <v>0</v>
      </c>
      <c r="AO212" s="164">
        <f t="shared" si="359"/>
        <v>0</v>
      </c>
      <c r="AP212" s="164">
        <f t="shared" si="359"/>
        <v>0</v>
      </c>
      <c r="AQ212" s="164">
        <f t="shared" si="359"/>
        <v>0</v>
      </c>
      <c r="AR212" s="164">
        <f t="shared" si="359"/>
        <v>0</v>
      </c>
      <c r="AS212" s="164">
        <f t="shared" si="359"/>
        <v>0</v>
      </c>
      <c r="AT212" s="164">
        <f t="shared" si="359"/>
        <v>0</v>
      </c>
      <c r="AU212" s="164">
        <f t="shared" si="359"/>
        <v>0</v>
      </c>
      <c r="AV212" s="164">
        <f t="shared" si="359"/>
        <v>0</v>
      </c>
      <c r="AW212" s="164">
        <f t="shared" si="359"/>
        <v>0</v>
      </c>
      <c r="AX212" s="164">
        <f t="shared" si="359"/>
        <v>0</v>
      </c>
      <c r="AY212" s="164">
        <f t="shared" si="359"/>
        <v>0</v>
      </c>
      <c r="AZ212" s="164">
        <f t="shared" si="359"/>
        <v>0</v>
      </c>
      <c r="BA212" s="164">
        <f t="shared" si="359"/>
        <v>0</v>
      </c>
      <c r="BB212" s="164">
        <f t="shared" si="359"/>
        <v>0</v>
      </c>
      <c r="BC212" s="164">
        <f t="shared" si="359"/>
        <v>0</v>
      </c>
      <c r="BD212" s="164">
        <f t="shared" si="359"/>
        <v>0</v>
      </c>
      <c r="BE212" s="164">
        <f t="shared" si="359"/>
        <v>0</v>
      </c>
      <c r="BF212" s="164">
        <f t="shared" si="359"/>
        <v>0</v>
      </c>
      <c r="BG212" s="164">
        <f t="shared" si="359"/>
        <v>0</v>
      </c>
      <c r="BH212" s="164">
        <f t="shared" si="359"/>
        <v>0</v>
      </c>
      <c r="BI212" s="164">
        <f t="shared" si="359"/>
        <v>0</v>
      </c>
      <c r="BJ212" s="164">
        <f t="shared" si="359"/>
        <v>0</v>
      </c>
      <c r="BK212" s="33">
        <f t="shared" si="359"/>
        <v>0</v>
      </c>
    </row>
    <row r="213" spans="9:63">
      <c r="I213" s="31">
        <v>21</v>
      </c>
      <c r="L213" s="225">
        <f t="shared" si="340"/>
        <v>0</v>
      </c>
      <c r="M213" s="164">
        <f t="shared" ref="M213:BK213" si="360">LOOKUP(M100,$K$56:$BK$56,$K$60:$BK$60)</f>
        <v>0</v>
      </c>
      <c r="N213" s="164">
        <f t="shared" si="360"/>
        <v>0</v>
      </c>
      <c r="O213" s="164">
        <f t="shared" si="360"/>
        <v>1.9258591270049308</v>
      </c>
      <c r="P213" s="164">
        <f t="shared" si="360"/>
        <v>0.88900631243690853</v>
      </c>
      <c r="Q213" s="164">
        <f t="shared" si="360"/>
        <v>0.6829003022646829</v>
      </c>
      <c r="R213" s="164">
        <f t="shared" si="360"/>
        <v>0.57604495485966867</v>
      </c>
      <c r="S213" s="164">
        <f t="shared" si="360"/>
        <v>0.50754481180037436</v>
      </c>
      <c r="T213" s="164">
        <f t="shared" si="360"/>
        <v>0.45892154717422362</v>
      </c>
      <c r="U213" s="164">
        <f t="shared" si="360"/>
        <v>0.42206352148133941</v>
      </c>
      <c r="V213" s="164">
        <f t="shared" si="360"/>
        <v>0.39290279113301169</v>
      </c>
      <c r="W213" s="164">
        <f t="shared" si="360"/>
        <v>0.36901679669198162</v>
      </c>
      <c r="X213" s="164">
        <f t="shared" si="360"/>
        <v>0.3490397850767421</v>
      </c>
      <c r="Y213" s="164">
        <f t="shared" si="360"/>
        <v>0.33199370266062878</v>
      </c>
      <c r="Z213" s="164">
        <f t="shared" si="360"/>
        <v>0.31723943162399526</v>
      </c>
      <c r="AA213" s="164">
        <f t="shared" si="360"/>
        <v>0.30426785397262401</v>
      </c>
      <c r="AB213" s="164">
        <f t="shared" si="360"/>
        <v>0.29277949968509431</v>
      </c>
      <c r="AC213" s="164">
        <f t="shared" si="360"/>
        <v>0.28250182874437674</v>
      </c>
      <c r="AD213" s="164">
        <f t="shared" si="360"/>
        <v>0.273245200837056</v>
      </c>
      <c r="AE213" s="164">
        <f t="shared" si="360"/>
        <v>0.26482627380940371</v>
      </c>
      <c r="AF213" s="164">
        <f t="shared" si="360"/>
        <v>0.25714829410521561</v>
      </c>
      <c r="AG213" s="164">
        <f t="shared" si="360"/>
        <v>0.25010176110664617</v>
      </c>
      <c r="AH213" s="164">
        <f t="shared" si="360"/>
        <v>0.24361106919543057</v>
      </c>
      <c r="AI213" s="164">
        <f t="shared" si="360"/>
        <v>0</v>
      </c>
      <c r="AJ213" s="164">
        <f t="shared" si="360"/>
        <v>0</v>
      </c>
      <c r="AK213" s="164">
        <f t="shared" si="360"/>
        <v>0</v>
      </c>
      <c r="AL213" s="164">
        <f t="shared" si="360"/>
        <v>0</v>
      </c>
      <c r="AM213" s="164">
        <f t="shared" si="360"/>
        <v>0</v>
      </c>
      <c r="AN213" s="164">
        <f t="shared" si="360"/>
        <v>0</v>
      </c>
      <c r="AO213" s="164">
        <f t="shared" si="360"/>
        <v>0</v>
      </c>
      <c r="AP213" s="164">
        <f t="shared" si="360"/>
        <v>0</v>
      </c>
      <c r="AQ213" s="164">
        <f t="shared" si="360"/>
        <v>0</v>
      </c>
      <c r="AR213" s="164">
        <f t="shared" si="360"/>
        <v>0</v>
      </c>
      <c r="AS213" s="164">
        <f t="shared" si="360"/>
        <v>0</v>
      </c>
      <c r="AT213" s="164">
        <f t="shared" si="360"/>
        <v>0</v>
      </c>
      <c r="AU213" s="164">
        <f t="shared" si="360"/>
        <v>0</v>
      </c>
      <c r="AV213" s="164">
        <f t="shared" si="360"/>
        <v>0</v>
      </c>
      <c r="AW213" s="164">
        <f t="shared" si="360"/>
        <v>0</v>
      </c>
      <c r="AX213" s="164">
        <f t="shared" si="360"/>
        <v>0</v>
      </c>
      <c r="AY213" s="164">
        <f t="shared" si="360"/>
        <v>0</v>
      </c>
      <c r="AZ213" s="164">
        <f t="shared" si="360"/>
        <v>0</v>
      </c>
      <c r="BA213" s="164">
        <f t="shared" si="360"/>
        <v>0</v>
      </c>
      <c r="BB213" s="164">
        <f t="shared" si="360"/>
        <v>0</v>
      </c>
      <c r="BC213" s="164">
        <f t="shared" si="360"/>
        <v>0</v>
      </c>
      <c r="BD213" s="164">
        <f t="shared" si="360"/>
        <v>0</v>
      </c>
      <c r="BE213" s="164">
        <f t="shared" si="360"/>
        <v>0</v>
      </c>
      <c r="BF213" s="164">
        <f t="shared" si="360"/>
        <v>0</v>
      </c>
      <c r="BG213" s="164">
        <f t="shared" si="360"/>
        <v>0</v>
      </c>
      <c r="BH213" s="164">
        <f t="shared" si="360"/>
        <v>0</v>
      </c>
      <c r="BI213" s="164">
        <f t="shared" si="360"/>
        <v>0</v>
      </c>
      <c r="BJ213" s="164">
        <f t="shared" si="360"/>
        <v>0</v>
      </c>
      <c r="BK213" s="33">
        <f t="shared" si="360"/>
        <v>0</v>
      </c>
    </row>
    <row r="214" spans="9:63">
      <c r="I214" s="31">
        <v>22</v>
      </c>
      <c r="L214" s="225">
        <f t="shared" si="340"/>
        <v>0</v>
      </c>
      <c r="M214" s="164">
        <f t="shared" ref="M214:BK214" si="361">LOOKUP(M101,$K$56:$BK$56,$K$60:$BK$60)</f>
        <v>0</v>
      </c>
      <c r="N214" s="164">
        <f t="shared" si="361"/>
        <v>0</v>
      </c>
      <c r="O214" s="164">
        <f t="shared" si="361"/>
        <v>1.9258591270049308</v>
      </c>
      <c r="P214" s="164">
        <f t="shared" si="361"/>
        <v>0.88900631243690853</v>
      </c>
      <c r="Q214" s="164">
        <f t="shared" si="361"/>
        <v>0.6829003022646829</v>
      </c>
      <c r="R214" s="164">
        <f t="shared" si="361"/>
        <v>0.57604495485966867</v>
      </c>
      <c r="S214" s="164">
        <f t="shared" si="361"/>
        <v>0.50754481180037436</v>
      </c>
      <c r="T214" s="164">
        <f t="shared" si="361"/>
        <v>0.45892154717422362</v>
      </c>
      <c r="U214" s="164">
        <f t="shared" si="361"/>
        <v>0.42206352148133941</v>
      </c>
      <c r="V214" s="164">
        <f t="shared" si="361"/>
        <v>0.39290279113301169</v>
      </c>
      <c r="W214" s="164">
        <f t="shared" si="361"/>
        <v>0.36901679669198162</v>
      </c>
      <c r="X214" s="164">
        <f t="shared" si="361"/>
        <v>0.3490397850767421</v>
      </c>
      <c r="Y214" s="164">
        <f t="shared" si="361"/>
        <v>0.33199370266062878</v>
      </c>
      <c r="Z214" s="164">
        <f t="shared" si="361"/>
        <v>0.31723943162399526</v>
      </c>
      <c r="AA214" s="164">
        <f t="shared" si="361"/>
        <v>0.30426785397262401</v>
      </c>
      <c r="AB214" s="164">
        <f t="shared" si="361"/>
        <v>0.29277949968509431</v>
      </c>
      <c r="AC214" s="164">
        <f t="shared" si="361"/>
        <v>0.28250182874437674</v>
      </c>
      <c r="AD214" s="164">
        <f t="shared" si="361"/>
        <v>0.273245200837056</v>
      </c>
      <c r="AE214" s="164">
        <f t="shared" si="361"/>
        <v>0.26482627380940371</v>
      </c>
      <c r="AF214" s="164">
        <f t="shared" si="361"/>
        <v>0.25714829410521561</v>
      </c>
      <c r="AG214" s="164">
        <f t="shared" si="361"/>
        <v>0.25010176110664617</v>
      </c>
      <c r="AH214" s="164">
        <f t="shared" si="361"/>
        <v>0.24361106919543057</v>
      </c>
      <c r="AI214" s="164">
        <f t="shared" si="361"/>
        <v>0</v>
      </c>
      <c r="AJ214" s="164">
        <f t="shared" si="361"/>
        <v>0</v>
      </c>
      <c r="AK214" s="164">
        <f t="shared" si="361"/>
        <v>0</v>
      </c>
      <c r="AL214" s="164">
        <f t="shared" si="361"/>
        <v>0</v>
      </c>
      <c r="AM214" s="164">
        <f t="shared" si="361"/>
        <v>0</v>
      </c>
      <c r="AN214" s="164">
        <f t="shared" si="361"/>
        <v>0</v>
      </c>
      <c r="AO214" s="164">
        <f t="shared" si="361"/>
        <v>0</v>
      </c>
      <c r="AP214" s="164">
        <f t="shared" si="361"/>
        <v>0</v>
      </c>
      <c r="AQ214" s="164">
        <f t="shared" si="361"/>
        <v>0</v>
      </c>
      <c r="AR214" s="164">
        <f t="shared" si="361"/>
        <v>0</v>
      </c>
      <c r="AS214" s="164">
        <f t="shared" si="361"/>
        <v>0</v>
      </c>
      <c r="AT214" s="164">
        <f t="shared" si="361"/>
        <v>0</v>
      </c>
      <c r="AU214" s="164">
        <f t="shared" si="361"/>
        <v>0</v>
      </c>
      <c r="AV214" s="164">
        <f t="shared" si="361"/>
        <v>0</v>
      </c>
      <c r="AW214" s="164">
        <f t="shared" si="361"/>
        <v>0</v>
      </c>
      <c r="AX214" s="164">
        <f t="shared" si="361"/>
        <v>0</v>
      </c>
      <c r="AY214" s="164">
        <f t="shared" si="361"/>
        <v>0</v>
      </c>
      <c r="AZ214" s="164">
        <f t="shared" si="361"/>
        <v>0</v>
      </c>
      <c r="BA214" s="164">
        <f t="shared" si="361"/>
        <v>0</v>
      </c>
      <c r="BB214" s="164">
        <f t="shared" si="361"/>
        <v>0</v>
      </c>
      <c r="BC214" s="164">
        <f t="shared" si="361"/>
        <v>0</v>
      </c>
      <c r="BD214" s="164">
        <f t="shared" si="361"/>
        <v>0</v>
      </c>
      <c r="BE214" s="164">
        <f t="shared" si="361"/>
        <v>0</v>
      </c>
      <c r="BF214" s="164">
        <f t="shared" si="361"/>
        <v>0</v>
      </c>
      <c r="BG214" s="164">
        <f t="shared" si="361"/>
        <v>0</v>
      </c>
      <c r="BH214" s="164">
        <f t="shared" si="361"/>
        <v>0</v>
      </c>
      <c r="BI214" s="164">
        <f t="shared" si="361"/>
        <v>0</v>
      </c>
      <c r="BJ214" s="164">
        <f t="shared" si="361"/>
        <v>0</v>
      </c>
      <c r="BK214" s="33">
        <f t="shared" si="361"/>
        <v>0</v>
      </c>
    </row>
    <row r="215" spans="9:63">
      <c r="I215" s="31">
        <v>23</v>
      </c>
      <c r="L215" s="225">
        <f t="shared" si="340"/>
        <v>0</v>
      </c>
      <c r="M215" s="164">
        <f t="shared" ref="M215:BK215" si="362">LOOKUP(M102,$K$56:$BK$56,$K$60:$BK$60)</f>
        <v>0</v>
      </c>
      <c r="N215" s="164">
        <f t="shared" si="362"/>
        <v>0</v>
      </c>
      <c r="O215" s="164">
        <f t="shared" si="362"/>
        <v>1.9258591270049308</v>
      </c>
      <c r="P215" s="164">
        <f t="shared" si="362"/>
        <v>0.88900631243690853</v>
      </c>
      <c r="Q215" s="164">
        <f t="shared" si="362"/>
        <v>0.6829003022646829</v>
      </c>
      <c r="R215" s="164">
        <f t="shared" si="362"/>
        <v>0.57604495485966867</v>
      </c>
      <c r="S215" s="164">
        <f t="shared" si="362"/>
        <v>0.50754481180037436</v>
      </c>
      <c r="T215" s="164">
        <f t="shared" si="362"/>
        <v>0.45892154717422362</v>
      </c>
      <c r="U215" s="164">
        <f t="shared" si="362"/>
        <v>0.42206352148133941</v>
      </c>
      <c r="V215" s="164">
        <f t="shared" si="362"/>
        <v>0.39290279113301169</v>
      </c>
      <c r="W215" s="164">
        <f t="shared" si="362"/>
        <v>0.36901679669198162</v>
      </c>
      <c r="X215" s="164">
        <f t="shared" si="362"/>
        <v>0.3490397850767421</v>
      </c>
      <c r="Y215" s="164">
        <f t="shared" si="362"/>
        <v>0.33199370266062878</v>
      </c>
      <c r="Z215" s="164">
        <f t="shared" si="362"/>
        <v>0.31723943162399526</v>
      </c>
      <c r="AA215" s="164">
        <f t="shared" si="362"/>
        <v>0.30426785397262401</v>
      </c>
      <c r="AB215" s="164">
        <f t="shared" si="362"/>
        <v>0.29277949968509431</v>
      </c>
      <c r="AC215" s="164">
        <f t="shared" si="362"/>
        <v>0.28250182874437674</v>
      </c>
      <c r="AD215" s="164">
        <f t="shared" si="362"/>
        <v>0.273245200837056</v>
      </c>
      <c r="AE215" s="164">
        <f t="shared" si="362"/>
        <v>0.26482627380940371</v>
      </c>
      <c r="AF215" s="164">
        <f t="shared" si="362"/>
        <v>0.25714829410521561</v>
      </c>
      <c r="AG215" s="164">
        <f t="shared" si="362"/>
        <v>0.25010176110664617</v>
      </c>
      <c r="AH215" s="164">
        <f t="shared" si="362"/>
        <v>0.24361106919543057</v>
      </c>
      <c r="AI215" s="164">
        <f t="shared" si="362"/>
        <v>0</v>
      </c>
      <c r="AJ215" s="164">
        <f t="shared" si="362"/>
        <v>0</v>
      </c>
      <c r="AK215" s="164">
        <f t="shared" si="362"/>
        <v>0</v>
      </c>
      <c r="AL215" s="164">
        <f t="shared" si="362"/>
        <v>0</v>
      </c>
      <c r="AM215" s="164">
        <f t="shared" si="362"/>
        <v>0</v>
      </c>
      <c r="AN215" s="164">
        <f t="shared" si="362"/>
        <v>0</v>
      </c>
      <c r="AO215" s="164">
        <f t="shared" si="362"/>
        <v>0</v>
      </c>
      <c r="AP215" s="164">
        <f t="shared" si="362"/>
        <v>0</v>
      </c>
      <c r="AQ215" s="164">
        <f t="shared" si="362"/>
        <v>0</v>
      </c>
      <c r="AR215" s="164">
        <f t="shared" si="362"/>
        <v>0</v>
      </c>
      <c r="AS215" s="164">
        <f t="shared" si="362"/>
        <v>0</v>
      </c>
      <c r="AT215" s="164">
        <f t="shared" si="362"/>
        <v>0</v>
      </c>
      <c r="AU215" s="164">
        <f t="shared" si="362"/>
        <v>0</v>
      </c>
      <c r="AV215" s="164">
        <f t="shared" si="362"/>
        <v>0</v>
      </c>
      <c r="AW215" s="164">
        <f t="shared" si="362"/>
        <v>0</v>
      </c>
      <c r="AX215" s="164">
        <f t="shared" si="362"/>
        <v>0</v>
      </c>
      <c r="AY215" s="164">
        <f t="shared" si="362"/>
        <v>0</v>
      </c>
      <c r="AZ215" s="164">
        <f t="shared" si="362"/>
        <v>0</v>
      </c>
      <c r="BA215" s="164">
        <f t="shared" si="362"/>
        <v>0</v>
      </c>
      <c r="BB215" s="164">
        <f t="shared" si="362"/>
        <v>0</v>
      </c>
      <c r="BC215" s="164">
        <f t="shared" si="362"/>
        <v>0</v>
      </c>
      <c r="BD215" s="164">
        <f t="shared" si="362"/>
        <v>0</v>
      </c>
      <c r="BE215" s="164">
        <f t="shared" si="362"/>
        <v>0</v>
      </c>
      <c r="BF215" s="164">
        <f t="shared" si="362"/>
        <v>0</v>
      </c>
      <c r="BG215" s="164">
        <f t="shared" si="362"/>
        <v>0</v>
      </c>
      <c r="BH215" s="164">
        <f t="shared" si="362"/>
        <v>0</v>
      </c>
      <c r="BI215" s="164">
        <f t="shared" si="362"/>
        <v>0</v>
      </c>
      <c r="BJ215" s="164">
        <f t="shared" si="362"/>
        <v>0</v>
      </c>
      <c r="BK215" s="33">
        <f t="shared" si="362"/>
        <v>0</v>
      </c>
    </row>
    <row r="216" spans="9:63">
      <c r="I216" s="31">
        <v>24</v>
      </c>
      <c r="L216" s="225">
        <f t="shared" si="340"/>
        <v>0</v>
      </c>
      <c r="M216" s="164">
        <f t="shared" ref="M216:BK216" si="363">LOOKUP(M103,$K$56:$BK$56,$K$60:$BK$60)</f>
        <v>0</v>
      </c>
      <c r="N216" s="164">
        <f t="shared" si="363"/>
        <v>0</v>
      </c>
      <c r="O216" s="164">
        <f t="shared" si="363"/>
        <v>1.9258591270049308</v>
      </c>
      <c r="P216" s="164">
        <f t="shared" si="363"/>
        <v>0.88900631243690853</v>
      </c>
      <c r="Q216" s="164">
        <f t="shared" si="363"/>
        <v>0.6829003022646829</v>
      </c>
      <c r="R216" s="164">
        <f t="shared" si="363"/>
        <v>0.57604495485966867</v>
      </c>
      <c r="S216" s="164">
        <f t="shared" si="363"/>
        <v>0.50754481180037436</v>
      </c>
      <c r="T216" s="164">
        <f t="shared" si="363"/>
        <v>0.45892154717422362</v>
      </c>
      <c r="U216" s="164">
        <f t="shared" si="363"/>
        <v>0.42206352148133941</v>
      </c>
      <c r="V216" s="164">
        <f t="shared" si="363"/>
        <v>0.39290279113301169</v>
      </c>
      <c r="W216" s="164">
        <f t="shared" si="363"/>
        <v>0.36901679669198162</v>
      </c>
      <c r="X216" s="164">
        <f t="shared" si="363"/>
        <v>0.3490397850767421</v>
      </c>
      <c r="Y216" s="164">
        <f t="shared" si="363"/>
        <v>0.33199370266062878</v>
      </c>
      <c r="Z216" s="164">
        <f t="shared" si="363"/>
        <v>0.31723943162399526</v>
      </c>
      <c r="AA216" s="164">
        <f t="shared" si="363"/>
        <v>0.30426785397262401</v>
      </c>
      <c r="AB216" s="164">
        <f t="shared" si="363"/>
        <v>0.29277949968509431</v>
      </c>
      <c r="AC216" s="164">
        <f t="shared" si="363"/>
        <v>0.28250182874437674</v>
      </c>
      <c r="AD216" s="164">
        <f t="shared" si="363"/>
        <v>0.273245200837056</v>
      </c>
      <c r="AE216" s="164">
        <f t="shared" si="363"/>
        <v>0.26482627380940371</v>
      </c>
      <c r="AF216" s="164">
        <f t="shared" si="363"/>
        <v>0.25714829410521561</v>
      </c>
      <c r="AG216" s="164">
        <f t="shared" si="363"/>
        <v>0.25010176110664617</v>
      </c>
      <c r="AH216" s="164">
        <f t="shared" si="363"/>
        <v>0.24361106919543057</v>
      </c>
      <c r="AI216" s="164">
        <f t="shared" si="363"/>
        <v>0</v>
      </c>
      <c r="AJ216" s="164">
        <f t="shared" si="363"/>
        <v>0</v>
      </c>
      <c r="AK216" s="164">
        <f t="shared" si="363"/>
        <v>0</v>
      </c>
      <c r="AL216" s="164">
        <f t="shared" si="363"/>
        <v>0</v>
      </c>
      <c r="AM216" s="164">
        <f t="shared" si="363"/>
        <v>0</v>
      </c>
      <c r="AN216" s="164">
        <f t="shared" si="363"/>
        <v>0</v>
      </c>
      <c r="AO216" s="164">
        <f t="shared" si="363"/>
        <v>0</v>
      </c>
      <c r="AP216" s="164">
        <f t="shared" si="363"/>
        <v>0</v>
      </c>
      <c r="AQ216" s="164">
        <f t="shared" si="363"/>
        <v>0</v>
      </c>
      <c r="AR216" s="164">
        <f t="shared" si="363"/>
        <v>0</v>
      </c>
      <c r="AS216" s="164">
        <f t="shared" si="363"/>
        <v>0</v>
      </c>
      <c r="AT216" s="164">
        <f t="shared" si="363"/>
        <v>0</v>
      </c>
      <c r="AU216" s="164">
        <f t="shared" si="363"/>
        <v>0</v>
      </c>
      <c r="AV216" s="164">
        <f t="shared" si="363"/>
        <v>0</v>
      </c>
      <c r="AW216" s="164">
        <f t="shared" si="363"/>
        <v>0</v>
      </c>
      <c r="AX216" s="164">
        <f t="shared" si="363"/>
        <v>0</v>
      </c>
      <c r="AY216" s="164">
        <f t="shared" si="363"/>
        <v>0</v>
      </c>
      <c r="AZ216" s="164">
        <f t="shared" si="363"/>
        <v>0</v>
      </c>
      <c r="BA216" s="164">
        <f t="shared" si="363"/>
        <v>0</v>
      </c>
      <c r="BB216" s="164">
        <f t="shared" si="363"/>
        <v>0</v>
      </c>
      <c r="BC216" s="164">
        <f t="shared" si="363"/>
        <v>0</v>
      </c>
      <c r="BD216" s="164">
        <f t="shared" si="363"/>
        <v>0</v>
      </c>
      <c r="BE216" s="164">
        <f t="shared" si="363"/>
        <v>0</v>
      </c>
      <c r="BF216" s="164">
        <f t="shared" si="363"/>
        <v>0</v>
      </c>
      <c r="BG216" s="164">
        <f t="shared" si="363"/>
        <v>0</v>
      </c>
      <c r="BH216" s="164">
        <f t="shared" si="363"/>
        <v>0</v>
      </c>
      <c r="BI216" s="164">
        <f t="shared" si="363"/>
        <v>0</v>
      </c>
      <c r="BJ216" s="164">
        <f t="shared" si="363"/>
        <v>0</v>
      </c>
      <c r="BK216" s="33">
        <f t="shared" si="363"/>
        <v>0</v>
      </c>
    </row>
    <row r="217" spans="9:63">
      <c r="I217" s="31">
        <v>25</v>
      </c>
      <c r="L217" s="225">
        <f t="shared" si="340"/>
        <v>0</v>
      </c>
      <c r="M217" s="164">
        <f t="shared" ref="M217:BK217" si="364">LOOKUP(M104,$K$56:$BK$56,$K$60:$BK$60)</f>
        <v>0</v>
      </c>
      <c r="N217" s="164">
        <f t="shared" si="364"/>
        <v>0</v>
      </c>
      <c r="O217" s="164">
        <f t="shared" si="364"/>
        <v>0</v>
      </c>
      <c r="P217" s="164">
        <f t="shared" si="364"/>
        <v>1.9258591270049308</v>
      </c>
      <c r="Q217" s="164">
        <f t="shared" si="364"/>
        <v>0.88900631243690853</v>
      </c>
      <c r="R217" s="164">
        <f t="shared" si="364"/>
        <v>0.6829003022646829</v>
      </c>
      <c r="S217" s="164">
        <f t="shared" si="364"/>
        <v>0.57604495485966867</v>
      </c>
      <c r="T217" s="164">
        <f t="shared" si="364"/>
        <v>0.50754481180037436</v>
      </c>
      <c r="U217" s="164">
        <f t="shared" si="364"/>
        <v>0.45892154717422362</v>
      </c>
      <c r="V217" s="164">
        <f t="shared" si="364"/>
        <v>0.42206352148133941</v>
      </c>
      <c r="W217" s="164">
        <f t="shared" si="364"/>
        <v>0.39290279113301169</v>
      </c>
      <c r="X217" s="164">
        <f t="shared" si="364"/>
        <v>0.36901679669198162</v>
      </c>
      <c r="Y217" s="164">
        <f t="shared" si="364"/>
        <v>0.3490397850767421</v>
      </c>
      <c r="Z217" s="164">
        <f t="shared" si="364"/>
        <v>0.33199370266062878</v>
      </c>
      <c r="AA217" s="164">
        <f t="shared" si="364"/>
        <v>0.31723943162399526</v>
      </c>
      <c r="AB217" s="164">
        <f t="shared" si="364"/>
        <v>0.30426785397262401</v>
      </c>
      <c r="AC217" s="164">
        <f t="shared" si="364"/>
        <v>0.29277949968509431</v>
      </c>
      <c r="AD217" s="164">
        <f t="shared" si="364"/>
        <v>0.28250182874437674</v>
      </c>
      <c r="AE217" s="164">
        <f t="shared" si="364"/>
        <v>0.273245200837056</v>
      </c>
      <c r="AF217" s="164">
        <f t="shared" si="364"/>
        <v>0.26482627380940371</v>
      </c>
      <c r="AG217" s="164">
        <f t="shared" si="364"/>
        <v>0.25714829410521561</v>
      </c>
      <c r="AH217" s="164">
        <f t="shared" si="364"/>
        <v>0.25010176110664617</v>
      </c>
      <c r="AI217" s="164">
        <f t="shared" si="364"/>
        <v>0.24361106919543057</v>
      </c>
      <c r="AJ217" s="164">
        <f t="shared" si="364"/>
        <v>0</v>
      </c>
      <c r="AK217" s="164">
        <f t="shared" si="364"/>
        <v>0</v>
      </c>
      <c r="AL217" s="164">
        <f t="shared" si="364"/>
        <v>0</v>
      </c>
      <c r="AM217" s="164">
        <f t="shared" si="364"/>
        <v>0</v>
      </c>
      <c r="AN217" s="164">
        <f t="shared" si="364"/>
        <v>0</v>
      </c>
      <c r="AO217" s="164">
        <f t="shared" si="364"/>
        <v>0</v>
      </c>
      <c r="AP217" s="164">
        <f t="shared" si="364"/>
        <v>0</v>
      </c>
      <c r="AQ217" s="164">
        <f t="shared" si="364"/>
        <v>0</v>
      </c>
      <c r="AR217" s="164">
        <f t="shared" si="364"/>
        <v>0</v>
      </c>
      <c r="AS217" s="164">
        <f t="shared" si="364"/>
        <v>0</v>
      </c>
      <c r="AT217" s="164">
        <f t="shared" si="364"/>
        <v>0</v>
      </c>
      <c r="AU217" s="164">
        <f t="shared" si="364"/>
        <v>0</v>
      </c>
      <c r="AV217" s="164">
        <f t="shared" si="364"/>
        <v>0</v>
      </c>
      <c r="AW217" s="164">
        <f t="shared" si="364"/>
        <v>0</v>
      </c>
      <c r="AX217" s="164">
        <f t="shared" si="364"/>
        <v>0</v>
      </c>
      <c r="AY217" s="164">
        <f t="shared" si="364"/>
        <v>0</v>
      </c>
      <c r="AZ217" s="164">
        <f t="shared" si="364"/>
        <v>0</v>
      </c>
      <c r="BA217" s="164">
        <f t="shared" si="364"/>
        <v>0</v>
      </c>
      <c r="BB217" s="164">
        <f t="shared" si="364"/>
        <v>0</v>
      </c>
      <c r="BC217" s="164">
        <f t="shared" si="364"/>
        <v>0</v>
      </c>
      <c r="BD217" s="164">
        <f t="shared" si="364"/>
        <v>0</v>
      </c>
      <c r="BE217" s="164">
        <f t="shared" si="364"/>
        <v>0</v>
      </c>
      <c r="BF217" s="164">
        <f t="shared" si="364"/>
        <v>0</v>
      </c>
      <c r="BG217" s="164">
        <f t="shared" si="364"/>
        <v>0</v>
      </c>
      <c r="BH217" s="164">
        <f t="shared" si="364"/>
        <v>0</v>
      </c>
      <c r="BI217" s="164">
        <f t="shared" si="364"/>
        <v>0</v>
      </c>
      <c r="BJ217" s="164">
        <f t="shared" si="364"/>
        <v>0</v>
      </c>
      <c r="BK217" s="33">
        <f t="shared" si="364"/>
        <v>0</v>
      </c>
    </row>
    <row r="218" spans="9:63">
      <c r="I218" s="31">
        <v>26</v>
      </c>
      <c r="L218" s="225">
        <f t="shared" si="340"/>
        <v>0</v>
      </c>
      <c r="M218" s="164">
        <f t="shared" ref="M218:BK218" si="365">LOOKUP(M105,$K$56:$BK$56,$K$60:$BK$60)</f>
        <v>0</v>
      </c>
      <c r="N218" s="164">
        <f t="shared" si="365"/>
        <v>0</v>
      </c>
      <c r="O218" s="164">
        <f t="shared" si="365"/>
        <v>0</v>
      </c>
      <c r="P218" s="164">
        <f t="shared" si="365"/>
        <v>1.9258591270049308</v>
      </c>
      <c r="Q218" s="164">
        <f t="shared" si="365"/>
        <v>0.88900631243690853</v>
      </c>
      <c r="R218" s="164">
        <f t="shared" si="365"/>
        <v>0.6829003022646829</v>
      </c>
      <c r="S218" s="164">
        <f t="shared" si="365"/>
        <v>0.57604495485966867</v>
      </c>
      <c r="T218" s="164">
        <f t="shared" si="365"/>
        <v>0.50754481180037436</v>
      </c>
      <c r="U218" s="164">
        <f t="shared" si="365"/>
        <v>0.45892154717422362</v>
      </c>
      <c r="V218" s="164">
        <f t="shared" si="365"/>
        <v>0.42206352148133941</v>
      </c>
      <c r="W218" s="164">
        <f t="shared" si="365"/>
        <v>0.39290279113301169</v>
      </c>
      <c r="X218" s="164">
        <f t="shared" si="365"/>
        <v>0.36901679669198162</v>
      </c>
      <c r="Y218" s="164">
        <f t="shared" si="365"/>
        <v>0.3490397850767421</v>
      </c>
      <c r="Z218" s="164">
        <f t="shared" si="365"/>
        <v>0.33199370266062878</v>
      </c>
      <c r="AA218" s="164">
        <f t="shared" si="365"/>
        <v>0.31723943162399526</v>
      </c>
      <c r="AB218" s="164">
        <f t="shared" si="365"/>
        <v>0.30426785397262401</v>
      </c>
      <c r="AC218" s="164">
        <f t="shared" si="365"/>
        <v>0.29277949968509431</v>
      </c>
      <c r="AD218" s="164">
        <f t="shared" si="365"/>
        <v>0.28250182874437674</v>
      </c>
      <c r="AE218" s="164">
        <f t="shared" si="365"/>
        <v>0.273245200837056</v>
      </c>
      <c r="AF218" s="164">
        <f t="shared" si="365"/>
        <v>0.26482627380940371</v>
      </c>
      <c r="AG218" s="164">
        <f t="shared" si="365"/>
        <v>0.25714829410521561</v>
      </c>
      <c r="AH218" s="164">
        <f t="shared" si="365"/>
        <v>0.25010176110664617</v>
      </c>
      <c r="AI218" s="164">
        <f t="shared" si="365"/>
        <v>0.24361106919543057</v>
      </c>
      <c r="AJ218" s="164">
        <f t="shared" si="365"/>
        <v>0</v>
      </c>
      <c r="AK218" s="164">
        <f t="shared" si="365"/>
        <v>0</v>
      </c>
      <c r="AL218" s="164">
        <f t="shared" si="365"/>
        <v>0</v>
      </c>
      <c r="AM218" s="164">
        <f t="shared" si="365"/>
        <v>0</v>
      </c>
      <c r="AN218" s="164">
        <f t="shared" si="365"/>
        <v>0</v>
      </c>
      <c r="AO218" s="164">
        <f t="shared" si="365"/>
        <v>0</v>
      </c>
      <c r="AP218" s="164">
        <f t="shared" si="365"/>
        <v>0</v>
      </c>
      <c r="AQ218" s="164">
        <f t="shared" si="365"/>
        <v>0</v>
      </c>
      <c r="AR218" s="164">
        <f t="shared" si="365"/>
        <v>0</v>
      </c>
      <c r="AS218" s="164">
        <f t="shared" si="365"/>
        <v>0</v>
      </c>
      <c r="AT218" s="164">
        <f t="shared" si="365"/>
        <v>0</v>
      </c>
      <c r="AU218" s="164">
        <f t="shared" si="365"/>
        <v>0</v>
      </c>
      <c r="AV218" s="164">
        <f t="shared" si="365"/>
        <v>0</v>
      </c>
      <c r="AW218" s="164">
        <f t="shared" si="365"/>
        <v>0</v>
      </c>
      <c r="AX218" s="164">
        <f t="shared" si="365"/>
        <v>0</v>
      </c>
      <c r="AY218" s="164">
        <f t="shared" si="365"/>
        <v>0</v>
      </c>
      <c r="AZ218" s="164">
        <f t="shared" si="365"/>
        <v>0</v>
      </c>
      <c r="BA218" s="164">
        <f t="shared" si="365"/>
        <v>0</v>
      </c>
      <c r="BB218" s="164">
        <f t="shared" si="365"/>
        <v>0</v>
      </c>
      <c r="BC218" s="164">
        <f t="shared" si="365"/>
        <v>0</v>
      </c>
      <c r="BD218" s="164">
        <f t="shared" si="365"/>
        <v>0</v>
      </c>
      <c r="BE218" s="164">
        <f t="shared" si="365"/>
        <v>0</v>
      </c>
      <c r="BF218" s="164">
        <f t="shared" si="365"/>
        <v>0</v>
      </c>
      <c r="BG218" s="164">
        <f t="shared" si="365"/>
        <v>0</v>
      </c>
      <c r="BH218" s="164">
        <f t="shared" si="365"/>
        <v>0</v>
      </c>
      <c r="BI218" s="164">
        <f t="shared" si="365"/>
        <v>0</v>
      </c>
      <c r="BJ218" s="164">
        <f t="shared" si="365"/>
        <v>0</v>
      </c>
      <c r="BK218" s="33">
        <f t="shared" si="365"/>
        <v>0</v>
      </c>
    </row>
    <row r="219" spans="9:63">
      <c r="I219" s="31">
        <v>27</v>
      </c>
      <c r="L219" s="225">
        <f t="shared" si="340"/>
        <v>0</v>
      </c>
      <c r="M219" s="164">
        <f t="shared" ref="M219:BK219" si="366">LOOKUP(M106,$K$56:$BK$56,$K$60:$BK$60)</f>
        <v>0</v>
      </c>
      <c r="N219" s="164">
        <f t="shared" si="366"/>
        <v>0</v>
      </c>
      <c r="O219" s="164">
        <f t="shared" si="366"/>
        <v>0</v>
      </c>
      <c r="P219" s="164">
        <f t="shared" si="366"/>
        <v>1.9258591270049308</v>
      </c>
      <c r="Q219" s="164">
        <f t="shared" si="366"/>
        <v>0.88900631243690853</v>
      </c>
      <c r="R219" s="164">
        <f t="shared" si="366"/>
        <v>0.6829003022646829</v>
      </c>
      <c r="S219" s="164">
        <f t="shared" si="366"/>
        <v>0.57604495485966867</v>
      </c>
      <c r="T219" s="164">
        <f t="shared" si="366"/>
        <v>0.50754481180037436</v>
      </c>
      <c r="U219" s="164">
        <f t="shared" si="366"/>
        <v>0.45892154717422362</v>
      </c>
      <c r="V219" s="164">
        <f t="shared" si="366"/>
        <v>0.42206352148133941</v>
      </c>
      <c r="W219" s="164">
        <f t="shared" si="366"/>
        <v>0.39290279113301169</v>
      </c>
      <c r="X219" s="164">
        <f t="shared" si="366"/>
        <v>0.36901679669198162</v>
      </c>
      <c r="Y219" s="164">
        <f t="shared" si="366"/>
        <v>0.3490397850767421</v>
      </c>
      <c r="Z219" s="164">
        <f t="shared" si="366"/>
        <v>0.33199370266062878</v>
      </c>
      <c r="AA219" s="164">
        <f t="shared" si="366"/>
        <v>0.31723943162399526</v>
      </c>
      <c r="AB219" s="164">
        <f t="shared" si="366"/>
        <v>0.30426785397262401</v>
      </c>
      <c r="AC219" s="164">
        <f t="shared" si="366"/>
        <v>0.29277949968509431</v>
      </c>
      <c r="AD219" s="164">
        <f t="shared" si="366"/>
        <v>0.28250182874437674</v>
      </c>
      <c r="AE219" s="164">
        <f t="shared" si="366"/>
        <v>0.273245200837056</v>
      </c>
      <c r="AF219" s="164">
        <f t="shared" si="366"/>
        <v>0.26482627380940371</v>
      </c>
      <c r="AG219" s="164">
        <f t="shared" si="366"/>
        <v>0.25714829410521561</v>
      </c>
      <c r="AH219" s="164">
        <f t="shared" si="366"/>
        <v>0.25010176110664617</v>
      </c>
      <c r="AI219" s="164">
        <f t="shared" si="366"/>
        <v>0.24361106919543057</v>
      </c>
      <c r="AJ219" s="164">
        <f t="shared" si="366"/>
        <v>0</v>
      </c>
      <c r="AK219" s="164">
        <f t="shared" si="366"/>
        <v>0</v>
      </c>
      <c r="AL219" s="164">
        <f t="shared" si="366"/>
        <v>0</v>
      </c>
      <c r="AM219" s="164">
        <f t="shared" si="366"/>
        <v>0</v>
      </c>
      <c r="AN219" s="164">
        <f t="shared" si="366"/>
        <v>0</v>
      </c>
      <c r="AO219" s="164">
        <f t="shared" si="366"/>
        <v>0</v>
      </c>
      <c r="AP219" s="164">
        <f t="shared" si="366"/>
        <v>0</v>
      </c>
      <c r="AQ219" s="164">
        <f t="shared" si="366"/>
        <v>0</v>
      </c>
      <c r="AR219" s="164">
        <f t="shared" si="366"/>
        <v>0</v>
      </c>
      <c r="AS219" s="164">
        <f t="shared" si="366"/>
        <v>0</v>
      </c>
      <c r="AT219" s="164">
        <f t="shared" si="366"/>
        <v>0</v>
      </c>
      <c r="AU219" s="164">
        <f t="shared" si="366"/>
        <v>0</v>
      </c>
      <c r="AV219" s="164">
        <f t="shared" si="366"/>
        <v>0</v>
      </c>
      <c r="AW219" s="164">
        <f t="shared" si="366"/>
        <v>0</v>
      </c>
      <c r="AX219" s="164">
        <f t="shared" si="366"/>
        <v>0</v>
      </c>
      <c r="AY219" s="164">
        <f t="shared" si="366"/>
        <v>0</v>
      </c>
      <c r="AZ219" s="164">
        <f t="shared" si="366"/>
        <v>0</v>
      </c>
      <c r="BA219" s="164">
        <f t="shared" si="366"/>
        <v>0</v>
      </c>
      <c r="BB219" s="164">
        <f t="shared" si="366"/>
        <v>0</v>
      </c>
      <c r="BC219" s="164">
        <f t="shared" si="366"/>
        <v>0</v>
      </c>
      <c r="BD219" s="164">
        <f t="shared" si="366"/>
        <v>0</v>
      </c>
      <c r="BE219" s="164">
        <f t="shared" si="366"/>
        <v>0</v>
      </c>
      <c r="BF219" s="164">
        <f t="shared" si="366"/>
        <v>0</v>
      </c>
      <c r="BG219" s="164">
        <f t="shared" si="366"/>
        <v>0</v>
      </c>
      <c r="BH219" s="164">
        <f t="shared" si="366"/>
        <v>0</v>
      </c>
      <c r="BI219" s="164">
        <f t="shared" si="366"/>
        <v>0</v>
      </c>
      <c r="BJ219" s="164">
        <f t="shared" si="366"/>
        <v>0</v>
      </c>
      <c r="BK219" s="33">
        <f t="shared" si="366"/>
        <v>0</v>
      </c>
    </row>
    <row r="220" spans="9:63">
      <c r="I220" s="31">
        <v>28</v>
      </c>
      <c r="L220" s="225">
        <f t="shared" si="340"/>
        <v>0</v>
      </c>
      <c r="M220" s="164">
        <f t="shared" ref="M220:BK220" si="367">LOOKUP(M107,$K$56:$BK$56,$K$60:$BK$60)</f>
        <v>0</v>
      </c>
      <c r="N220" s="164">
        <f t="shared" si="367"/>
        <v>0</v>
      </c>
      <c r="O220" s="164">
        <f t="shared" si="367"/>
        <v>0</v>
      </c>
      <c r="P220" s="164">
        <f t="shared" si="367"/>
        <v>1.9258591270049308</v>
      </c>
      <c r="Q220" s="164">
        <f t="shared" si="367"/>
        <v>0.88900631243690853</v>
      </c>
      <c r="R220" s="164">
        <f t="shared" si="367"/>
        <v>0.6829003022646829</v>
      </c>
      <c r="S220" s="164">
        <f t="shared" si="367"/>
        <v>0.57604495485966867</v>
      </c>
      <c r="T220" s="164">
        <f t="shared" si="367"/>
        <v>0.50754481180037436</v>
      </c>
      <c r="U220" s="164">
        <f t="shared" si="367"/>
        <v>0.45892154717422362</v>
      </c>
      <c r="V220" s="164">
        <f t="shared" si="367"/>
        <v>0.42206352148133941</v>
      </c>
      <c r="W220" s="164">
        <f t="shared" si="367"/>
        <v>0.39290279113301169</v>
      </c>
      <c r="X220" s="164">
        <f t="shared" si="367"/>
        <v>0.36901679669198162</v>
      </c>
      <c r="Y220" s="164">
        <f t="shared" si="367"/>
        <v>0.3490397850767421</v>
      </c>
      <c r="Z220" s="164">
        <f t="shared" si="367"/>
        <v>0.33199370266062878</v>
      </c>
      <c r="AA220" s="164">
        <f t="shared" si="367"/>
        <v>0.31723943162399526</v>
      </c>
      <c r="AB220" s="164">
        <f t="shared" si="367"/>
        <v>0.30426785397262401</v>
      </c>
      <c r="AC220" s="164">
        <f t="shared" si="367"/>
        <v>0.29277949968509431</v>
      </c>
      <c r="AD220" s="164">
        <f>LOOKUP(AD107,$K$56:$BK$56,$K$60:$BK$60)</f>
        <v>0.28250182874437674</v>
      </c>
      <c r="AE220" s="164">
        <f>LOOKUP(AE107,$K$56:$BK$56,$K$60:$BK$60)</f>
        <v>0.273245200837056</v>
      </c>
      <c r="AF220" s="164">
        <f t="shared" si="367"/>
        <v>0.26482627380940371</v>
      </c>
      <c r="AG220" s="164">
        <f t="shared" si="367"/>
        <v>0.25714829410521561</v>
      </c>
      <c r="AH220" s="164">
        <f t="shared" si="367"/>
        <v>0.25010176110664617</v>
      </c>
      <c r="AI220" s="164">
        <f t="shared" si="367"/>
        <v>0.24361106919543057</v>
      </c>
      <c r="AJ220" s="164">
        <f t="shared" si="367"/>
        <v>0</v>
      </c>
      <c r="AK220" s="164">
        <f t="shared" si="367"/>
        <v>0</v>
      </c>
      <c r="AL220" s="164">
        <f t="shared" si="367"/>
        <v>0</v>
      </c>
      <c r="AM220" s="164">
        <f t="shared" si="367"/>
        <v>0</v>
      </c>
      <c r="AN220" s="164">
        <f t="shared" si="367"/>
        <v>0</v>
      </c>
      <c r="AO220" s="164">
        <f t="shared" si="367"/>
        <v>0</v>
      </c>
      <c r="AP220" s="164">
        <f t="shared" si="367"/>
        <v>0</v>
      </c>
      <c r="AQ220" s="164">
        <f t="shared" si="367"/>
        <v>0</v>
      </c>
      <c r="AR220" s="164">
        <f t="shared" si="367"/>
        <v>0</v>
      </c>
      <c r="AS220" s="164">
        <f t="shared" si="367"/>
        <v>0</v>
      </c>
      <c r="AT220" s="164">
        <f t="shared" si="367"/>
        <v>0</v>
      </c>
      <c r="AU220" s="164">
        <f t="shared" si="367"/>
        <v>0</v>
      </c>
      <c r="AV220" s="164">
        <f t="shared" si="367"/>
        <v>0</v>
      </c>
      <c r="AW220" s="164">
        <f t="shared" si="367"/>
        <v>0</v>
      </c>
      <c r="AX220" s="164">
        <f t="shared" si="367"/>
        <v>0</v>
      </c>
      <c r="AY220" s="164">
        <f t="shared" si="367"/>
        <v>0</v>
      </c>
      <c r="AZ220" s="164">
        <f t="shared" si="367"/>
        <v>0</v>
      </c>
      <c r="BA220" s="164">
        <f t="shared" si="367"/>
        <v>0</v>
      </c>
      <c r="BB220" s="164">
        <f t="shared" si="367"/>
        <v>0</v>
      </c>
      <c r="BC220" s="164">
        <f t="shared" si="367"/>
        <v>0</v>
      </c>
      <c r="BD220" s="164">
        <f t="shared" si="367"/>
        <v>0</v>
      </c>
      <c r="BE220" s="164">
        <f t="shared" si="367"/>
        <v>0</v>
      </c>
      <c r="BF220" s="164">
        <f t="shared" si="367"/>
        <v>0</v>
      </c>
      <c r="BG220" s="164">
        <f t="shared" si="367"/>
        <v>0</v>
      </c>
      <c r="BH220" s="164">
        <f t="shared" si="367"/>
        <v>0</v>
      </c>
      <c r="BI220" s="164">
        <f t="shared" si="367"/>
        <v>0</v>
      </c>
      <c r="BJ220" s="164">
        <f t="shared" si="367"/>
        <v>0</v>
      </c>
      <c r="BK220" s="33">
        <f t="shared" si="367"/>
        <v>0</v>
      </c>
    </row>
    <row r="221" spans="9:63">
      <c r="I221" s="31">
        <v>29</v>
      </c>
      <c r="L221" s="225">
        <f t="shared" si="340"/>
        <v>0</v>
      </c>
      <c r="M221" s="164">
        <f t="shared" ref="M221:BK221" si="368">LOOKUP(M108,$K$56:$BK$56,$K$60:$BK$60)</f>
        <v>0</v>
      </c>
      <c r="N221" s="164">
        <f t="shared" si="368"/>
        <v>0</v>
      </c>
      <c r="O221" s="164">
        <f t="shared" si="368"/>
        <v>0</v>
      </c>
      <c r="P221" s="164">
        <f t="shared" si="368"/>
        <v>0</v>
      </c>
      <c r="Q221" s="164">
        <f t="shared" si="368"/>
        <v>0</v>
      </c>
      <c r="R221" s="164">
        <f t="shared" si="368"/>
        <v>0</v>
      </c>
      <c r="S221" s="164">
        <f t="shared" si="368"/>
        <v>0</v>
      </c>
      <c r="T221" s="164">
        <f t="shared" si="368"/>
        <v>0</v>
      </c>
      <c r="U221" s="164">
        <f t="shared" si="368"/>
        <v>0</v>
      </c>
      <c r="V221" s="164">
        <f t="shared" si="368"/>
        <v>0</v>
      </c>
      <c r="W221" s="164">
        <f t="shared" si="368"/>
        <v>0</v>
      </c>
      <c r="X221" s="164">
        <f t="shared" si="368"/>
        <v>0</v>
      </c>
      <c r="Y221" s="164">
        <f t="shared" si="368"/>
        <v>0</v>
      </c>
      <c r="Z221" s="164">
        <f t="shared" si="368"/>
        <v>0</v>
      </c>
      <c r="AA221" s="164">
        <f t="shared" si="368"/>
        <v>0</v>
      </c>
      <c r="AB221" s="164">
        <f t="shared" si="368"/>
        <v>0</v>
      </c>
      <c r="AC221" s="164">
        <f t="shared" si="368"/>
        <v>0</v>
      </c>
      <c r="AD221" s="164">
        <f t="shared" si="368"/>
        <v>0</v>
      </c>
      <c r="AE221" s="164">
        <f t="shared" si="368"/>
        <v>0</v>
      </c>
      <c r="AF221" s="164">
        <f t="shared" si="368"/>
        <v>0</v>
      </c>
      <c r="AG221" s="164">
        <f t="shared" si="368"/>
        <v>0</v>
      </c>
      <c r="AH221" s="164">
        <f t="shared" si="368"/>
        <v>0</v>
      </c>
      <c r="AI221" s="164">
        <f t="shared" si="368"/>
        <v>0</v>
      </c>
      <c r="AJ221" s="164">
        <f t="shared" si="368"/>
        <v>0</v>
      </c>
      <c r="AK221" s="164">
        <f t="shared" si="368"/>
        <v>0</v>
      </c>
      <c r="AL221" s="164">
        <f t="shared" si="368"/>
        <v>0</v>
      </c>
      <c r="AM221" s="164">
        <f t="shared" si="368"/>
        <v>0</v>
      </c>
      <c r="AN221" s="164">
        <f t="shared" si="368"/>
        <v>0</v>
      </c>
      <c r="AO221" s="164">
        <f t="shared" si="368"/>
        <v>0</v>
      </c>
      <c r="AP221" s="164">
        <f t="shared" si="368"/>
        <v>0</v>
      </c>
      <c r="AQ221" s="164">
        <f t="shared" si="368"/>
        <v>0</v>
      </c>
      <c r="AR221" s="164">
        <f t="shared" si="368"/>
        <v>0</v>
      </c>
      <c r="AS221" s="164">
        <f t="shared" si="368"/>
        <v>0</v>
      </c>
      <c r="AT221" s="164">
        <f t="shared" si="368"/>
        <v>0</v>
      </c>
      <c r="AU221" s="164">
        <f t="shared" si="368"/>
        <v>0</v>
      </c>
      <c r="AV221" s="164">
        <f t="shared" si="368"/>
        <v>0</v>
      </c>
      <c r="AW221" s="164">
        <f t="shared" si="368"/>
        <v>0</v>
      </c>
      <c r="AX221" s="164">
        <f t="shared" si="368"/>
        <v>0</v>
      </c>
      <c r="AY221" s="164">
        <f t="shared" si="368"/>
        <v>0</v>
      </c>
      <c r="AZ221" s="164">
        <f t="shared" si="368"/>
        <v>0</v>
      </c>
      <c r="BA221" s="164">
        <f t="shared" si="368"/>
        <v>0</v>
      </c>
      <c r="BB221" s="164">
        <f t="shared" si="368"/>
        <v>0</v>
      </c>
      <c r="BC221" s="164">
        <f t="shared" si="368"/>
        <v>0</v>
      </c>
      <c r="BD221" s="164">
        <f t="shared" si="368"/>
        <v>0</v>
      </c>
      <c r="BE221" s="164">
        <f t="shared" si="368"/>
        <v>0</v>
      </c>
      <c r="BF221" s="164">
        <f t="shared" si="368"/>
        <v>0</v>
      </c>
      <c r="BG221" s="164">
        <f t="shared" si="368"/>
        <v>0</v>
      </c>
      <c r="BH221" s="164">
        <f t="shared" si="368"/>
        <v>0</v>
      </c>
      <c r="BI221" s="164">
        <f t="shared" si="368"/>
        <v>0</v>
      </c>
      <c r="BJ221" s="164">
        <f t="shared" si="368"/>
        <v>0</v>
      </c>
      <c r="BK221" s="33">
        <f t="shared" si="368"/>
        <v>0</v>
      </c>
    </row>
    <row r="222" spans="9:63">
      <c r="I222" s="31">
        <v>30</v>
      </c>
      <c r="L222" s="225">
        <f t="shared" si="340"/>
        <v>0</v>
      </c>
      <c r="M222" s="164">
        <f t="shared" ref="M222:BK222" si="369">LOOKUP(M109,$K$56:$BK$56,$K$60:$BK$60)</f>
        <v>0</v>
      </c>
      <c r="N222" s="164">
        <f t="shared" si="369"/>
        <v>0</v>
      </c>
      <c r="O222" s="164">
        <f t="shared" si="369"/>
        <v>0</v>
      </c>
      <c r="P222" s="164">
        <f t="shared" si="369"/>
        <v>0</v>
      </c>
      <c r="Q222" s="164">
        <f t="shared" si="369"/>
        <v>0</v>
      </c>
      <c r="R222" s="164">
        <f t="shared" si="369"/>
        <v>0</v>
      </c>
      <c r="S222" s="164">
        <f t="shared" si="369"/>
        <v>0</v>
      </c>
      <c r="T222" s="164">
        <f t="shared" si="369"/>
        <v>0</v>
      </c>
      <c r="U222" s="164">
        <f t="shared" si="369"/>
        <v>0</v>
      </c>
      <c r="V222" s="164">
        <f t="shared" si="369"/>
        <v>0</v>
      </c>
      <c r="W222" s="164">
        <f t="shared" si="369"/>
        <v>0</v>
      </c>
      <c r="X222" s="164">
        <f t="shared" si="369"/>
        <v>0</v>
      </c>
      <c r="Y222" s="164">
        <f t="shared" si="369"/>
        <v>0</v>
      </c>
      <c r="Z222" s="164">
        <f t="shared" si="369"/>
        <v>0</v>
      </c>
      <c r="AA222" s="164">
        <f t="shared" si="369"/>
        <v>0</v>
      </c>
      <c r="AB222" s="164">
        <f t="shared" si="369"/>
        <v>0</v>
      </c>
      <c r="AC222" s="164">
        <f t="shared" si="369"/>
        <v>0</v>
      </c>
      <c r="AD222" s="164">
        <f t="shared" si="369"/>
        <v>0</v>
      </c>
      <c r="AE222" s="164">
        <f t="shared" si="369"/>
        <v>0</v>
      </c>
      <c r="AF222" s="164">
        <f t="shared" si="369"/>
        <v>0</v>
      </c>
      <c r="AG222" s="164">
        <f t="shared" si="369"/>
        <v>0</v>
      </c>
      <c r="AH222" s="164">
        <f t="shared" si="369"/>
        <v>0</v>
      </c>
      <c r="AI222" s="164">
        <f t="shared" si="369"/>
        <v>0</v>
      </c>
      <c r="AJ222" s="164">
        <f t="shared" si="369"/>
        <v>0</v>
      </c>
      <c r="AK222" s="164">
        <f t="shared" si="369"/>
        <v>0</v>
      </c>
      <c r="AL222" s="164">
        <f t="shared" si="369"/>
        <v>0</v>
      </c>
      <c r="AM222" s="164">
        <f t="shared" si="369"/>
        <v>0</v>
      </c>
      <c r="AN222" s="164">
        <f t="shared" si="369"/>
        <v>0</v>
      </c>
      <c r="AO222" s="164">
        <f t="shared" si="369"/>
        <v>0</v>
      </c>
      <c r="AP222" s="164">
        <f t="shared" si="369"/>
        <v>0</v>
      </c>
      <c r="AQ222" s="164">
        <f t="shared" si="369"/>
        <v>0</v>
      </c>
      <c r="AR222" s="164">
        <f t="shared" si="369"/>
        <v>0</v>
      </c>
      <c r="AS222" s="164">
        <f t="shared" si="369"/>
        <v>0</v>
      </c>
      <c r="AT222" s="164">
        <f t="shared" si="369"/>
        <v>0</v>
      </c>
      <c r="AU222" s="164">
        <f t="shared" si="369"/>
        <v>0</v>
      </c>
      <c r="AV222" s="164">
        <f t="shared" si="369"/>
        <v>0</v>
      </c>
      <c r="AW222" s="164">
        <f t="shared" si="369"/>
        <v>0</v>
      </c>
      <c r="AX222" s="164">
        <f t="shared" si="369"/>
        <v>0</v>
      </c>
      <c r="AY222" s="164">
        <f t="shared" si="369"/>
        <v>0</v>
      </c>
      <c r="AZ222" s="164">
        <f t="shared" si="369"/>
        <v>0</v>
      </c>
      <c r="BA222" s="164">
        <f t="shared" si="369"/>
        <v>0</v>
      </c>
      <c r="BB222" s="164">
        <f t="shared" si="369"/>
        <v>0</v>
      </c>
      <c r="BC222" s="164">
        <f t="shared" si="369"/>
        <v>0</v>
      </c>
      <c r="BD222" s="164">
        <f t="shared" si="369"/>
        <v>0</v>
      </c>
      <c r="BE222" s="164">
        <f t="shared" si="369"/>
        <v>0</v>
      </c>
      <c r="BF222" s="164">
        <f t="shared" si="369"/>
        <v>0</v>
      </c>
      <c r="BG222" s="164">
        <f t="shared" si="369"/>
        <v>0</v>
      </c>
      <c r="BH222" s="164">
        <f t="shared" si="369"/>
        <v>0</v>
      </c>
      <c r="BI222" s="164">
        <f t="shared" si="369"/>
        <v>0</v>
      </c>
      <c r="BJ222" s="164">
        <f t="shared" si="369"/>
        <v>0</v>
      </c>
      <c r="BK222" s="33">
        <f t="shared" si="369"/>
        <v>0</v>
      </c>
    </row>
    <row r="223" spans="9:63">
      <c r="I223" s="31">
        <v>31</v>
      </c>
      <c r="L223" s="225">
        <f t="shared" si="340"/>
        <v>0</v>
      </c>
      <c r="M223" s="164">
        <f t="shared" ref="M223:BK223" si="370">LOOKUP(M110,$K$56:$BK$56,$K$60:$BK$60)</f>
        <v>0</v>
      </c>
      <c r="N223" s="164">
        <f t="shared" si="370"/>
        <v>0</v>
      </c>
      <c r="O223" s="164">
        <f t="shared" si="370"/>
        <v>0</v>
      </c>
      <c r="P223" s="164">
        <f t="shared" si="370"/>
        <v>0</v>
      </c>
      <c r="Q223" s="164">
        <f t="shared" si="370"/>
        <v>0</v>
      </c>
      <c r="R223" s="164">
        <f t="shared" si="370"/>
        <v>0</v>
      </c>
      <c r="S223" s="164">
        <f t="shared" si="370"/>
        <v>0</v>
      </c>
      <c r="T223" s="164">
        <f t="shared" si="370"/>
        <v>0</v>
      </c>
      <c r="U223" s="164">
        <f t="shared" si="370"/>
        <v>0</v>
      </c>
      <c r="V223" s="164">
        <f t="shared" si="370"/>
        <v>0</v>
      </c>
      <c r="W223" s="164">
        <f t="shared" si="370"/>
        <v>0</v>
      </c>
      <c r="X223" s="164">
        <f t="shared" si="370"/>
        <v>0</v>
      </c>
      <c r="Y223" s="164">
        <f t="shared" si="370"/>
        <v>0</v>
      </c>
      <c r="Z223" s="164">
        <f t="shared" si="370"/>
        <v>0</v>
      </c>
      <c r="AA223" s="164">
        <f t="shared" si="370"/>
        <v>0</v>
      </c>
      <c r="AB223" s="164">
        <f t="shared" si="370"/>
        <v>0</v>
      </c>
      <c r="AC223" s="164">
        <f t="shared" si="370"/>
        <v>0</v>
      </c>
      <c r="AD223" s="164">
        <f t="shared" si="370"/>
        <v>0</v>
      </c>
      <c r="AE223" s="164">
        <f t="shared" si="370"/>
        <v>0</v>
      </c>
      <c r="AF223" s="164">
        <f t="shared" si="370"/>
        <v>0</v>
      </c>
      <c r="AG223" s="164">
        <f t="shared" si="370"/>
        <v>0</v>
      </c>
      <c r="AH223" s="164">
        <f t="shared" si="370"/>
        <v>0</v>
      </c>
      <c r="AI223" s="164">
        <f t="shared" si="370"/>
        <v>0</v>
      </c>
      <c r="AJ223" s="164">
        <f t="shared" si="370"/>
        <v>0</v>
      </c>
      <c r="AK223" s="164">
        <f t="shared" si="370"/>
        <v>0</v>
      </c>
      <c r="AL223" s="164">
        <f t="shared" si="370"/>
        <v>0</v>
      </c>
      <c r="AM223" s="164">
        <f t="shared" si="370"/>
        <v>0</v>
      </c>
      <c r="AN223" s="164">
        <f t="shared" si="370"/>
        <v>0</v>
      </c>
      <c r="AO223" s="164">
        <f t="shared" si="370"/>
        <v>0</v>
      </c>
      <c r="AP223" s="164">
        <f t="shared" si="370"/>
        <v>0</v>
      </c>
      <c r="AQ223" s="164">
        <f t="shared" si="370"/>
        <v>0</v>
      </c>
      <c r="AR223" s="164">
        <f t="shared" si="370"/>
        <v>0</v>
      </c>
      <c r="AS223" s="164">
        <f t="shared" si="370"/>
        <v>0</v>
      </c>
      <c r="AT223" s="164">
        <f t="shared" si="370"/>
        <v>0</v>
      </c>
      <c r="AU223" s="164">
        <f t="shared" si="370"/>
        <v>0</v>
      </c>
      <c r="AV223" s="164">
        <f t="shared" si="370"/>
        <v>0</v>
      </c>
      <c r="AW223" s="164">
        <f t="shared" si="370"/>
        <v>0</v>
      </c>
      <c r="AX223" s="164">
        <f t="shared" si="370"/>
        <v>0</v>
      </c>
      <c r="AY223" s="164">
        <f t="shared" si="370"/>
        <v>0</v>
      </c>
      <c r="AZ223" s="164">
        <f t="shared" si="370"/>
        <v>0</v>
      </c>
      <c r="BA223" s="164">
        <f t="shared" si="370"/>
        <v>0</v>
      </c>
      <c r="BB223" s="164">
        <f t="shared" si="370"/>
        <v>0</v>
      </c>
      <c r="BC223" s="164">
        <f t="shared" si="370"/>
        <v>0</v>
      </c>
      <c r="BD223" s="164">
        <f t="shared" si="370"/>
        <v>0</v>
      </c>
      <c r="BE223" s="164">
        <f t="shared" si="370"/>
        <v>0</v>
      </c>
      <c r="BF223" s="164">
        <f t="shared" si="370"/>
        <v>0</v>
      </c>
      <c r="BG223" s="164">
        <f t="shared" si="370"/>
        <v>0</v>
      </c>
      <c r="BH223" s="164">
        <f t="shared" si="370"/>
        <v>0</v>
      </c>
      <c r="BI223" s="164">
        <f t="shared" si="370"/>
        <v>0</v>
      </c>
      <c r="BJ223" s="164">
        <f t="shared" si="370"/>
        <v>0</v>
      </c>
      <c r="BK223" s="33">
        <f t="shared" si="370"/>
        <v>0</v>
      </c>
    </row>
    <row r="224" spans="9:63">
      <c r="I224" s="31">
        <v>32</v>
      </c>
      <c r="L224" s="225">
        <f t="shared" si="340"/>
        <v>0</v>
      </c>
      <c r="M224" s="164">
        <f t="shared" ref="M224:BK224" si="371">LOOKUP(M111,$K$56:$BK$56,$K$60:$BK$60)</f>
        <v>0</v>
      </c>
      <c r="N224" s="164">
        <f t="shared" si="371"/>
        <v>0</v>
      </c>
      <c r="O224" s="164">
        <f t="shared" si="371"/>
        <v>0</v>
      </c>
      <c r="P224" s="164">
        <f t="shared" si="371"/>
        <v>0</v>
      </c>
      <c r="Q224" s="164">
        <f t="shared" si="371"/>
        <v>0</v>
      </c>
      <c r="R224" s="164">
        <f t="shared" si="371"/>
        <v>0</v>
      </c>
      <c r="S224" s="164">
        <f t="shared" si="371"/>
        <v>0</v>
      </c>
      <c r="T224" s="164">
        <f t="shared" si="371"/>
        <v>0</v>
      </c>
      <c r="U224" s="164">
        <f t="shared" si="371"/>
        <v>0</v>
      </c>
      <c r="V224" s="164">
        <f t="shared" si="371"/>
        <v>0</v>
      </c>
      <c r="W224" s="164">
        <f t="shared" si="371"/>
        <v>0</v>
      </c>
      <c r="X224" s="164">
        <f t="shared" si="371"/>
        <v>0</v>
      </c>
      <c r="Y224" s="164">
        <f t="shared" si="371"/>
        <v>0</v>
      </c>
      <c r="Z224" s="164">
        <f t="shared" si="371"/>
        <v>0</v>
      </c>
      <c r="AA224" s="164">
        <f t="shared" si="371"/>
        <v>0</v>
      </c>
      <c r="AB224" s="164">
        <f t="shared" si="371"/>
        <v>0</v>
      </c>
      <c r="AC224" s="164">
        <f t="shared" si="371"/>
        <v>0</v>
      </c>
      <c r="AD224" s="164">
        <f t="shared" si="371"/>
        <v>0</v>
      </c>
      <c r="AE224" s="164">
        <f t="shared" si="371"/>
        <v>0</v>
      </c>
      <c r="AF224" s="164">
        <f t="shared" si="371"/>
        <v>0</v>
      </c>
      <c r="AG224" s="164">
        <f t="shared" si="371"/>
        <v>0</v>
      </c>
      <c r="AH224" s="164">
        <f t="shared" si="371"/>
        <v>0</v>
      </c>
      <c r="AI224" s="164">
        <f t="shared" si="371"/>
        <v>0</v>
      </c>
      <c r="AJ224" s="164">
        <f t="shared" si="371"/>
        <v>0</v>
      </c>
      <c r="AK224" s="164">
        <f t="shared" si="371"/>
        <v>0</v>
      </c>
      <c r="AL224" s="164">
        <f t="shared" si="371"/>
        <v>0</v>
      </c>
      <c r="AM224" s="164">
        <f t="shared" si="371"/>
        <v>0</v>
      </c>
      <c r="AN224" s="164">
        <f t="shared" si="371"/>
        <v>0</v>
      </c>
      <c r="AO224" s="164">
        <f t="shared" si="371"/>
        <v>0</v>
      </c>
      <c r="AP224" s="164">
        <f t="shared" si="371"/>
        <v>0</v>
      </c>
      <c r="AQ224" s="164">
        <f t="shared" si="371"/>
        <v>0</v>
      </c>
      <c r="AR224" s="164">
        <f t="shared" si="371"/>
        <v>0</v>
      </c>
      <c r="AS224" s="164">
        <f t="shared" si="371"/>
        <v>0</v>
      </c>
      <c r="AT224" s="164">
        <f t="shared" si="371"/>
        <v>0</v>
      </c>
      <c r="AU224" s="164">
        <f t="shared" si="371"/>
        <v>0</v>
      </c>
      <c r="AV224" s="164">
        <f t="shared" si="371"/>
        <v>0</v>
      </c>
      <c r="AW224" s="164">
        <f t="shared" si="371"/>
        <v>0</v>
      </c>
      <c r="AX224" s="164">
        <f t="shared" si="371"/>
        <v>0</v>
      </c>
      <c r="AY224" s="164">
        <f t="shared" si="371"/>
        <v>0</v>
      </c>
      <c r="AZ224" s="164">
        <f t="shared" si="371"/>
        <v>0</v>
      </c>
      <c r="BA224" s="164">
        <f t="shared" si="371"/>
        <v>0</v>
      </c>
      <c r="BB224" s="164">
        <f t="shared" si="371"/>
        <v>0</v>
      </c>
      <c r="BC224" s="164">
        <f t="shared" si="371"/>
        <v>0</v>
      </c>
      <c r="BD224" s="164">
        <f t="shared" si="371"/>
        <v>0</v>
      </c>
      <c r="BE224" s="164">
        <f t="shared" si="371"/>
        <v>0</v>
      </c>
      <c r="BF224" s="164">
        <f t="shared" si="371"/>
        <v>0</v>
      </c>
      <c r="BG224" s="164">
        <f t="shared" si="371"/>
        <v>0</v>
      </c>
      <c r="BH224" s="164">
        <f t="shared" si="371"/>
        <v>0</v>
      </c>
      <c r="BI224" s="164">
        <f t="shared" si="371"/>
        <v>0</v>
      </c>
      <c r="BJ224" s="164">
        <f t="shared" si="371"/>
        <v>0</v>
      </c>
      <c r="BK224" s="33">
        <f t="shared" si="371"/>
        <v>0</v>
      </c>
    </row>
    <row r="225" spans="9:63">
      <c r="I225" s="31">
        <v>33</v>
      </c>
      <c r="L225" s="225">
        <f t="shared" si="340"/>
        <v>0</v>
      </c>
      <c r="M225" s="164">
        <f t="shared" ref="M225:BK225" si="372">LOOKUP(M112,$K$56:$BK$56,$K$60:$BK$60)</f>
        <v>0</v>
      </c>
      <c r="N225" s="164">
        <f t="shared" si="372"/>
        <v>0</v>
      </c>
      <c r="O225" s="164">
        <f t="shared" si="372"/>
        <v>0</v>
      </c>
      <c r="P225" s="164">
        <f t="shared" si="372"/>
        <v>0</v>
      </c>
      <c r="Q225" s="164">
        <f t="shared" si="372"/>
        <v>0</v>
      </c>
      <c r="R225" s="164">
        <f t="shared" si="372"/>
        <v>0</v>
      </c>
      <c r="S225" s="164">
        <f t="shared" si="372"/>
        <v>0</v>
      </c>
      <c r="T225" s="164">
        <f t="shared" si="372"/>
        <v>0</v>
      </c>
      <c r="U225" s="164">
        <f t="shared" si="372"/>
        <v>0</v>
      </c>
      <c r="V225" s="164">
        <f t="shared" si="372"/>
        <v>0</v>
      </c>
      <c r="W225" s="164">
        <f t="shared" si="372"/>
        <v>0</v>
      </c>
      <c r="X225" s="164">
        <f t="shared" si="372"/>
        <v>0</v>
      </c>
      <c r="Y225" s="164">
        <f t="shared" si="372"/>
        <v>0</v>
      </c>
      <c r="Z225" s="164">
        <f t="shared" si="372"/>
        <v>0</v>
      </c>
      <c r="AA225" s="164">
        <f t="shared" si="372"/>
        <v>0</v>
      </c>
      <c r="AB225" s="164">
        <f t="shared" si="372"/>
        <v>0</v>
      </c>
      <c r="AC225" s="164">
        <f t="shared" si="372"/>
        <v>0</v>
      </c>
      <c r="AD225" s="164">
        <f t="shared" si="372"/>
        <v>0</v>
      </c>
      <c r="AE225" s="164">
        <f t="shared" si="372"/>
        <v>0</v>
      </c>
      <c r="AF225" s="164">
        <f t="shared" si="372"/>
        <v>0</v>
      </c>
      <c r="AG225" s="164">
        <f t="shared" si="372"/>
        <v>0</v>
      </c>
      <c r="AH225" s="164">
        <f t="shared" si="372"/>
        <v>0</v>
      </c>
      <c r="AI225" s="164">
        <f t="shared" si="372"/>
        <v>0</v>
      </c>
      <c r="AJ225" s="164">
        <f t="shared" si="372"/>
        <v>0</v>
      </c>
      <c r="AK225" s="164">
        <f t="shared" si="372"/>
        <v>0</v>
      </c>
      <c r="AL225" s="164">
        <f t="shared" si="372"/>
        <v>0</v>
      </c>
      <c r="AM225" s="164">
        <f t="shared" si="372"/>
        <v>0</v>
      </c>
      <c r="AN225" s="164">
        <f t="shared" si="372"/>
        <v>0</v>
      </c>
      <c r="AO225" s="164">
        <f t="shared" si="372"/>
        <v>0</v>
      </c>
      <c r="AP225" s="164">
        <f t="shared" si="372"/>
        <v>0</v>
      </c>
      <c r="AQ225" s="164">
        <f t="shared" si="372"/>
        <v>0</v>
      </c>
      <c r="AR225" s="164">
        <f t="shared" si="372"/>
        <v>0</v>
      </c>
      <c r="AS225" s="164">
        <f t="shared" si="372"/>
        <v>0</v>
      </c>
      <c r="AT225" s="164">
        <f t="shared" si="372"/>
        <v>0</v>
      </c>
      <c r="AU225" s="164">
        <f t="shared" si="372"/>
        <v>0</v>
      </c>
      <c r="AV225" s="164">
        <f t="shared" si="372"/>
        <v>0</v>
      </c>
      <c r="AW225" s="164">
        <f t="shared" si="372"/>
        <v>0</v>
      </c>
      <c r="AX225" s="164">
        <f t="shared" si="372"/>
        <v>0</v>
      </c>
      <c r="AY225" s="164">
        <f t="shared" si="372"/>
        <v>0</v>
      </c>
      <c r="AZ225" s="164">
        <f t="shared" si="372"/>
        <v>0</v>
      </c>
      <c r="BA225" s="164">
        <f t="shared" si="372"/>
        <v>0</v>
      </c>
      <c r="BB225" s="164">
        <f t="shared" si="372"/>
        <v>0</v>
      </c>
      <c r="BC225" s="164">
        <f t="shared" si="372"/>
        <v>0</v>
      </c>
      <c r="BD225" s="164">
        <f t="shared" si="372"/>
        <v>0</v>
      </c>
      <c r="BE225" s="164">
        <f t="shared" si="372"/>
        <v>0</v>
      </c>
      <c r="BF225" s="164">
        <f t="shared" si="372"/>
        <v>0</v>
      </c>
      <c r="BG225" s="164">
        <f t="shared" si="372"/>
        <v>0</v>
      </c>
      <c r="BH225" s="164">
        <f t="shared" si="372"/>
        <v>0</v>
      </c>
      <c r="BI225" s="164">
        <f t="shared" si="372"/>
        <v>0</v>
      </c>
      <c r="BJ225" s="164">
        <f t="shared" si="372"/>
        <v>0</v>
      </c>
      <c r="BK225" s="33">
        <f t="shared" si="372"/>
        <v>0</v>
      </c>
    </row>
    <row r="226" spans="9:63">
      <c r="I226" s="31">
        <v>34</v>
      </c>
      <c r="L226" s="225">
        <f t="shared" si="340"/>
        <v>0</v>
      </c>
      <c r="M226" s="164">
        <f t="shared" ref="M226:BK226" si="373">LOOKUP(M113,$K$56:$BK$56,$K$60:$BK$60)</f>
        <v>0</v>
      </c>
      <c r="N226" s="164">
        <f t="shared" si="373"/>
        <v>0</v>
      </c>
      <c r="O226" s="164">
        <f t="shared" si="373"/>
        <v>0</v>
      </c>
      <c r="P226" s="164">
        <f t="shared" si="373"/>
        <v>0</v>
      </c>
      <c r="Q226" s="164">
        <f t="shared" si="373"/>
        <v>0</v>
      </c>
      <c r="R226" s="164">
        <f t="shared" si="373"/>
        <v>0</v>
      </c>
      <c r="S226" s="164">
        <f t="shared" si="373"/>
        <v>0</v>
      </c>
      <c r="T226" s="164">
        <f t="shared" si="373"/>
        <v>0</v>
      </c>
      <c r="U226" s="164">
        <f t="shared" si="373"/>
        <v>0</v>
      </c>
      <c r="V226" s="164">
        <f t="shared" si="373"/>
        <v>0</v>
      </c>
      <c r="W226" s="164">
        <f t="shared" si="373"/>
        <v>0</v>
      </c>
      <c r="X226" s="164">
        <f t="shared" si="373"/>
        <v>0</v>
      </c>
      <c r="Y226" s="164">
        <f t="shared" si="373"/>
        <v>0</v>
      </c>
      <c r="Z226" s="164">
        <f t="shared" si="373"/>
        <v>0</v>
      </c>
      <c r="AA226" s="164">
        <f t="shared" si="373"/>
        <v>0</v>
      </c>
      <c r="AB226" s="164">
        <f t="shared" si="373"/>
        <v>0</v>
      </c>
      <c r="AC226" s="164">
        <f t="shared" si="373"/>
        <v>0</v>
      </c>
      <c r="AD226" s="164">
        <f t="shared" si="373"/>
        <v>0</v>
      </c>
      <c r="AE226" s="164">
        <f t="shared" si="373"/>
        <v>0</v>
      </c>
      <c r="AF226" s="164">
        <f t="shared" si="373"/>
        <v>0</v>
      </c>
      <c r="AG226" s="164">
        <f t="shared" si="373"/>
        <v>0</v>
      </c>
      <c r="AH226" s="164">
        <f t="shared" si="373"/>
        <v>0</v>
      </c>
      <c r="AI226" s="164">
        <f t="shared" si="373"/>
        <v>0</v>
      </c>
      <c r="AJ226" s="164">
        <f t="shared" si="373"/>
        <v>0</v>
      </c>
      <c r="AK226" s="164">
        <f t="shared" si="373"/>
        <v>0</v>
      </c>
      <c r="AL226" s="164">
        <f t="shared" si="373"/>
        <v>0</v>
      </c>
      <c r="AM226" s="164">
        <f t="shared" si="373"/>
        <v>0</v>
      </c>
      <c r="AN226" s="164">
        <f t="shared" si="373"/>
        <v>0</v>
      </c>
      <c r="AO226" s="164">
        <f t="shared" si="373"/>
        <v>0</v>
      </c>
      <c r="AP226" s="164">
        <f t="shared" si="373"/>
        <v>0</v>
      </c>
      <c r="AQ226" s="164">
        <f t="shared" si="373"/>
        <v>0</v>
      </c>
      <c r="AR226" s="164">
        <f t="shared" si="373"/>
        <v>0</v>
      </c>
      <c r="AS226" s="164">
        <f t="shared" si="373"/>
        <v>0</v>
      </c>
      <c r="AT226" s="164">
        <f t="shared" si="373"/>
        <v>0</v>
      </c>
      <c r="AU226" s="164">
        <f t="shared" si="373"/>
        <v>0</v>
      </c>
      <c r="AV226" s="164">
        <f t="shared" si="373"/>
        <v>0</v>
      </c>
      <c r="AW226" s="164">
        <f t="shared" si="373"/>
        <v>0</v>
      </c>
      <c r="AX226" s="164">
        <f t="shared" si="373"/>
        <v>0</v>
      </c>
      <c r="AY226" s="164">
        <f t="shared" si="373"/>
        <v>0</v>
      </c>
      <c r="AZ226" s="164">
        <f t="shared" si="373"/>
        <v>0</v>
      </c>
      <c r="BA226" s="164">
        <f t="shared" si="373"/>
        <v>0</v>
      </c>
      <c r="BB226" s="164">
        <f t="shared" si="373"/>
        <v>0</v>
      </c>
      <c r="BC226" s="164">
        <f t="shared" si="373"/>
        <v>0</v>
      </c>
      <c r="BD226" s="164">
        <f t="shared" si="373"/>
        <v>0</v>
      </c>
      <c r="BE226" s="164">
        <f t="shared" si="373"/>
        <v>0</v>
      </c>
      <c r="BF226" s="164">
        <f t="shared" si="373"/>
        <v>0</v>
      </c>
      <c r="BG226" s="164">
        <f t="shared" si="373"/>
        <v>0</v>
      </c>
      <c r="BH226" s="164">
        <f t="shared" si="373"/>
        <v>0</v>
      </c>
      <c r="BI226" s="164">
        <f t="shared" si="373"/>
        <v>0</v>
      </c>
      <c r="BJ226" s="164">
        <f t="shared" si="373"/>
        <v>0</v>
      </c>
      <c r="BK226" s="33">
        <f t="shared" si="373"/>
        <v>0</v>
      </c>
    </row>
    <row r="227" spans="9:63">
      <c r="I227" s="31">
        <v>35</v>
      </c>
      <c r="L227" s="225">
        <f t="shared" si="340"/>
        <v>0</v>
      </c>
      <c r="M227" s="164">
        <f t="shared" ref="M227:BK227" si="374">LOOKUP(M114,$K$56:$BK$56,$K$60:$BK$60)</f>
        <v>0</v>
      </c>
      <c r="N227" s="164">
        <f t="shared" si="374"/>
        <v>0</v>
      </c>
      <c r="O227" s="164">
        <f t="shared" si="374"/>
        <v>0</v>
      </c>
      <c r="P227" s="164">
        <f t="shared" si="374"/>
        <v>0</v>
      </c>
      <c r="Q227" s="164">
        <f t="shared" si="374"/>
        <v>0</v>
      </c>
      <c r="R227" s="164">
        <f t="shared" si="374"/>
        <v>0</v>
      </c>
      <c r="S227" s="164">
        <f t="shared" si="374"/>
        <v>0</v>
      </c>
      <c r="T227" s="164">
        <f t="shared" si="374"/>
        <v>0</v>
      </c>
      <c r="U227" s="164">
        <f t="shared" si="374"/>
        <v>0</v>
      </c>
      <c r="V227" s="164">
        <f t="shared" si="374"/>
        <v>0</v>
      </c>
      <c r="W227" s="164">
        <f t="shared" si="374"/>
        <v>0</v>
      </c>
      <c r="X227" s="164">
        <f t="shared" si="374"/>
        <v>0</v>
      </c>
      <c r="Y227" s="164">
        <f t="shared" si="374"/>
        <v>0</v>
      </c>
      <c r="Z227" s="164">
        <f t="shared" si="374"/>
        <v>0</v>
      </c>
      <c r="AA227" s="164">
        <f t="shared" si="374"/>
        <v>0</v>
      </c>
      <c r="AB227" s="164">
        <f t="shared" si="374"/>
        <v>0</v>
      </c>
      <c r="AC227" s="164">
        <f t="shared" si="374"/>
        <v>0</v>
      </c>
      <c r="AD227" s="164">
        <f t="shared" si="374"/>
        <v>0</v>
      </c>
      <c r="AE227" s="164">
        <f t="shared" si="374"/>
        <v>0</v>
      </c>
      <c r="AF227" s="164">
        <f t="shared" si="374"/>
        <v>0</v>
      </c>
      <c r="AG227" s="164">
        <f t="shared" si="374"/>
        <v>0</v>
      </c>
      <c r="AH227" s="164">
        <f t="shared" si="374"/>
        <v>0</v>
      </c>
      <c r="AI227" s="164">
        <f t="shared" si="374"/>
        <v>0</v>
      </c>
      <c r="AJ227" s="164">
        <f t="shared" si="374"/>
        <v>0</v>
      </c>
      <c r="AK227" s="164">
        <f t="shared" si="374"/>
        <v>0</v>
      </c>
      <c r="AL227" s="164">
        <f t="shared" si="374"/>
        <v>0</v>
      </c>
      <c r="AM227" s="164">
        <f t="shared" si="374"/>
        <v>0</v>
      </c>
      <c r="AN227" s="164">
        <f t="shared" si="374"/>
        <v>0</v>
      </c>
      <c r="AO227" s="164">
        <f t="shared" si="374"/>
        <v>0</v>
      </c>
      <c r="AP227" s="164">
        <f t="shared" si="374"/>
        <v>0</v>
      </c>
      <c r="AQ227" s="164">
        <f t="shared" si="374"/>
        <v>0</v>
      </c>
      <c r="AR227" s="164">
        <f t="shared" si="374"/>
        <v>0</v>
      </c>
      <c r="AS227" s="164">
        <f t="shared" si="374"/>
        <v>0</v>
      </c>
      <c r="AT227" s="164">
        <f t="shared" si="374"/>
        <v>0</v>
      </c>
      <c r="AU227" s="164">
        <f t="shared" si="374"/>
        <v>0</v>
      </c>
      <c r="AV227" s="164">
        <f t="shared" si="374"/>
        <v>0</v>
      </c>
      <c r="AW227" s="164">
        <f t="shared" si="374"/>
        <v>0</v>
      </c>
      <c r="AX227" s="164">
        <f t="shared" si="374"/>
        <v>0</v>
      </c>
      <c r="AY227" s="164">
        <f t="shared" si="374"/>
        <v>0</v>
      </c>
      <c r="AZ227" s="164">
        <f t="shared" si="374"/>
        <v>0</v>
      </c>
      <c r="BA227" s="164">
        <f t="shared" si="374"/>
        <v>0</v>
      </c>
      <c r="BB227" s="164">
        <f t="shared" si="374"/>
        <v>0</v>
      </c>
      <c r="BC227" s="164">
        <f t="shared" si="374"/>
        <v>0</v>
      </c>
      <c r="BD227" s="164">
        <f t="shared" si="374"/>
        <v>0</v>
      </c>
      <c r="BE227" s="164">
        <f t="shared" si="374"/>
        <v>0</v>
      </c>
      <c r="BF227" s="164">
        <f t="shared" si="374"/>
        <v>0</v>
      </c>
      <c r="BG227" s="164">
        <f t="shared" si="374"/>
        <v>0</v>
      </c>
      <c r="BH227" s="164">
        <f t="shared" si="374"/>
        <v>0</v>
      </c>
      <c r="BI227" s="164">
        <f t="shared" si="374"/>
        <v>0</v>
      </c>
      <c r="BJ227" s="164">
        <f t="shared" si="374"/>
        <v>0</v>
      </c>
      <c r="BK227" s="33">
        <f t="shared" si="374"/>
        <v>0</v>
      </c>
    </row>
    <row r="228" spans="9:63">
      <c r="I228" s="31">
        <v>36</v>
      </c>
      <c r="L228" s="225">
        <f t="shared" si="340"/>
        <v>0</v>
      </c>
      <c r="M228" s="164">
        <f t="shared" ref="M228:BK228" si="375">LOOKUP(M115,$K$56:$BK$56,$K$60:$BK$60)</f>
        <v>0</v>
      </c>
      <c r="N228" s="164">
        <f t="shared" si="375"/>
        <v>0</v>
      </c>
      <c r="O228" s="164">
        <f t="shared" si="375"/>
        <v>0</v>
      </c>
      <c r="P228" s="164">
        <f t="shared" si="375"/>
        <v>0</v>
      </c>
      <c r="Q228" s="164">
        <f t="shared" si="375"/>
        <v>0</v>
      </c>
      <c r="R228" s="164">
        <f t="shared" si="375"/>
        <v>0</v>
      </c>
      <c r="S228" s="164">
        <f t="shared" si="375"/>
        <v>0</v>
      </c>
      <c r="T228" s="164">
        <f t="shared" si="375"/>
        <v>0</v>
      </c>
      <c r="U228" s="164">
        <f t="shared" si="375"/>
        <v>0</v>
      </c>
      <c r="V228" s="164">
        <f t="shared" si="375"/>
        <v>0</v>
      </c>
      <c r="W228" s="164">
        <f t="shared" si="375"/>
        <v>0</v>
      </c>
      <c r="X228" s="164">
        <f t="shared" si="375"/>
        <v>0</v>
      </c>
      <c r="Y228" s="164">
        <f t="shared" si="375"/>
        <v>0</v>
      </c>
      <c r="Z228" s="164">
        <f t="shared" si="375"/>
        <v>0</v>
      </c>
      <c r="AA228" s="164">
        <f t="shared" si="375"/>
        <v>0</v>
      </c>
      <c r="AB228" s="164">
        <f t="shared" si="375"/>
        <v>0</v>
      </c>
      <c r="AC228" s="164">
        <f t="shared" si="375"/>
        <v>0</v>
      </c>
      <c r="AD228" s="164">
        <f t="shared" si="375"/>
        <v>0</v>
      </c>
      <c r="AE228" s="164">
        <f t="shared" si="375"/>
        <v>0</v>
      </c>
      <c r="AF228" s="164">
        <f t="shared" si="375"/>
        <v>0</v>
      </c>
      <c r="AG228" s="164">
        <f t="shared" si="375"/>
        <v>0</v>
      </c>
      <c r="AH228" s="164">
        <f t="shared" si="375"/>
        <v>0</v>
      </c>
      <c r="AI228" s="164">
        <f t="shared" si="375"/>
        <v>0</v>
      </c>
      <c r="AJ228" s="164">
        <f t="shared" si="375"/>
        <v>0</v>
      </c>
      <c r="AK228" s="164">
        <f t="shared" si="375"/>
        <v>0</v>
      </c>
      <c r="AL228" s="164">
        <f t="shared" si="375"/>
        <v>0</v>
      </c>
      <c r="AM228" s="164">
        <f t="shared" si="375"/>
        <v>0</v>
      </c>
      <c r="AN228" s="164">
        <f t="shared" si="375"/>
        <v>0</v>
      </c>
      <c r="AO228" s="164">
        <f t="shared" si="375"/>
        <v>0</v>
      </c>
      <c r="AP228" s="164">
        <f t="shared" si="375"/>
        <v>0</v>
      </c>
      <c r="AQ228" s="164">
        <f t="shared" si="375"/>
        <v>0</v>
      </c>
      <c r="AR228" s="164">
        <f t="shared" si="375"/>
        <v>0</v>
      </c>
      <c r="AS228" s="164">
        <f t="shared" si="375"/>
        <v>0</v>
      </c>
      <c r="AT228" s="164">
        <f t="shared" si="375"/>
        <v>0</v>
      </c>
      <c r="AU228" s="164">
        <f t="shared" si="375"/>
        <v>0</v>
      </c>
      <c r="AV228" s="164">
        <f t="shared" si="375"/>
        <v>0</v>
      </c>
      <c r="AW228" s="164">
        <f t="shared" si="375"/>
        <v>0</v>
      </c>
      <c r="AX228" s="164">
        <f t="shared" si="375"/>
        <v>0</v>
      </c>
      <c r="AY228" s="164">
        <f t="shared" si="375"/>
        <v>0</v>
      </c>
      <c r="AZ228" s="164">
        <f t="shared" si="375"/>
        <v>0</v>
      </c>
      <c r="BA228" s="164">
        <f t="shared" si="375"/>
        <v>0</v>
      </c>
      <c r="BB228" s="164">
        <f t="shared" si="375"/>
        <v>0</v>
      </c>
      <c r="BC228" s="164">
        <f t="shared" si="375"/>
        <v>0</v>
      </c>
      <c r="BD228" s="164">
        <f t="shared" si="375"/>
        <v>0</v>
      </c>
      <c r="BE228" s="164">
        <f t="shared" si="375"/>
        <v>0</v>
      </c>
      <c r="BF228" s="164">
        <f t="shared" si="375"/>
        <v>0</v>
      </c>
      <c r="BG228" s="164">
        <f t="shared" si="375"/>
        <v>0</v>
      </c>
      <c r="BH228" s="164">
        <f t="shared" si="375"/>
        <v>0</v>
      </c>
      <c r="BI228" s="164">
        <f t="shared" si="375"/>
        <v>0</v>
      </c>
      <c r="BJ228" s="164">
        <f t="shared" si="375"/>
        <v>0</v>
      </c>
      <c r="BK228" s="33">
        <f t="shared" si="375"/>
        <v>0</v>
      </c>
    </row>
    <row r="229" spans="9:63">
      <c r="I229" s="31">
        <v>37</v>
      </c>
      <c r="L229" s="225">
        <f t="shared" si="340"/>
        <v>0</v>
      </c>
      <c r="M229" s="164">
        <f t="shared" ref="M229:BK229" si="376">LOOKUP(M116,$K$56:$BK$56,$K$60:$BK$60)</f>
        <v>0</v>
      </c>
      <c r="N229" s="164">
        <f t="shared" si="376"/>
        <v>0</v>
      </c>
      <c r="O229" s="164">
        <f t="shared" si="376"/>
        <v>0</v>
      </c>
      <c r="P229" s="164">
        <f t="shared" si="376"/>
        <v>0</v>
      </c>
      <c r="Q229" s="164">
        <f t="shared" si="376"/>
        <v>0</v>
      </c>
      <c r="R229" s="164">
        <f t="shared" si="376"/>
        <v>0</v>
      </c>
      <c r="S229" s="164">
        <f t="shared" si="376"/>
        <v>0</v>
      </c>
      <c r="T229" s="164">
        <f t="shared" si="376"/>
        <v>0</v>
      </c>
      <c r="U229" s="164">
        <f t="shared" si="376"/>
        <v>0</v>
      </c>
      <c r="V229" s="164">
        <f t="shared" si="376"/>
        <v>0</v>
      </c>
      <c r="W229" s="164">
        <f t="shared" si="376"/>
        <v>0</v>
      </c>
      <c r="X229" s="164">
        <f t="shared" si="376"/>
        <v>0</v>
      </c>
      <c r="Y229" s="164">
        <f t="shared" si="376"/>
        <v>0</v>
      </c>
      <c r="Z229" s="164">
        <f t="shared" si="376"/>
        <v>0</v>
      </c>
      <c r="AA229" s="164">
        <f t="shared" si="376"/>
        <v>0</v>
      </c>
      <c r="AB229" s="164">
        <f t="shared" si="376"/>
        <v>0</v>
      </c>
      <c r="AC229" s="164">
        <f t="shared" si="376"/>
        <v>0</v>
      </c>
      <c r="AD229" s="164">
        <f t="shared" si="376"/>
        <v>0</v>
      </c>
      <c r="AE229" s="164">
        <f t="shared" si="376"/>
        <v>0</v>
      </c>
      <c r="AF229" s="164">
        <f t="shared" si="376"/>
        <v>0</v>
      </c>
      <c r="AG229" s="164">
        <f t="shared" si="376"/>
        <v>0</v>
      </c>
      <c r="AH229" s="164">
        <f t="shared" si="376"/>
        <v>0</v>
      </c>
      <c r="AI229" s="164">
        <f t="shared" si="376"/>
        <v>0</v>
      </c>
      <c r="AJ229" s="164">
        <f t="shared" si="376"/>
        <v>0</v>
      </c>
      <c r="AK229" s="164">
        <f t="shared" si="376"/>
        <v>0</v>
      </c>
      <c r="AL229" s="164">
        <f t="shared" si="376"/>
        <v>0</v>
      </c>
      <c r="AM229" s="164">
        <f t="shared" si="376"/>
        <v>0</v>
      </c>
      <c r="AN229" s="164">
        <f t="shared" si="376"/>
        <v>0</v>
      </c>
      <c r="AO229" s="164">
        <f t="shared" si="376"/>
        <v>0</v>
      </c>
      <c r="AP229" s="164">
        <f t="shared" si="376"/>
        <v>0</v>
      </c>
      <c r="AQ229" s="164">
        <f t="shared" si="376"/>
        <v>0</v>
      </c>
      <c r="AR229" s="164">
        <f t="shared" si="376"/>
        <v>0</v>
      </c>
      <c r="AS229" s="164">
        <f t="shared" si="376"/>
        <v>0</v>
      </c>
      <c r="AT229" s="164">
        <f t="shared" si="376"/>
        <v>0</v>
      </c>
      <c r="AU229" s="164">
        <f t="shared" si="376"/>
        <v>0</v>
      </c>
      <c r="AV229" s="164">
        <f t="shared" si="376"/>
        <v>0</v>
      </c>
      <c r="AW229" s="164">
        <f t="shared" si="376"/>
        <v>0</v>
      </c>
      <c r="AX229" s="164">
        <f t="shared" si="376"/>
        <v>0</v>
      </c>
      <c r="AY229" s="164">
        <f t="shared" si="376"/>
        <v>0</v>
      </c>
      <c r="AZ229" s="164">
        <f t="shared" si="376"/>
        <v>0</v>
      </c>
      <c r="BA229" s="164">
        <f t="shared" si="376"/>
        <v>0</v>
      </c>
      <c r="BB229" s="164">
        <f t="shared" si="376"/>
        <v>0</v>
      </c>
      <c r="BC229" s="164">
        <f t="shared" si="376"/>
        <v>0</v>
      </c>
      <c r="BD229" s="164">
        <f t="shared" si="376"/>
        <v>0</v>
      </c>
      <c r="BE229" s="164">
        <f t="shared" si="376"/>
        <v>0</v>
      </c>
      <c r="BF229" s="164">
        <f t="shared" si="376"/>
        <v>0</v>
      </c>
      <c r="BG229" s="164">
        <f t="shared" si="376"/>
        <v>0</v>
      </c>
      <c r="BH229" s="164">
        <f t="shared" si="376"/>
        <v>0</v>
      </c>
      <c r="BI229" s="164">
        <f t="shared" si="376"/>
        <v>0</v>
      </c>
      <c r="BJ229" s="164">
        <f t="shared" si="376"/>
        <v>0</v>
      </c>
      <c r="BK229" s="33">
        <f t="shared" si="376"/>
        <v>0</v>
      </c>
    </row>
    <row r="230" spans="9:63">
      <c r="I230" s="31">
        <v>38</v>
      </c>
      <c r="L230" s="225">
        <f t="shared" si="340"/>
        <v>0</v>
      </c>
      <c r="M230" s="164">
        <f t="shared" ref="M230:BK230" si="377">LOOKUP(M117,$K$56:$BK$56,$K$60:$BK$60)</f>
        <v>0</v>
      </c>
      <c r="N230" s="164">
        <f t="shared" si="377"/>
        <v>0</v>
      </c>
      <c r="O230" s="164">
        <f t="shared" si="377"/>
        <v>0</v>
      </c>
      <c r="P230" s="164">
        <f t="shared" si="377"/>
        <v>0</v>
      </c>
      <c r="Q230" s="164">
        <f t="shared" si="377"/>
        <v>0</v>
      </c>
      <c r="R230" s="164">
        <f t="shared" si="377"/>
        <v>0</v>
      </c>
      <c r="S230" s="164">
        <f t="shared" si="377"/>
        <v>0</v>
      </c>
      <c r="T230" s="164">
        <f t="shared" si="377"/>
        <v>0</v>
      </c>
      <c r="U230" s="164">
        <f t="shared" si="377"/>
        <v>0</v>
      </c>
      <c r="V230" s="164">
        <f t="shared" si="377"/>
        <v>0</v>
      </c>
      <c r="W230" s="164">
        <f t="shared" si="377"/>
        <v>0</v>
      </c>
      <c r="X230" s="164">
        <f t="shared" si="377"/>
        <v>0</v>
      </c>
      <c r="Y230" s="164">
        <f t="shared" si="377"/>
        <v>0</v>
      </c>
      <c r="Z230" s="164">
        <f t="shared" si="377"/>
        <v>0</v>
      </c>
      <c r="AA230" s="164">
        <f t="shared" si="377"/>
        <v>0</v>
      </c>
      <c r="AB230" s="164">
        <f t="shared" si="377"/>
        <v>0</v>
      </c>
      <c r="AC230" s="164">
        <f t="shared" si="377"/>
        <v>0</v>
      </c>
      <c r="AD230" s="164">
        <f t="shared" si="377"/>
        <v>0</v>
      </c>
      <c r="AE230" s="164">
        <f t="shared" si="377"/>
        <v>0</v>
      </c>
      <c r="AF230" s="164">
        <f t="shared" si="377"/>
        <v>0</v>
      </c>
      <c r="AG230" s="164">
        <f t="shared" si="377"/>
        <v>0</v>
      </c>
      <c r="AH230" s="164">
        <f t="shared" si="377"/>
        <v>0</v>
      </c>
      <c r="AI230" s="164">
        <f t="shared" si="377"/>
        <v>0</v>
      </c>
      <c r="AJ230" s="164">
        <f t="shared" si="377"/>
        <v>0</v>
      </c>
      <c r="AK230" s="164">
        <f t="shared" si="377"/>
        <v>0</v>
      </c>
      <c r="AL230" s="164">
        <f t="shared" si="377"/>
        <v>0</v>
      </c>
      <c r="AM230" s="164">
        <f t="shared" si="377"/>
        <v>0</v>
      </c>
      <c r="AN230" s="164">
        <f t="shared" si="377"/>
        <v>0</v>
      </c>
      <c r="AO230" s="164">
        <f t="shared" si="377"/>
        <v>0</v>
      </c>
      <c r="AP230" s="164">
        <f t="shared" si="377"/>
        <v>0</v>
      </c>
      <c r="AQ230" s="164">
        <f t="shared" si="377"/>
        <v>0</v>
      </c>
      <c r="AR230" s="164">
        <f t="shared" si="377"/>
        <v>0</v>
      </c>
      <c r="AS230" s="164">
        <f t="shared" si="377"/>
        <v>0</v>
      </c>
      <c r="AT230" s="164">
        <f t="shared" si="377"/>
        <v>0</v>
      </c>
      <c r="AU230" s="164">
        <f t="shared" si="377"/>
        <v>0</v>
      </c>
      <c r="AV230" s="164">
        <f t="shared" si="377"/>
        <v>0</v>
      </c>
      <c r="AW230" s="164">
        <f t="shared" si="377"/>
        <v>0</v>
      </c>
      <c r="AX230" s="164">
        <f t="shared" si="377"/>
        <v>0</v>
      </c>
      <c r="AY230" s="164">
        <f t="shared" si="377"/>
        <v>0</v>
      </c>
      <c r="AZ230" s="164">
        <f t="shared" si="377"/>
        <v>0</v>
      </c>
      <c r="BA230" s="164">
        <f t="shared" si="377"/>
        <v>0</v>
      </c>
      <c r="BB230" s="164">
        <f t="shared" si="377"/>
        <v>0</v>
      </c>
      <c r="BC230" s="164">
        <f t="shared" si="377"/>
        <v>0</v>
      </c>
      <c r="BD230" s="164">
        <f t="shared" si="377"/>
        <v>0</v>
      </c>
      <c r="BE230" s="164">
        <f t="shared" si="377"/>
        <v>0</v>
      </c>
      <c r="BF230" s="164">
        <f t="shared" si="377"/>
        <v>0</v>
      </c>
      <c r="BG230" s="164">
        <f t="shared" si="377"/>
        <v>0</v>
      </c>
      <c r="BH230" s="164">
        <f t="shared" si="377"/>
        <v>0</v>
      </c>
      <c r="BI230" s="164">
        <f t="shared" si="377"/>
        <v>0</v>
      </c>
      <c r="BJ230" s="164">
        <f t="shared" si="377"/>
        <v>0</v>
      </c>
      <c r="BK230" s="33">
        <f t="shared" si="377"/>
        <v>0</v>
      </c>
    </row>
    <row r="231" spans="9:63">
      <c r="I231" s="31">
        <v>39</v>
      </c>
      <c r="L231" s="225">
        <f t="shared" si="340"/>
        <v>0</v>
      </c>
      <c r="M231" s="164">
        <f t="shared" ref="M231:BK231" si="378">LOOKUP(M118,$K$56:$BK$56,$K$60:$BK$60)</f>
        <v>0</v>
      </c>
      <c r="N231" s="164">
        <f t="shared" si="378"/>
        <v>0</v>
      </c>
      <c r="O231" s="164">
        <f t="shared" si="378"/>
        <v>0</v>
      </c>
      <c r="P231" s="164">
        <f t="shared" si="378"/>
        <v>0</v>
      </c>
      <c r="Q231" s="164">
        <f t="shared" si="378"/>
        <v>0</v>
      </c>
      <c r="R231" s="164">
        <f t="shared" si="378"/>
        <v>0</v>
      </c>
      <c r="S231" s="164">
        <f t="shared" si="378"/>
        <v>0</v>
      </c>
      <c r="T231" s="164">
        <f t="shared" si="378"/>
        <v>0</v>
      </c>
      <c r="U231" s="164">
        <f t="shared" si="378"/>
        <v>0</v>
      </c>
      <c r="V231" s="164">
        <f t="shared" si="378"/>
        <v>0</v>
      </c>
      <c r="W231" s="164">
        <f t="shared" si="378"/>
        <v>0</v>
      </c>
      <c r="X231" s="164">
        <f t="shared" si="378"/>
        <v>0</v>
      </c>
      <c r="Y231" s="164">
        <f t="shared" si="378"/>
        <v>0</v>
      </c>
      <c r="Z231" s="164">
        <f t="shared" si="378"/>
        <v>0</v>
      </c>
      <c r="AA231" s="164">
        <f t="shared" si="378"/>
        <v>0</v>
      </c>
      <c r="AB231" s="164">
        <f t="shared" si="378"/>
        <v>0</v>
      </c>
      <c r="AC231" s="164">
        <f t="shared" si="378"/>
        <v>0</v>
      </c>
      <c r="AD231" s="164">
        <f t="shared" si="378"/>
        <v>0</v>
      </c>
      <c r="AE231" s="164">
        <f t="shared" si="378"/>
        <v>0</v>
      </c>
      <c r="AF231" s="164">
        <f t="shared" si="378"/>
        <v>0</v>
      </c>
      <c r="AG231" s="164">
        <f t="shared" si="378"/>
        <v>0</v>
      </c>
      <c r="AH231" s="164">
        <f t="shared" si="378"/>
        <v>0</v>
      </c>
      <c r="AI231" s="164">
        <f t="shared" si="378"/>
        <v>0</v>
      </c>
      <c r="AJ231" s="164">
        <f t="shared" si="378"/>
        <v>0</v>
      </c>
      <c r="AK231" s="164">
        <f t="shared" si="378"/>
        <v>0</v>
      </c>
      <c r="AL231" s="164">
        <f t="shared" si="378"/>
        <v>0</v>
      </c>
      <c r="AM231" s="164">
        <f t="shared" si="378"/>
        <v>0</v>
      </c>
      <c r="AN231" s="164">
        <f t="shared" si="378"/>
        <v>0</v>
      </c>
      <c r="AO231" s="164">
        <f t="shared" si="378"/>
        <v>0</v>
      </c>
      <c r="AP231" s="164">
        <f t="shared" si="378"/>
        <v>0</v>
      </c>
      <c r="AQ231" s="164">
        <f t="shared" si="378"/>
        <v>0</v>
      </c>
      <c r="AR231" s="164">
        <f t="shared" si="378"/>
        <v>0</v>
      </c>
      <c r="AS231" s="164">
        <f t="shared" si="378"/>
        <v>0</v>
      </c>
      <c r="AT231" s="164">
        <f t="shared" si="378"/>
        <v>0</v>
      </c>
      <c r="AU231" s="164">
        <f t="shared" si="378"/>
        <v>0</v>
      </c>
      <c r="AV231" s="164">
        <f t="shared" si="378"/>
        <v>0</v>
      </c>
      <c r="AW231" s="164">
        <f t="shared" si="378"/>
        <v>0</v>
      </c>
      <c r="AX231" s="164">
        <f t="shared" si="378"/>
        <v>0</v>
      </c>
      <c r="AY231" s="164">
        <f t="shared" si="378"/>
        <v>0</v>
      </c>
      <c r="AZ231" s="164">
        <f t="shared" si="378"/>
        <v>0</v>
      </c>
      <c r="BA231" s="164">
        <f t="shared" si="378"/>
        <v>0</v>
      </c>
      <c r="BB231" s="164">
        <f t="shared" si="378"/>
        <v>0</v>
      </c>
      <c r="BC231" s="164">
        <f t="shared" si="378"/>
        <v>0</v>
      </c>
      <c r="BD231" s="164">
        <f t="shared" si="378"/>
        <v>0</v>
      </c>
      <c r="BE231" s="164">
        <f t="shared" si="378"/>
        <v>0</v>
      </c>
      <c r="BF231" s="164">
        <f t="shared" si="378"/>
        <v>0</v>
      </c>
      <c r="BG231" s="164">
        <f t="shared" si="378"/>
        <v>0</v>
      </c>
      <c r="BH231" s="164">
        <f t="shared" si="378"/>
        <v>0</v>
      </c>
      <c r="BI231" s="164">
        <f t="shared" si="378"/>
        <v>0</v>
      </c>
      <c r="BJ231" s="164">
        <f t="shared" si="378"/>
        <v>0</v>
      </c>
      <c r="BK231" s="33">
        <f t="shared" si="378"/>
        <v>0</v>
      </c>
    </row>
    <row r="232" spans="9:63">
      <c r="I232" s="31">
        <v>40</v>
      </c>
      <c r="L232" s="225">
        <f t="shared" si="340"/>
        <v>0</v>
      </c>
      <c r="M232" s="164">
        <f t="shared" ref="M232:BK232" si="379">LOOKUP(M119,$K$56:$BK$56,$K$60:$BK$60)</f>
        <v>0</v>
      </c>
      <c r="N232" s="164">
        <f t="shared" si="379"/>
        <v>0</v>
      </c>
      <c r="O232" s="164">
        <f t="shared" si="379"/>
        <v>0</v>
      </c>
      <c r="P232" s="164">
        <f t="shared" si="379"/>
        <v>0</v>
      </c>
      <c r="Q232" s="164">
        <f t="shared" si="379"/>
        <v>0</v>
      </c>
      <c r="R232" s="164">
        <f t="shared" si="379"/>
        <v>0</v>
      </c>
      <c r="S232" s="164">
        <f t="shared" si="379"/>
        <v>0</v>
      </c>
      <c r="T232" s="164">
        <f t="shared" si="379"/>
        <v>0</v>
      </c>
      <c r="U232" s="164">
        <f t="shared" si="379"/>
        <v>0</v>
      </c>
      <c r="V232" s="164">
        <f t="shared" si="379"/>
        <v>0</v>
      </c>
      <c r="W232" s="164">
        <f t="shared" si="379"/>
        <v>0</v>
      </c>
      <c r="X232" s="164">
        <f t="shared" si="379"/>
        <v>0</v>
      </c>
      <c r="Y232" s="164">
        <f t="shared" si="379"/>
        <v>0</v>
      </c>
      <c r="Z232" s="164">
        <f t="shared" si="379"/>
        <v>0</v>
      </c>
      <c r="AA232" s="164">
        <f t="shared" si="379"/>
        <v>0</v>
      </c>
      <c r="AB232" s="164">
        <f t="shared" si="379"/>
        <v>0</v>
      </c>
      <c r="AC232" s="164">
        <f t="shared" si="379"/>
        <v>0</v>
      </c>
      <c r="AD232" s="164">
        <f t="shared" si="379"/>
        <v>0</v>
      </c>
      <c r="AE232" s="164">
        <f t="shared" si="379"/>
        <v>0</v>
      </c>
      <c r="AF232" s="164">
        <f t="shared" si="379"/>
        <v>0</v>
      </c>
      <c r="AG232" s="164">
        <f t="shared" si="379"/>
        <v>0</v>
      </c>
      <c r="AH232" s="164">
        <f t="shared" si="379"/>
        <v>0</v>
      </c>
      <c r="AI232" s="164">
        <f t="shared" si="379"/>
        <v>0</v>
      </c>
      <c r="AJ232" s="164">
        <f t="shared" si="379"/>
        <v>0</v>
      </c>
      <c r="AK232" s="164">
        <f t="shared" si="379"/>
        <v>0</v>
      </c>
      <c r="AL232" s="164">
        <f t="shared" si="379"/>
        <v>0</v>
      </c>
      <c r="AM232" s="164">
        <f t="shared" si="379"/>
        <v>0</v>
      </c>
      <c r="AN232" s="164">
        <f t="shared" si="379"/>
        <v>0</v>
      </c>
      <c r="AO232" s="164">
        <f t="shared" si="379"/>
        <v>0</v>
      </c>
      <c r="AP232" s="164">
        <f t="shared" si="379"/>
        <v>0</v>
      </c>
      <c r="AQ232" s="164">
        <f t="shared" si="379"/>
        <v>0</v>
      </c>
      <c r="AR232" s="164">
        <f t="shared" si="379"/>
        <v>0</v>
      </c>
      <c r="AS232" s="164">
        <f t="shared" si="379"/>
        <v>0</v>
      </c>
      <c r="AT232" s="164">
        <f t="shared" si="379"/>
        <v>0</v>
      </c>
      <c r="AU232" s="164">
        <f t="shared" si="379"/>
        <v>0</v>
      </c>
      <c r="AV232" s="164">
        <f t="shared" si="379"/>
        <v>0</v>
      </c>
      <c r="AW232" s="164">
        <f t="shared" si="379"/>
        <v>0</v>
      </c>
      <c r="AX232" s="164">
        <f t="shared" si="379"/>
        <v>0</v>
      </c>
      <c r="AY232" s="164">
        <f t="shared" si="379"/>
        <v>0</v>
      </c>
      <c r="AZ232" s="164">
        <f t="shared" si="379"/>
        <v>0</v>
      </c>
      <c r="BA232" s="164">
        <f t="shared" si="379"/>
        <v>0</v>
      </c>
      <c r="BB232" s="164">
        <f t="shared" si="379"/>
        <v>0</v>
      </c>
      <c r="BC232" s="164">
        <f t="shared" si="379"/>
        <v>0</v>
      </c>
      <c r="BD232" s="164">
        <f t="shared" si="379"/>
        <v>0</v>
      </c>
      <c r="BE232" s="164">
        <f t="shared" si="379"/>
        <v>0</v>
      </c>
      <c r="BF232" s="164">
        <f t="shared" si="379"/>
        <v>0</v>
      </c>
      <c r="BG232" s="164">
        <f t="shared" si="379"/>
        <v>0</v>
      </c>
      <c r="BH232" s="164">
        <f t="shared" si="379"/>
        <v>0</v>
      </c>
      <c r="BI232" s="164">
        <f t="shared" si="379"/>
        <v>0</v>
      </c>
      <c r="BJ232" s="164">
        <f t="shared" si="379"/>
        <v>0</v>
      </c>
      <c r="BK232" s="33">
        <f t="shared" si="379"/>
        <v>0</v>
      </c>
    </row>
    <row r="233" spans="9:63">
      <c r="I233" s="31">
        <v>41</v>
      </c>
      <c r="L233" s="225">
        <f t="shared" si="340"/>
        <v>0</v>
      </c>
      <c r="M233" s="164">
        <f t="shared" ref="M233:BK233" si="380">LOOKUP(M120,$K$56:$BK$56,$K$60:$BK$60)</f>
        <v>0</v>
      </c>
      <c r="N233" s="164">
        <f t="shared" si="380"/>
        <v>0</v>
      </c>
      <c r="O233" s="164">
        <f t="shared" si="380"/>
        <v>0</v>
      </c>
      <c r="P233" s="164">
        <f t="shared" si="380"/>
        <v>0</v>
      </c>
      <c r="Q233" s="164">
        <f t="shared" si="380"/>
        <v>0</v>
      </c>
      <c r="R233" s="164">
        <f t="shared" si="380"/>
        <v>0</v>
      </c>
      <c r="S233" s="164">
        <f t="shared" si="380"/>
        <v>0</v>
      </c>
      <c r="T233" s="164">
        <f t="shared" si="380"/>
        <v>0</v>
      </c>
      <c r="U233" s="164">
        <f t="shared" si="380"/>
        <v>0</v>
      </c>
      <c r="V233" s="164">
        <f t="shared" si="380"/>
        <v>0</v>
      </c>
      <c r="W233" s="164">
        <f t="shared" si="380"/>
        <v>0</v>
      </c>
      <c r="X233" s="164">
        <f t="shared" si="380"/>
        <v>0</v>
      </c>
      <c r="Y233" s="164">
        <f t="shared" si="380"/>
        <v>0</v>
      </c>
      <c r="Z233" s="164">
        <f t="shared" si="380"/>
        <v>0</v>
      </c>
      <c r="AA233" s="164">
        <f t="shared" si="380"/>
        <v>0</v>
      </c>
      <c r="AB233" s="164">
        <f t="shared" si="380"/>
        <v>0</v>
      </c>
      <c r="AC233" s="164">
        <f t="shared" si="380"/>
        <v>0</v>
      </c>
      <c r="AD233" s="164">
        <f t="shared" si="380"/>
        <v>0</v>
      </c>
      <c r="AE233" s="164">
        <f t="shared" si="380"/>
        <v>0</v>
      </c>
      <c r="AF233" s="164">
        <f t="shared" si="380"/>
        <v>0</v>
      </c>
      <c r="AG233" s="164">
        <f t="shared" si="380"/>
        <v>0</v>
      </c>
      <c r="AH233" s="164">
        <f t="shared" si="380"/>
        <v>0</v>
      </c>
      <c r="AI233" s="164">
        <f t="shared" si="380"/>
        <v>0</v>
      </c>
      <c r="AJ233" s="164">
        <f t="shared" si="380"/>
        <v>0</v>
      </c>
      <c r="AK233" s="164">
        <f t="shared" si="380"/>
        <v>0</v>
      </c>
      <c r="AL233" s="164">
        <f t="shared" si="380"/>
        <v>0</v>
      </c>
      <c r="AM233" s="164">
        <f t="shared" si="380"/>
        <v>0</v>
      </c>
      <c r="AN233" s="164">
        <f t="shared" si="380"/>
        <v>0</v>
      </c>
      <c r="AO233" s="164">
        <f t="shared" si="380"/>
        <v>0</v>
      </c>
      <c r="AP233" s="164">
        <f t="shared" si="380"/>
        <v>0</v>
      </c>
      <c r="AQ233" s="164">
        <f t="shared" si="380"/>
        <v>0</v>
      </c>
      <c r="AR233" s="164">
        <f t="shared" si="380"/>
        <v>0</v>
      </c>
      <c r="AS233" s="164">
        <f t="shared" si="380"/>
        <v>0</v>
      </c>
      <c r="AT233" s="164">
        <f t="shared" si="380"/>
        <v>0</v>
      </c>
      <c r="AU233" s="164">
        <f t="shared" si="380"/>
        <v>0</v>
      </c>
      <c r="AV233" s="164">
        <f t="shared" si="380"/>
        <v>0</v>
      </c>
      <c r="AW233" s="164">
        <f t="shared" si="380"/>
        <v>0</v>
      </c>
      <c r="AX233" s="164">
        <f t="shared" si="380"/>
        <v>0</v>
      </c>
      <c r="AY233" s="164">
        <f t="shared" si="380"/>
        <v>0</v>
      </c>
      <c r="AZ233" s="164">
        <f t="shared" si="380"/>
        <v>0</v>
      </c>
      <c r="BA233" s="164">
        <f t="shared" si="380"/>
        <v>0</v>
      </c>
      <c r="BB233" s="164">
        <f t="shared" si="380"/>
        <v>0</v>
      </c>
      <c r="BC233" s="164">
        <f t="shared" si="380"/>
        <v>0</v>
      </c>
      <c r="BD233" s="164">
        <f t="shared" si="380"/>
        <v>0</v>
      </c>
      <c r="BE233" s="164">
        <f t="shared" si="380"/>
        <v>0</v>
      </c>
      <c r="BF233" s="164">
        <f t="shared" si="380"/>
        <v>0</v>
      </c>
      <c r="BG233" s="164">
        <f t="shared" si="380"/>
        <v>0</v>
      </c>
      <c r="BH233" s="164">
        <f t="shared" si="380"/>
        <v>0</v>
      </c>
      <c r="BI233" s="164">
        <f t="shared" si="380"/>
        <v>0</v>
      </c>
      <c r="BJ233" s="164">
        <f t="shared" si="380"/>
        <v>0</v>
      </c>
      <c r="BK233" s="33">
        <f t="shared" si="380"/>
        <v>0</v>
      </c>
    </row>
    <row r="234" spans="9:63">
      <c r="I234" s="31">
        <v>42</v>
      </c>
      <c r="L234" s="225">
        <f t="shared" si="340"/>
        <v>0</v>
      </c>
      <c r="M234" s="164">
        <f t="shared" ref="M234:BK234" si="381">LOOKUP(M121,$K$56:$BK$56,$K$60:$BK$60)</f>
        <v>0</v>
      </c>
      <c r="N234" s="164">
        <f t="shared" si="381"/>
        <v>0</v>
      </c>
      <c r="O234" s="164">
        <f t="shared" si="381"/>
        <v>0</v>
      </c>
      <c r="P234" s="164">
        <f t="shared" si="381"/>
        <v>0</v>
      </c>
      <c r="Q234" s="164">
        <f t="shared" si="381"/>
        <v>0</v>
      </c>
      <c r="R234" s="164">
        <f t="shared" si="381"/>
        <v>0</v>
      </c>
      <c r="S234" s="164">
        <f t="shared" si="381"/>
        <v>0</v>
      </c>
      <c r="T234" s="164">
        <f t="shared" si="381"/>
        <v>0</v>
      </c>
      <c r="U234" s="164">
        <f t="shared" si="381"/>
        <v>0</v>
      </c>
      <c r="V234" s="164">
        <f t="shared" si="381"/>
        <v>0</v>
      </c>
      <c r="W234" s="164">
        <f t="shared" si="381"/>
        <v>0</v>
      </c>
      <c r="X234" s="164">
        <f t="shared" si="381"/>
        <v>0</v>
      </c>
      <c r="Y234" s="164">
        <f t="shared" si="381"/>
        <v>0</v>
      </c>
      <c r="Z234" s="164">
        <f t="shared" si="381"/>
        <v>0</v>
      </c>
      <c r="AA234" s="164">
        <f t="shared" si="381"/>
        <v>0</v>
      </c>
      <c r="AB234" s="164">
        <f t="shared" si="381"/>
        <v>0</v>
      </c>
      <c r="AC234" s="164">
        <f t="shared" si="381"/>
        <v>0</v>
      </c>
      <c r="AD234" s="164">
        <f t="shared" si="381"/>
        <v>0</v>
      </c>
      <c r="AE234" s="164">
        <f t="shared" si="381"/>
        <v>0</v>
      </c>
      <c r="AF234" s="164">
        <f t="shared" si="381"/>
        <v>0</v>
      </c>
      <c r="AG234" s="164">
        <f t="shared" si="381"/>
        <v>0</v>
      </c>
      <c r="AH234" s="164">
        <f t="shared" si="381"/>
        <v>0</v>
      </c>
      <c r="AI234" s="164">
        <f t="shared" si="381"/>
        <v>0</v>
      </c>
      <c r="AJ234" s="164">
        <f t="shared" si="381"/>
        <v>0</v>
      </c>
      <c r="AK234" s="164">
        <f t="shared" si="381"/>
        <v>0</v>
      </c>
      <c r="AL234" s="164">
        <f t="shared" si="381"/>
        <v>0</v>
      </c>
      <c r="AM234" s="164">
        <f t="shared" si="381"/>
        <v>0</v>
      </c>
      <c r="AN234" s="164">
        <f t="shared" si="381"/>
        <v>0</v>
      </c>
      <c r="AO234" s="164">
        <f t="shared" si="381"/>
        <v>0</v>
      </c>
      <c r="AP234" s="164">
        <f t="shared" si="381"/>
        <v>0</v>
      </c>
      <c r="AQ234" s="164">
        <f t="shared" si="381"/>
        <v>0</v>
      </c>
      <c r="AR234" s="164">
        <f t="shared" si="381"/>
        <v>0</v>
      </c>
      <c r="AS234" s="164">
        <f t="shared" si="381"/>
        <v>0</v>
      </c>
      <c r="AT234" s="164">
        <f t="shared" si="381"/>
        <v>0</v>
      </c>
      <c r="AU234" s="164">
        <f t="shared" si="381"/>
        <v>0</v>
      </c>
      <c r="AV234" s="164">
        <f t="shared" si="381"/>
        <v>0</v>
      </c>
      <c r="AW234" s="164">
        <f t="shared" si="381"/>
        <v>0</v>
      </c>
      <c r="AX234" s="164">
        <f t="shared" si="381"/>
        <v>0</v>
      </c>
      <c r="AY234" s="164">
        <f t="shared" si="381"/>
        <v>0</v>
      </c>
      <c r="AZ234" s="164">
        <f t="shared" si="381"/>
        <v>0</v>
      </c>
      <c r="BA234" s="164">
        <f t="shared" si="381"/>
        <v>0</v>
      </c>
      <c r="BB234" s="164">
        <f t="shared" si="381"/>
        <v>0</v>
      </c>
      <c r="BC234" s="164">
        <f t="shared" si="381"/>
        <v>0</v>
      </c>
      <c r="BD234" s="164">
        <f t="shared" si="381"/>
        <v>0</v>
      </c>
      <c r="BE234" s="164">
        <f t="shared" si="381"/>
        <v>0</v>
      </c>
      <c r="BF234" s="164">
        <f t="shared" si="381"/>
        <v>0</v>
      </c>
      <c r="BG234" s="164">
        <f t="shared" si="381"/>
        <v>0</v>
      </c>
      <c r="BH234" s="164">
        <f t="shared" si="381"/>
        <v>0</v>
      </c>
      <c r="BI234" s="164">
        <f t="shared" si="381"/>
        <v>0</v>
      </c>
      <c r="BJ234" s="164">
        <f t="shared" si="381"/>
        <v>0</v>
      </c>
      <c r="BK234" s="33">
        <f t="shared" si="381"/>
        <v>0</v>
      </c>
    </row>
    <row r="235" spans="9:63">
      <c r="I235" s="31">
        <v>43</v>
      </c>
      <c r="L235" s="225">
        <f t="shared" si="340"/>
        <v>0</v>
      </c>
      <c r="M235" s="164">
        <f t="shared" ref="M235:BK235" si="382">LOOKUP(M122,$K$56:$BK$56,$K$60:$BK$60)</f>
        <v>0</v>
      </c>
      <c r="N235" s="164">
        <f t="shared" si="382"/>
        <v>0</v>
      </c>
      <c r="O235" s="164">
        <f t="shared" si="382"/>
        <v>0</v>
      </c>
      <c r="P235" s="164">
        <f t="shared" si="382"/>
        <v>0</v>
      </c>
      <c r="Q235" s="164">
        <f t="shared" si="382"/>
        <v>0</v>
      </c>
      <c r="R235" s="164">
        <f t="shared" si="382"/>
        <v>0</v>
      </c>
      <c r="S235" s="164">
        <f t="shared" si="382"/>
        <v>0</v>
      </c>
      <c r="T235" s="164">
        <f t="shared" si="382"/>
        <v>0</v>
      </c>
      <c r="U235" s="164">
        <f t="shared" si="382"/>
        <v>0</v>
      </c>
      <c r="V235" s="164">
        <f t="shared" si="382"/>
        <v>0</v>
      </c>
      <c r="W235" s="164">
        <f t="shared" si="382"/>
        <v>0</v>
      </c>
      <c r="X235" s="164">
        <f t="shared" si="382"/>
        <v>0</v>
      </c>
      <c r="Y235" s="164">
        <f t="shared" si="382"/>
        <v>0</v>
      </c>
      <c r="Z235" s="164">
        <f t="shared" si="382"/>
        <v>0</v>
      </c>
      <c r="AA235" s="164">
        <f t="shared" si="382"/>
        <v>0</v>
      </c>
      <c r="AB235" s="164">
        <f t="shared" si="382"/>
        <v>0</v>
      </c>
      <c r="AC235" s="164">
        <f t="shared" si="382"/>
        <v>0</v>
      </c>
      <c r="AD235" s="164">
        <f t="shared" si="382"/>
        <v>0</v>
      </c>
      <c r="AE235" s="164">
        <f t="shared" si="382"/>
        <v>0</v>
      </c>
      <c r="AF235" s="164">
        <f t="shared" si="382"/>
        <v>0</v>
      </c>
      <c r="AG235" s="164">
        <f t="shared" si="382"/>
        <v>0</v>
      </c>
      <c r="AH235" s="164">
        <f t="shared" si="382"/>
        <v>0</v>
      </c>
      <c r="AI235" s="164">
        <f t="shared" si="382"/>
        <v>0</v>
      </c>
      <c r="AJ235" s="164">
        <f t="shared" si="382"/>
        <v>0</v>
      </c>
      <c r="AK235" s="164">
        <f t="shared" si="382"/>
        <v>0</v>
      </c>
      <c r="AL235" s="164">
        <f t="shared" si="382"/>
        <v>0</v>
      </c>
      <c r="AM235" s="164">
        <f t="shared" si="382"/>
        <v>0</v>
      </c>
      <c r="AN235" s="164">
        <f t="shared" si="382"/>
        <v>0</v>
      </c>
      <c r="AO235" s="164">
        <f t="shared" si="382"/>
        <v>0</v>
      </c>
      <c r="AP235" s="164">
        <f t="shared" si="382"/>
        <v>0</v>
      </c>
      <c r="AQ235" s="164">
        <f t="shared" si="382"/>
        <v>0</v>
      </c>
      <c r="AR235" s="164">
        <f t="shared" si="382"/>
        <v>0</v>
      </c>
      <c r="AS235" s="164">
        <f t="shared" si="382"/>
        <v>0</v>
      </c>
      <c r="AT235" s="164">
        <f t="shared" si="382"/>
        <v>0</v>
      </c>
      <c r="AU235" s="164">
        <f t="shared" si="382"/>
        <v>0</v>
      </c>
      <c r="AV235" s="164">
        <f t="shared" si="382"/>
        <v>0</v>
      </c>
      <c r="AW235" s="164">
        <f t="shared" si="382"/>
        <v>0</v>
      </c>
      <c r="AX235" s="164">
        <f t="shared" si="382"/>
        <v>0</v>
      </c>
      <c r="AY235" s="164">
        <f t="shared" si="382"/>
        <v>0</v>
      </c>
      <c r="AZ235" s="164">
        <f t="shared" si="382"/>
        <v>0</v>
      </c>
      <c r="BA235" s="164">
        <f t="shared" si="382"/>
        <v>0</v>
      </c>
      <c r="BB235" s="164">
        <f t="shared" si="382"/>
        <v>0</v>
      </c>
      <c r="BC235" s="164">
        <f t="shared" si="382"/>
        <v>0</v>
      </c>
      <c r="BD235" s="164">
        <f t="shared" si="382"/>
        <v>0</v>
      </c>
      <c r="BE235" s="164">
        <f t="shared" si="382"/>
        <v>0</v>
      </c>
      <c r="BF235" s="164">
        <f t="shared" si="382"/>
        <v>0</v>
      </c>
      <c r="BG235" s="164">
        <f t="shared" si="382"/>
        <v>0</v>
      </c>
      <c r="BH235" s="164">
        <f t="shared" si="382"/>
        <v>0</v>
      </c>
      <c r="BI235" s="164">
        <f t="shared" si="382"/>
        <v>0</v>
      </c>
      <c r="BJ235" s="164">
        <f t="shared" si="382"/>
        <v>0</v>
      </c>
      <c r="BK235" s="33">
        <f t="shared" si="382"/>
        <v>0</v>
      </c>
    </row>
    <row r="236" spans="9:63">
      <c r="I236" s="31">
        <v>44</v>
      </c>
      <c r="L236" s="225">
        <f t="shared" si="340"/>
        <v>0</v>
      </c>
      <c r="M236" s="164">
        <f t="shared" ref="M236:BK236" si="383">LOOKUP(M123,$K$56:$BK$56,$K$60:$BK$60)</f>
        <v>0</v>
      </c>
      <c r="N236" s="164">
        <f t="shared" si="383"/>
        <v>0</v>
      </c>
      <c r="O236" s="164">
        <f t="shared" si="383"/>
        <v>0</v>
      </c>
      <c r="P236" s="164">
        <f t="shared" si="383"/>
        <v>0</v>
      </c>
      <c r="Q236" s="164">
        <f t="shared" si="383"/>
        <v>0</v>
      </c>
      <c r="R236" s="164">
        <f t="shared" si="383"/>
        <v>0</v>
      </c>
      <c r="S236" s="164">
        <f t="shared" si="383"/>
        <v>0</v>
      </c>
      <c r="T236" s="164">
        <f t="shared" si="383"/>
        <v>0</v>
      </c>
      <c r="U236" s="164">
        <f t="shared" si="383"/>
        <v>0</v>
      </c>
      <c r="V236" s="164">
        <f t="shared" si="383"/>
        <v>0</v>
      </c>
      <c r="W236" s="164">
        <f t="shared" si="383"/>
        <v>0</v>
      </c>
      <c r="X236" s="164">
        <f t="shared" si="383"/>
        <v>0</v>
      </c>
      <c r="Y236" s="164">
        <f t="shared" si="383"/>
        <v>0</v>
      </c>
      <c r="Z236" s="164">
        <f t="shared" si="383"/>
        <v>0</v>
      </c>
      <c r="AA236" s="164">
        <f t="shared" si="383"/>
        <v>0</v>
      </c>
      <c r="AB236" s="164">
        <f t="shared" si="383"/>
        <v>0</v>
      </c>
      <c r="AC236" s="164">
        <f t="shared" si="383"/>
        <v>0</v>
      </c>
      <c r="AD236" s="164">
        <f t="shared" si="383"/>
        <v>0</v>
      </c>
      <c r="AE236" s="164">
        <f t="shared" si="383"/>
        <v>0</v>
      </c>
      <c r="AF236" s="164">
        <f t="shared" si="383"/>
        <v>0</v>
      </c>
      <c r="AG236" s="164">
        <f t="shared" si="383"/>
        <v>0</v>
      </c>
      <c r="AH236" s="164">
        <f t="shared" si="383"/>
        <v>0</v>
      </c>
      <c r="AI236" s="164">
        <f t="shared" si="383"/>
        <v>0</v>
      </c>
      <c r="AJ236" s="164">
        <f t="shared" si="383"/>
        <v>0</v>
      </c>
      <c r="AK236" s="164">
        <f t="shared" si="383"/>
        <v>0</v>
      </c>
      <c r="AL236" s="164">
        <f t="shared" si="383"/>
        <v>0</v>
      </c>
      <c r="AM236" s="164">
        <f t="shared" si="383"/>
        <v>0</v>
      </c>
      <c r="AN236" s="164">
        <f t="shared" si="383"/>
        <v>0</v>
      </c>
      <c r="AO236" s="164">
        <f t="shared" si="383"/>
        <v>0</v>
      </c>
      <c r="AP236" s="164">
        <f t="shared" si="383"/>
        <v>0</v>
      </c>
      <c r="AQ236" s="164">
        <f t="shared" si="383"/>
        <v>0</v>
      </c>
      <c r="AR236" s="164">
        <f t="shared" si="383"/>
        <v>0</v>
      </c>
      <c r="AS236" s="164">
        <f t="shared" si="383"/>
        <v>0</v>
      </c>
      <c r="AT236" s="164">
        <f t="shared" si="383"/>
        <v>0</v>
      </c>
      <c r="AU236" s="164">
        <f t="shared" si="383"/>
        <v>0</v>
      </c>
      <c r="AV236" s="164">
        <f t="shared" si="383"/>
        <v>0</v>
      </c>
      <c r="AW236" s="164">
        <f t="shared" si="383"/>
        <v>0</v>
      </c>
      <c r="AX236" s="164">
        <f t="shared" si="383"/>
        <v>0</v>
      </c>
      <c r="AY236" s="164">
        <f t="shared" si="383"/>
        <v>0</v>
      </c>
      <c r="AZ236" s="164">
        <f t="shared" si="383"/>
        <v>0</v>
      </c>
      <c r="BA236" s="164">
        <f t="shared" si="383"/>
        <v>0</v>
      </c>
      <c r="BB236" s="164">
        <f t="shared" si="383"/>
        <v>0</v>
      </c>
      <c r="BC236" s="164">
        <f t="shared" si="383"/>
        <v>0</v>
      </c>
      <c r="BD236" s="164">
        <f t="shared" si="383"/>
        <v>0</v>
      </c>
      <c r="BE236" s="164">
        <f t="shared" si="383"/>
        <v>0</v>
      </c>
      <c r="BF236" s="164">
        <f t="shared" si="383"/>
        <v>0</v>
      </c>
      <c r="BG236" s="164">
        <f t="shared" si="383"/>
        <v>0</v>
      </c>
      <c r="BH236" s="164">
        <f t="shared" si="383"/>
        <v>0</v>
      </c>
      <c r="BI236" s="164">
        <f t="shared" si="383"/>
        <v>0</v>
      </c>
      <c r="BJ236" s="164">
        <f t="shared" si="383"/>
        <v>0</v>
      </c>
      <c r="BK236" s="33">
        <f t="shared" si="383"/>
        <v>0</v>
      </c>
    </row>
    <row r="237" spans="9:63">
      <c r="I237" s="31">
        <v>45</v>
      </c>
      <c r="L237" s="225">
        <f t="shared" si="340"/>
        <v>0</v>
      </c>
      <c r="M237" s="164">
        <f t="shared" ref="M237:BK237" si="384">LOOKUP(M124,$K$56:$BK$56,$K$60:$BK$60)</f>
        <v>0</v>
      </c>
      <c r="N237" s="164">
        <f t="shared" si="384"/>
        <v>0</v>
      </c>
      <c r="O237" s="164">
        <f t="shared" si="384"/>
        <v>0</v>
      </c>
      <c r="P237" s="164">
        <f t="shared" si="384"/>
        <v>0</v>
      </c>
      <c r="Q237" s="164">
        <f t="shared" si="384"/>
        <v>0</v>
      </c>
      <c r="R237" s="164">
        <f t="shared" si="384"/>
        <v>0</v>
      </c>
      <c r="S237" s="164">
        <f t="shared" si="384"/>
        <v>0</v>
      </c>
      <c r="T237" s="164">
        <f t="shared" si="384"/>
        <v>0</v>
      </c>
      <c r="U237" s="164">
        <f t="shared" si="384"/>
        <v>0</v>
      </c>
      <c r="V237" s="164">
        <f t="shared" si="384"/>
        <v>0</v>
      </c>
      <c r="W237" s="164">
        <f t="shared" si="384"/>
        <v>0</v>
      </c>
      <c r="X237" s="164">
        <f t="shared" si="384"/>
        <v>0</v>
      </c>
      <c r="Y237" s="164">
        <f t="shared" si="384"/>
        <v>0</v>
      </c>
      <c r="Z237" s="164">
        <f t="shared" si="384"/>
        <v>0</v>
      </c>
      <c r="AA237" s="164">
        <f t="shared" si="384"/>
        <v>0</v>
      </c>
      <c r="AB237" s="164">
        <f t="shared" si="384"/>
        <v>0</v>
      </c>
      <c r="AC237" s="164">
        <f t="shared" si="384"/>
        <v>0</v>
      </c>
      <c r="AD237" s="164">
        <f t="shared" si="384"/>
        <v>0</v>
      </c>
      <c r="AE237" s="164">
        <f t="shared" si="384"/>
        <v>0</v>
      </c>
      <c r="AF237" s="164">
        <f t="shared" si="384"/>
        <v>0</v>
      </c>
      <c r="AG237" s="164">
        <f t="shared" si="384"/>
        <v>0</v>
      </c>
      <c r="AH237" s="164">
        <f t="shared" si="384"/>
        <v>0</v>
      </c>
      <c r="AI237" s="164">
        <f t="shared" si="384"/>
        <v>0</v>
      </c>
      <c r="AJ237" s="164">
        <f t="shared" si="384"/>
        <v>0</v>
      </c>
      <c r="AK237" s="164">
        <f t="shared" si="384"/>
        <v>0</v>
      </c>
      <c r="AL237" s="164">
        <f t="shared" si="384"/>
        <v>0</v>
      </c>
      <c r="AM237" s="164">
        <f t="shared" si="384"/>
        <v>0</v>
      </c>
      <c r="AN237" s="164">
        <f t="shared" si="384"/>
        <v>0</v>
      </c>
      <c r="AO237" s="164">
        <f t="shared" si="384"/>
        <v>0</v>
      </c>
      <c r="AP237" s="164">
        <f t="shared" si="384"/>
        <v>0</v>
      </c>
      <c r="AQ237" s="164">
        <f t="shared" si="384"/>
        <v>0</v>
      </c>
      <c r="AR237" s="164">
        <f t="shared" si="384"/>
        <v>0</v>
      </c>
      <c r="AS237" s="164">
        <f t="shared" si="384"/>
        <v>0</v>
      </c>
      <c r="AT237" s="164">
        <f t="shared" si="384"/>
        <v>0</v>
      </c>
      <c r="AU237" s="164">
        <f t="shared" si="384"/>
        <v>0</v>
      </c>
      <c r="AV237" s="164">
        <f t="shared" si="384"/>
        <v>0</v>
      </c>
      <c r="AW237" s="164">
        <f t="shared" si="384"/>
        <v>0</v>
      </c>
      <c r="AX237" s="164">
        <f t="shared" si="384"/>
        <v>0</v>
      </c>
      <c r="AY237" s="164">
        <f t="shared" si="384"/>
        <v>0</v>
      </c>
      <c r="AZ237" s="164">
        <f t="shared" si="384"/>
        <v>0</v>
      </c>
      <c r="BA237" s="164">
        <f t="shared" si="384"/>
        <v>0</v>
      </c>
      <c r="BB237" s="164">
        <f t="shared" si="384"/>
        <v>0</v>
      </c>
      <c r="BC237" s="164">
        <f t="shared" si="384"/>
        <v>0</v>
      </c>
      <c r="BD237" s="164">
        <f t="shared" si="384"/>
        <v>0</v>
      </c>
      <c r="BE237" s="164">
        <f t="shared" si="384"/>
        <v>0</v>
      </c>
      <c r="BF237" s="164">
        <f t="shared" si="384"/>
        <v>0</v>
      </c>
      <c r="BG237" s="164">
        <f t="shared" si="384"/>
        <v>0</v>
      </c>
      <c r="BH237" s="164">
        <f t="shared" si="384"/>
        <v>0</v>
      </c>
      <c r="BI237" s="164">
        <f t="shared" si="384"/>
        <v>0</v>
      </c>
      <c r="BJ237" s="164">
        <f t="shared" si="384"/>
        <v>0</v>
      </c>
      <c r="BK237" s="33">
        <f t="shared" si="384"/>
        <v>0</v>
      </c>
    </row>
    <row r="238" spans="9:63">
      <c r="I238" s="31">
        <v>46</v>
      </c>
      <c r="L238" s="225">
        <f t="shared" si="340"/>
        <v>0</v>
      </c>
      <c r="M238" s="164">
        <f t="shared" ref="M238:BK238" si="385">LOOKUP(M125,$K$56:$BK$56,$K$60:$BK$60)</f>
        <v>0</v>
      </c>
      <c r="N238" s="164">
        <f t="shared" si="385"/>
        <v>0</v>
      </c>
      <c r="O238" s="164">
        <f t="shared" si="385"/>
        <v>0</v>
      </c>
      <c r="P238" s="164">
        <f t="shared" si="385"/>
        <v>0</v>
      </c>
      <c r="Q238" s="164">
        <f t="shared" si="385"/>
        <v>0</v>
      </c>
      <c r="R238" s="164">
        <f t="shared" si="385"/>
        <v>0</v>
      </c>
      <c r="S238" s="164">
        <f t="shared" si="385"/>
        <v>0</v>
      </c>
      <c r="T238" s="164">
        <f t="shared" si="385"/>
        <v>0</v>
      </c>
      <c r="U238" s="164">
        <f t="shared" si="385"/>
        <v>0</v>
      </c>
      <c r="V238" s="164">
        <f t="shared" si="385"/>
        <v>0</v>
      </c>
      <c r="W238" s="164">
        <f t="shared" si="385"/>
        <v>0</v>
      </c>
      <c r="X238" s="164">
        <f t="shared" si="385"/>
        <v>0</v>
      </c>
      <c r="Y238" s="164">
        <f t="shared" si="385"/>
        <v>0</v>
      </c>
      <c r="Z238" s="164">
        <f t="shared" si="385"/>
        <v>0</v>
      </c>
      <c r="AA238" s="164">
        <f t="shared" si="385"/>
        <v>0</v>
      </c>
      <c r="AB238" s="164">
        <f t="shared" si="385"/>
        <v>0</v>
      </c>
      <c r="AC238" s="164">
        <f t="shared" si="385"/>
        <v>0</v>
      </c>
      <c r="AD238" s="164">
        <f t="shared" si="385"/>
        <v>0</v>
      </c>
      <c r="AE238" s="164">
        <f t="shared" si="385"/>
        <v>0</v>
      </c>
      <c r="AF238" s="164">
        <f t="shared" si="385"/>
        <v>0</v>
      </c>
      <c r="AG238" s="164">
        <f t="shared" si="385"/>
        <v>0</v>
      </c>
      <c r="AH238" s="164">
        <f t="shared" si="385"/>
        <v>0</v>
      </c>
      <c r="AI238" s="164">
        <f t="shared" si="385"/>
        <v>0</v>
      </c>
      <c r="AJ238" s="164">
        <f t="shared" si="385"/>
        <v>0</v>
      </c>
      <c r="AK238" s="164">
        <f t="shared" si="385"/>
        <v>0</v>
      </c>
      <c r="AL238" s="164">
        <f t="shared" si="385"/>
        <v>0</v>
      </c>
      <c r="AM238" s="164">
        <f t="shared" si="385"/>
        <v>0</v>
      </c>
      <c r="AN238" s="164">
        <f t="shared" si="385"/>
        <v>0</v>
      </c>
      <c r="AO238" s="164">
        <f t="shared" si="385"/>
        <v>0</v>
      </c>
      <c r="AP238" s="164">
        <f t="shared" si="385"/>
        <v>0</v>
      </c>
      <c r="AQ238" s="164">
        <f t="shared" si="385"/>
        <v>0</v>
      </c>
      <c r="AR238" s="164">
        <f t="shared" si="385"/>
        <v>0</v>
      </c>
      <c r="AS238" s="164">
        <f t="shared" si="385"/>
        <v>0</v>
      </c>
      <c r="AT238" s="164">
        <f t="shared" si="385"/>
        <v>0</v>
      </c>
      <c r="AU238" s="164">
        <f t="shared" si="385"/>
        <v>0</v>
      </c>
      <c r="AV238" s="164">
        <f t="shared" si="385"/>
        <v>0</v>
      </c>
      <c r="AW238" s="164">
        <f t="shared" si="385"/>
        <v>0</v>
      </c>
      <c r="AX238" s="164">
        <f t="shared" si="385"/>
        <v>0</v>
      </c>
      <c r="AY238" s="164">
        <f t="shared" si="385"/>
        <v>0</v>
      </c>
      <c r="AZ238" s="164">
        <f t="shared" si="385"/>
        <v>0</v>
      </c>
      <c r="BA238" s="164">
        <f t="shared" si="385"/>
        <v>0</v>
      </c>
      <c r="BB238" s="164">
        <f t="shared" si="385"/>
        <v>0</v>
      </c>
      <c r="BC238" s="164">
        <f t="shared" si="385"/>
        <v>0</v>
      </c>
      <c r="BD238" s="164">
        <f t="shared" si="385"/>
        <v>0</v>
      </c>
      <c r="BE238" s="164">
        <f t="shared" si="385"/>
        <v>0</v>
      </c>
      <c r="BF238" s="164">
        <f t="shared" si="385"/>
        <v>0</v>
      </c>
      <c r="BG238" s="164">
        <f t="shared" si="385"/>
        <v>0</v>
      </c>
      <c r="BH238" s="164">
        <f t="shared" si="385"/>
        <v>0</v>
      </c>
      <c r="BI238" s="164">
        <f t="shared" si="385"/>
        <v>0</v>
      </c>
      <c r="BJ238" s="164">
        <f t="shared" si="385"/>
        <v>0</v>
      </c>
      <c r="BK238" s="33">
        <f t="shared" si="385"/>
        <v>0</v>
      </c>
    </row>
    <row r="239" spans="9:63">
      <c r="I239" s="31">
        <v>47</v>
      </c>
      <c r="L239" s="225">
        <f t="shared" si="340"/>
        <v>0</v>
      </c>
      <c r="M239" s="164">
        <f t="shared" ref="M239:BK239" si="386">LOOKUP(M126,$K$56:$BK$56,$K$60:$BK$60)</f>
        <v>0</v>
      </c>
      <c r="N239" s="164">
        <f t="shared" si="386"/>
        <v>0</v>
      </c>
      <c r="O239" s="164">
        <f t="shared" si="386"/>
        <v>0</v>
      </c>
      <c r="P239" s="164">
        <f t="shared" si="386"/>
        <v>0</v>
      </c>
      <c r="Q239" s="164">
        <f t="shared" si="386"/>
        <v>0</v>
      </c>
      <c r="R239" s="164">
        <f t="shared" si="386"/>
        <v>0</v>
      </c>
      <c r="S239" s="164">
        <f t="shared" si="386"/>
        <v>0</v>
      </c>
      <c r="T239" s="164">
        <f t="shared" si="386"/>
        <v>0</v>
      </c>
      <c r="U239" s="164">
        <f t="shared" si="386"/>
        <v>0</v>
      </c>
      <c r="V239" s="164">
        <f t="shared" si="386"/>
        <v>0</v>
      </c>
      <c r="W239" s="164">
        <f t="shared" si="386"/>
        <v>0</v>
      </c>
      <c r="X239" s="164">
        <f t="shared" si="386"/>
        <v>0</v>
      </c>
      <c r="Y239" s="164">
        <f t="shared" si="386"/>
        <v>0</v>
      </c>
      <c r="Z239" s="164">
        <f t="shared" si="386"/>
        <v>0</v>
      </c>
      <c r="AA239" s="164">
        <f t="shared" si="386"/>
        <v>0</v>
      </c>
      <c r="AB239" s="164">
        <f t="shared" si="386"/>
        <v>0</v>
      </c>
      <c r="AC239" s="164">
        <f t="shared" si="386"/>
        <v>0</v>
      </c>
      <c r="AD239" s="164">
        <f t="shared" si="386"/>
        <v>0</v>
      </c>
      <c r="AE239" s="164">
        <f t="shared" si="386"/>
        <v>0</v>
      </c>
      <c r="AF239" s="164">
        <f t="shared" si="386"/>
        <v>0</v>
      </c>
      <c r="AG239" s="164">
        <f t="shared" si="386"/>
        <v>0</v>
      </c>
      <c r="AH239" s="164">
        <f t="shared" si="386"/>
        <v>0</v>
      </c>
      <c r="AI239" s="164">
        <f t="shared" si="386"/>
        <v>0</v>
      </c>
      <c r="AJ239" s="164">
        <f t="shared" si="386"/>
        <v>0</v>
      </c>
      <c r="AK239" s="164">
        <f t="shared" si="386"/>
        <v>0</v>
      </c>
      <c r="AL239" s="164">
        <f t="shared" si="386"/>
        <v>0</v>
      </c>
      <c r="AM239" s="164">
        <f t="shared" si="386"/>
        <v>0</v>
      </c>
      <c r="AN239" s="164">
        <f t="shared" si="386"/>
        <v>0</v>
      </c>
      <c r="AO239" s="164">
        <f t="shared" si="386"/>
        <v>0</v>
      </c>
      <c r="AP239" s="164">
        <f t="shared" si="386"/>
        <v>0</v>
      </c>
      <c r="AQ239" s="164">
        <f t="shared" si="386"/>
        <v>0</v>
      </c>
      <c r="AR239" s="164">
        <f t="shared" si="386"/>
        <v>0</v>
      </c>
      <c r="AS239" s="164">
        <f t="shared" si="386"/>
        <v>0</v>
      </c>
      <c r="AT239" s="164">
        <f t="shared" si="386"/>
        <v>0</v>
      </c>
      <c r="AU239" s="164">
        <f t="shared" si="386"/>
        <v>0</v>
      </c>
      <c r="AV239" s="164">
        <f t="shared" si="386"/>
        <v>0</v>
      </c>
      <c r="AW239" s="164">
        <f t="shared" si="386"/>
        <v>0</v>
      </c>
      <c r="AX239" s="164">
        <f t="shared" si="386"/>
        <v>0</v>
      </c>
      <c r="AY239" s="164">
        <f t="shared" si="386"/>
        <v>0</v>
      </c>
      <c r="AZ239" s="164">
        <f t="shared" si="386"/>
        <v>0</v>
      </c>
      <c r="BA239" s="164">
        <f t="shared" si="386"/>
        <v>0</v>
      </c>
      <c r="BB239" s="164">
        <f t="shared" si="386"/>
        <v>0</v>
      </c>
      <c r="BC239" s="164">
        <f t="shared" si="386"/>
        <v>0</v>
      </c>
      <c r="BD239" s="164">
        <f t="shared" si="386"/>
        <v>0</v>
      </c>
      <c r="BE239" s="164">
        <f t="shared" si="386"/>
        <v>0</v>
      </c>
      <c r="BF239" s="164">
        <f t="shared" si="386"/>
        <v>0</v>
      </c>
      <c r="BG239" s="164">
        <f t="shared" si="386"/>
        <v>0</v>
      </c>
      <c r="BH239" s="164">
        <f t="shared" si="386"/>
        <v>0</v>
      </c>
      <c r="BI239" s="164">
        <f t="shared" si="386"/>
        <v>0</v>
      </c>
      <c r="BJ239" s="164">
        <f t="shared" si="386"/>
        <v>0</v>
      </c>
      <c r="BK239" s="33">
        <f t="shared" si="386"/>
        <v>0</v>
      </c>
    </row>
    <row r="240" spans="9:63">
      <c r="I240" s="31">
        <v>48</v>
      </c>
      <c r="L240" s="225">
        <f t="shared" si="340"/>
        <v>0</v>
      </c>
      <c r="M240" s="164">
        <f t="shared" ref="M240:BK240" si="387">LOOKUP(M127,$K$56:$BK$56,$K$60:$BK$60)</f>
        <v>0</v>
      </c>
      <c r="N240" s="164">
        <f t="shared" si="387"/>
        <v>0</v>
      </c>
      <c r="O240" s="164">
        <f t="shared" si="387"/>
        <v>0</v>
      </c>
      <c r="P240" s="164">
        <f t="shared" si="387"/>
        <v>0</v>
      </c>
      <c r="Q240" s="164">
        <f t="shared" si="387"/>
        <v>0</v>
      </c>
      <c r="R240" s="164">
        <f t="shared" si="387"/>
        <v>0</v>
      </c>
      <c r="S240" s="164">
        <f t="shared" si="387"/>
        <v>0</v>
      </c>
      <c r="T240" s="164">
        <f t="shared" si="387"/>
        <v>0</v>
      </c>
      <c r="U240" s="164">
        <f t="shared" si="387"/>
        <v>0</v>
      </c>
      <c r="V240" s="164">
        <f t="shared" si="387"/>
        <v>0</v>
      </c>
      <c r="W240" s="164">
        <f t="shared" si="387"/>
        <v>0</v>
      </c>
      <c r="X240" s="164">
        <f t="shared" si="387"/>
        <v>0</v>
      </c>
      <c r="Y240" s="164">
        <f t="shared" si="387"/>
        <v>0</v>
      </c>
      <c r="Z240" s="164">
        <f t="shared" si="387"/>
        <v>0</v>
      </c>
      <c r="AA240" s="164">
        <f t="shared" si="387"/>
        <v>0</v>
      </c>
      <c r="AB240" s="164">
        <f t="shared" si="387"/>
        <v>0</v>
      </c>
      <c r="AC240" s="164">
        <f t="shared" si="387"/>
        <v>0</v>
      </c>
      <c r="AD240" s="164">
        <f t="shared" si="387"/>
        <v>0</v>
      </c>
      <c r="AE240" s="164">
        <f t="shared" si="387"/>
        <v>0</v>
      </c>
      <c r="AF240" s="164">
        <f t="shared" si="387"/>
        <v>0</v>
      </c>
      <c r="AG240" s="164">
        <f t="shared" si="387"/>
        <v>0</v>
      </c>
      <c r="AH240" s="164">
        <f t="shared" si="387"/>
        <v>0</v>
      </c>
      <c r="AI240" s="164">
        <f t="shared" si="387"/>
        <v>0</v>
      </c>
      <c r="AJ240" s="164">
        <f t="shared" si="387"/>
        <v>0</v>
      </c>
      <c r="AK240" s="164">
        <f t="shared" si="387"/>
        <v>0</v>
      </c>
      <c r="AL240" s="164">
        <f t="shared" si="387"/>
        <v>0</v>
      </c>
      <c r="AM240" s="164">
        <f t="shared" si="387"/>
        <v>0</v>
      </c>
      <c r="AN240" s="164">
        <f t="shared" si="387"/>
        <v>0</v>
      </c>
      <c r="AO240" s="164">
        <f t="shared" si="387"/>
        <v>0</v>
      </c>
      <c r="AP240" s="164">
        <f t="shared" si="387"/>
        <v>0</v>
      </c>
      <c r="AQ240" s="164">
        <f t="shared" si="387"/>
        <v>0</v>
      </c>
      <c r="AR240" s="164">
        <f t="shared" si="387"/>
        <v>0</v>
      </c>
      <c r="AS240" s="164">
        <f t="shared" si="387"/>
        <v>0</v>
      </c>
      <c r="AT240" s="164">
        <f t="shared" si="387"/>
        <v>0</v>
      </c>
      <c r="AU240" s="164">
        <f t="shared" si="387"/>
        <v>0</v>
      </c>
      <c r="AV240" s="164">
        <f t="shared" si="387"/>
        <v>0</v>
      </c>
      <c r="AW240" s="164">
        <f t="shared" si="387"/>
        <v>0</v>
      </c>
      <c r="AX240" s="164">
        <f t="shared" si="387"/>
        <v>0</v>
      </c>
      <c r="AY240" s="164">
        <f t="shared" si="387"/>
        <v>0</v>
      </c>
      <c r="AZ240" s="164">
        <f t="shared" si="387"/>
        <v>0</v>
      </c>
      <c r="BA240" s="164">
        <f t="shared" si="387"/>
        <v>0</v>
      </c>
      <c r="BB240" s="164">
        <f t="shared" si="387"/>
        <v>0</v>
      </c>
      <c r="BC240" s="164">
        <f t="shared" si="387"/>
        <v>0</v>
      </c>
      <c r="BD240" s="164">
        <f t="shared" si="387"/>
        <v>0</v>
      </c>
      <c r="BE240" s="164">
        <f t="shared" si="387"/>
        <v>0</v>
      </c>
      <c r="BF240" s="164">
        <f t="shared" si="387"/>
        <v>0</v>
      </c>
      <c r="BG240" s="164">
        <f t="shared" si="387"/>
        <v>0</v>
      </c>
      <c r="BH240" s="164">
        <f t="shared" si="387"/>
        <v>0</v>
      </c>
      <c r="BI240" s="164">
        <f t="shared" si="387"/>
        <v>0</v>
      </c>
      <c r="BJ240" s="164">
        <f t="shared" si="387"/>
        <v>0</v>
      </c>
      <c r="BK240" s="33">
        <f t="shared" si="387"/>
        <v>0</v>
      </c>
    </row>
    <row r="241" spans="9:63">
      <c r="I241" s="31">
        <v>49</v>
      </c>
      <c r="L241" s="225">
        <f t="shared" si="340"/>
        <v>0</v>
      </c>
      <c r="M241" s="164">
        <f t="shared" ref="M241:BK241" si="388">LOOKUP(M128,$K$56:$BK$56,$K$60:$BK$60)</f>
        <v>0</v>
      </c>
      <c r="N241" s="164">
        <f t="shared" si="388"/>
        <v>0</v>
      </c>
      <c r="O241" s="164">
        <f t="shared" si="388"/>
        <v>0</v>
      </c>
      <c r="P241" s="164">
        <f t="shared" si="388"/>
        <v>0</v>
      </c>
      <c r="Q241" s="164">
        <f t="shared" si="388"/>
        <v>0</v>
      </c>
      <c r="R241" s="164">
        <f t="shared" si="388"/>
        <v>0</v>
      </c>
      <c r="S241" s="164">
        <f t="shared" si="388"/>
        <v>0</v>
      </c>
      <c r="T241" s="164">
        <f t="shared" si="388"/>
        <v>0</v>
      </c>
      <c r="U241" s="164">
        <f t="shared" si="388"/>
        <v>0</v>
      </c>
      <c r="V241" s="164">
        <f t="shared" si="388"/>
        <v>0</v>
      </c>
      <c r="W241" s="164">
        <f t="shared" si="388"/>
        <v>0</v>
      </c>
      <c r="X241" s="164">
        <f t="shared" si="388"/>
        <v>0</v>
      </c>
      <c r="Y241" s="164">
        <f t="shared" si="388"/>
        <v>0</v>
      </c>
      <c r="Z241" s="164">
        <f t="shared" si="388"/>
        <v>0</v>
      </c>
      <c r="AA241" s="164">
        <f t="shared" si="388"/>
        <v>0</v>
      </c>
      <c r="AB241" s="164">
        <f t="shared" si="388"/>
        <v>0</v>
      </c>
      <c r="AC241" s="164">
        <f t="shared" si="388"/>
        <v>0</v>
      </c>
      <c r="AD241" s="164">
        <f t="shared" si="388"/>
        <v>0</v>
      </c>
      <c r="AE241" s="164">
        <f t="shared" si="388"/>
        <v>0</v>
      </c>
      <c r="AF241" s="164">
        <f t="shared" si="388"/>
        <v>0</v>
      </c>
      <c r="AG241" s="164">
        <f t="shared" si="388"/>
        <v>0</v>
      </c>
      <c r="AH241" s="164">
        <f t="shared" si="388"/>
        <v>0</v>
      </c>
      <c r="AI241" s="164">
        <f t="shared" si="388"/>
        <v>0</v>
      </c>
      <c r="AJ241" s="164">
        <f t="shared" si="388"/>
        <v>0</v>
      </c>
      <c r="AK241" s="164">
        <f t="shared" si="388"/>
        <v>0</v>
      </c>
      <c r="AL241" s="164">
        <f t="shared" si="388"/>
        <v>0</v>
      </c>
      <c r="AM241" s="164">
        <f t="shared" si="388"/>
        <v>0</v>
      </c>
      <c r="AN241" s="164">
        <f t="shared" si="388"/>
        <v>0</v>
      </c>
      <c r="AO241" s="164">
        <f t="shared" si="388"/>
        <v>0</v>
      </c>
      <c r="AP241" s="164">
        <f t="shared" si="388"/>
        <v>0</v>
      </c>
      <c r="AQ241" s="164">
        <f t="shared" si="388"/>
        <v>0</v>
      </c>
      <c r="AR241" s="164">
        <f t="shared" si="388"/>
        <v>0</v>
      </c>
      <c r="AS241" s="164">
        <f t="shared" si="388"/>
        <v>0</v>
      </c>
      <c r="AT241" s="164">
        <f t="shared" si="388"/>
        <v>0</v>
      </c>
      <c r="AU241" s="164">
        <f t="shared" si="388"/>
        <v>0</v>
      </c>
      <c r="AV241" s="164">
        <f t="shared" si="388"/>
        <v>0</v>
      </c>
      <c r="AW241" s="164">
        <f t="shared" si="388"/>
        <v>0</v>
      </c>
      <c r="AX241" s="164">
        <f t="shared" si="388"/>
        <v>0</v>
      </c>
      <c r="AY241" s="164">
        <f t="shared" si="388"/>
        <v>0</v>
      </c>
      <c r="AZ241" s="164">
        <f t="shared" si="388"/>
        <v>0</v>
      </c>
      <c r="BA241" s="164">
        <f t="shared" si="388"/>
        <v>0</v>
      </c>
      <c r="BB241" s="164">
        <f t="shared" si="388"/>
        <v>0</v>
      </c>
      <c r="BC241" s="164">
        <f t="shared" si="388"/>
        <v>0</v>
      </c>
      <c r="BD241" s="164">
        <f t="shared" si="388"/>
        <v>0</v>
      </c>
      <c r="BE241" s="164">
        <f t="shared" si="388"/>
        <v>0</v>
      </c>
      <c r="BF241" s="164">
        <f t="shared" si="388"/>
        <v>0</v>
      </c>
      <c r="BG241" s="164">
        <f t="shared" si="388"/>
        <v>0</v>
      </c>
      <c r="BH241" s="164">
        <f t="shared" si="388"/>
        <v>0</v>
      </c>
      <c r="BI241" s="164">
        <f t="shared" si="388"/>
        <v>0</v>
      </c>
      <c r="BJ241" s="164">
        <f t="shared" si="388"/>
        <v>0</v>
      </c>
      <c r="BK241" s="33">
        <f t="shared" si="388"/>
        <v>0</v>
      </c>
    </row>
    <row r="242" spans="9:63">
      <c r="I242" s="31">
        <v>50</v>
      </c>
      <c r="L242" s="225">
        <f t="shared" si="340"/>
        <v>0</v>
      </c>
      <c r="M242" s="164">
        <f t="shared" ref="M242:BK242" si="389">LOOKUP(M129,$K$56:$BK$56,$K$60:$BK$60)</f>
        <v>0</v>
      </c>
      <c r="N242" s="164">
        <f t="shared" si="389"/>
        <v>0</v>
      </c>
      <c r="O242" s="164">
        <f t="shared" si="389"/>
        <v>0</v>
      </c>
      <c r="P242" s="164">
        <f t="shared" si="389"/>
        <v>0</v>
      </c>
      <c r="Q242" s="164">
        <f t="shared" si="389"/>
        <v>0</v>
      </c>
      <c r="R242" s="164">
        <f t="shared" si="389"/>
        <v>0</v>
      </c>
      <c r="S242" s="164">
        <f t="shared" si="389"/>
        <v>0</v>
      </c>
      <c r="T242" s="164">
        <f t="shared" si="389"/>
        <v>0</v>
      </c>
      <c r="U242" s="164">
        <f t="shared" si="389"/>
        <v>0</v>
      </c>
      <c r="V242" s="164">
        <f t="shared" si="389"/>
        <v>0</v>
      </c>
      <c r="W242" s="164">
        <f t="shared" si="389"/>
        <v>0</v>
      </c>
      <c r="X242" s="164">
        <f t="shared" si="389"/>
        <v>0</v>
      </c>
      <c r="Y242" s="164">
        <f t="shared" si="389"/>
        <v>0</v>
      </c>
      <c r="Z242" s="164">
        <f t="shared" si="389"/>
        <v>0</v>
      </c>
      <c r="AA242" s="164">
        <f t="shared" si="389"/>
        <v>0</v>
      </c>
      <c r="AB242" s="164">
        <f t="shared" si="389"/>
        <v>0</v>
      </c>
      <c r="AC242" s="164">
        <f t="shared" si="389"/>
        <v>0</v>
      </c>
      <c r="AD242" s="164">
        <f t="shared" si="389"/>
        <v>0</v>
      </c>
      <c r="AE242" s="164">
        <f t="shared" si="389"/>
        <v>0</v>
      </c>
      <c r="AF242" s="164">
        <f t="shared" si="389"/>
        <v>0</v>
      </c>
      <c r="AG242" s="164">
        <f t="shared" si="389"/>
        <v>0</v>
      </c>
      <c r="AH242" s="164">
        <f t="shared" si="389"/>
        <v>0</v>
      </c>
      <c r="AI242" s="164">
        <f t="shared" si="389"/>
        <v>0</v>
      </c>
      <c r="AJ242" s="164">
        <f t="shared" si="389"/>
        <v>0</v>
      </c>
      <c r="AK242" s="164">
        <f t="shared" si="389"/>
        <v>0</v>
      </c>
      <c r="AL242" s="164">
        <f t="shared" si="389"/>
        <v>0</v>
      </c>
      <c r="AM242" s="164">
        <f t="shared" si="389"/>
        <v>0</v>
      </c>
      <c r="AN242" s="164">
        <f t="shared" si="389"/>
        <v>0</v>
      </c>
      <c r="AO242" s="164">
        <f t="shared" si="389"/>
        <v>0</v>
      </c>
      <c r="AP242" s="164">
        <f t="shared" si="389"/>
        <v>0</v>
      </c>
      <c r="AQ242" s="164">
        <f t="shared" si="389"/>
        <v>0</v>
      </c>
      <c r="AR242" s="164">
        <f t="shared" si="389"/>
        <v>0</v>
      </c>
      <c r="AS242" s="164">
        <f t="shared" si="389"/>
        <v>0</v>
      </c>
      <c r="AT242" s="164">
        <f t="shared" si="389"/>
        <v>0</v>
      </c>
      <c r="AU242" s="164">
        <f t="shared" si="389"/>
        <v>0</v>
      </c>
      <c r="AV242" s="164">
        <f t="shared" si="389"/>
        <v>0</v>
      </c>
      <c r="AW242" s="164">
        <f t="shared" si="389"/>
        <v>0</v>
      </c>
      <c r="AX242" s="164">
        <f t="shared" si="389"/>
        <v>0</v>
      </c>
      <c r="AY242" s="164">
        <f t="shared" si="389"/>
        <v>0</v>
      </c>
      <c r="AZ242" s="164">
        <f t="shared" si="389"/>
        <v>0</v>
      </c>
      <c r="BA242" s="164">
        <f t="shared" si="389"/>
        <v>0</v>
      </c>
      <c r="BB242" s="164">
        <f t="shared" si="389"/>
        <v>0</v>
      </c>
      <c r="BC242" s="164">
        <f t="shared" si="389"/>
        <v>0</v>
      </c>
      <c r="BD242" s="164">
        <f t="shared" si="389"/>
        <v>0</v>
      </c>
      <c r="BE242" s="164">
        <f t="shared" si="389"/>
        <v>0</v>
      </c>
      <c r="BF242" s="164">
        <f t="shared" si="389"/>
        <v>0</v>
      </c>
      <c r="BG242" s="164">
        <f t="shared" si="389"/>
        <v>0</v>
      </c>
      <c r="BH242" s="164">
        <f t="shared" si="389"/>
        <v>0</v>
      </c>
      <c r="BI242" s="164">
        <f t="shared" si="389"/>
        <v>0</v>
      </c>
      <c r="BJ242" s="164">
        <f t="shared" si="389"/>
        <v>0</v>
      </c>
      <c r="BK242" s="33">
        <f t="shared" si="389"/>
        <v>0</v>
      </c>
    </row>
    <row r="243" spans="9:63">
      <c r="I243" s="31">
        <v>51</v>
      </c>
      <c r="L243" s="225">
        <f t="shared" si="340"/>
        <v>0</v>
      </c>
      <c r="M243" s="164">
        <f t="shared" ref="M243:BK243" si="390">LOOKUP(M130,$K$56:$BK$56,$K$60:$BK$60)</f>
        <v>0</v>
      </c>
      <c r="N243" s="164">
        <f t="shared" si="390"/>
        <v>0</v>
      </c>
      <c r="O243" s="164">
        <f t="shared" si="390"/>
        <v>0</v>
      </c>
      <c r="P243" s="164">
        <f t="shared" si="390"/>
        <v>0</v>
      </c>
      <c r="Q243" s="164">
        <f t="shared" si="390"/>
        <v>0</v>
      </c>
      <c r="R243" s="164">
        <f t="shared" si="390"/>
        <v>0</v>
      </c>
      <c r="S243" s="164">
        <f t="shared" si="390"/>
        <v>0</v>
      </c>
      <c r="T243" s="164">
        <f t="shared" si="390"/>
        <v>0</v>
      </c>
      <c r="U243" s="164">
        <f t="shared" si="390"/>
        <v>0</v>
      </c>
      <c r="V243" s="164">
        <f t="shared" si="390"/>
        <v>0</v>
      </c>
      <c r="W243" s="164">
        <f t="shared" si="390"/>
        <v>0</v>
      </c>
      <c r="X243" s="164">
        <f t="shared" si="390"/>
        <v>0</v>
      </c>
      <c r="Y243" s="164">
        <f t="shared" si="390"/>
        <v>0</v>
      </c>
      <c r="Z243" s="164">
        <f t="shared" si="390"/>
        <v>0</v>
      </c>
      <c r="AA243" s="164">
        <f t="shared" si="390"/>
        <v>0</v>
      </c>
      <c r="AB243" s="164">
        <f t="shared" si="390"/>
        <v>0</v>
      </c>
      <c r="AC243" s="164">
        <f t="shared" si="390"/>
        <v>0</v>
      </c>
      <c r="AD243" s="164">
        <f t="shared" si="390"/>
        <v>0</v>
      </c>
      <c r="AE243" s="164">
        <f t="shared" si="390"/>
        <v>0</v>
      </c>
      <c r="AF243" s="164">
        <f t="shared" si="390"/>
        <v>0</v>
      </c>
      <c r="AG243" s="164">
        <f t="shared" si="390"/>
        <v>0</v>
      </c>
      <c r="AH243" s="164">
        <f t="shared" si="390"/>
        <v>0</v>
      </c>
      <c r="AI243" s="164">
        <f t="shared" si="390"/>
        <v>0</v>
      </c>
      <c r="AJ243" s="164">
        <f t="shared" si="390"/>
        <v>0</v>
      </c>
      <c r="AK243" s="164">
        <f t="shared" si="390"/>
        <v>0</v>
      </c>
      <c r="AL243" s="164">
        <f t="shared" si="390"/>
        <v>0</v>
      </c>
      <c r="AM243" s="164">
        <f t="shared" si="390"/>
        <v>0</v>
      </c>
      <c r="AN243" s="164">
        <f t="shared" si="390"/>
        <v>0</v>
      </c>
      <c r="AO243" s="164">
        <f t="shared" si="390"/>
        <v>0</v>
      </c>
      <c r="AP243" s="164">
        <f t="shared" si="390"/>
        <v>0</v>
      </c>
      <c r="AQ243" s="164">
        <f t="shared" si="390"/>
        <v>0</v>
      </c>
      <c r="AR243" s="164">
        <f t="shared" si="390"/>
        <v>0</v>
      </c>
      <c r="AS243" s="164">
        <f t="shared" si="390"/>
        <v>0</v>
      </c>
      <c r="AT243" s="164">
        <f t="shared" si="390"/>
        <v>0</v>
      </c>
      <c r="AU243" s="164">
        <f t="shared" si="390"/>
        <v>0</v>
      </c>
      <c r="AV243" s="164">
        <f t="shared" si="390"/>
        <v>0</v>
      </c>
      <c r="AW243" s="164">
        <f t="shared" si="390"/>
        <v>0</v>
      </c>
      <c r="AX243" s="164">
        <f t="shared" si="390"/>
        <v>0</v>
      </c>
      <c r="AY243" s="164">
        <f t="shared" si="390"/>
        <v>0</v>
      </c>
      <c r="AZ243" s="164">
        <f t="shared" si="390"/>
        <v>0</v>
      </c>
      <c r="BA243" s="164">
        <f t="shared" si="390"/>
        <v>0</v>
      </c>
      <c r="BB243" s="164">
        <f t="shared" si="390"/>
        <v>0</v>
      </c>
      <c r="BC243" s="164">
        <f t="shared" si="390"/>
        <v>0</v>
      </c>
      <c r="BD243" s="164">
        <f t="shared" si="390"/>
        <v>0</v>
      </c>
      <c r="BE243" s="164">
        <f t="shared" si="390"/>
        <v>0</v>
      </c>
      <c r="BF243" s="164">
        <f t="shared" si="390"/>
        <v>0</v>
      </c>
      <c r="BG243" s="164">
        <f t="shared" si="390"/>
        <v>0</v>
      </c>
      <c r="BH243" s="164">
        <f t="shared" si="390"/>
        <v>0</v>
      </c>
      <c r="BI243" s="164">
        <f t="shared" si="390"/>
        <v>0</v>
      </c>
      <c r="BJ243" s="164">
        <f t="shared" si="390"/>
        <v>0</v>
      </c>
      <c r="BK243" s="33">
        <f t="shared" si="390"/>
        <v>0</v>
      </c>
    </row>
    <row r="244" spans="9:63">
      <c r="I244" s="31">
        <v>52</v>
      </c>
      <c r="L244" s="225">
        <f t="shared" si="340"/>
        <v>0</v>
      </c>
      <c r="M244" s="164">
        <f t="shared" ref="M244:BK244" si="391">LOOKUP(M131,$K$56:$BK$56,$K$60:$BK$60)</f>
        <v>0</v>
      </c>
      <c r="N244" s="164">
        <f t="shared" si="391"/>
        <v>0</v>
      </c>
      <c r="O244" s="164">
        <f t="shared" si="391"/>
        <v>0</v>
      </c>
      <c r="P244" s="164">
        <f t="shared" si="391"/>
        <v>0</v>
      </c>
      <c r="Q244" s="164">
        <f t="shared" si="391"/>
        <v>0</v>
      </c>
      <c r="R244" s="164">
        <f t="shared" si="391"/>
        <v>0</v>
      </c>
      <c r="S244" s="164">
        <f t="shared" si="391"/>
        <v>0</v>
      </c>
      <c r="T244" s="164">
        <f t="shared" si="391"/>
        <v>0</v>
      </c>
      <c r="U244" s="164">
        <f t="shared" si="391"/>
        <v>0</v>
      </c>
      <c r="V244" s="164">
        <f t="shared" si="391"/>
        <v>0</v>
      </c>
      <c r="W244" s="164">
        <f t="shared" si="391"/>
        <v>0</v>
      </c>
      <c r="X244" s="164">
        <f t="shared" si="391"/>
        <v>0</v>
      </c>
      <c r="Y244" s="164">
        <f t="shared" si="391"/>
        <v>0</v>
      </c>
      <c r="Z244" s="164">
        <f t="shared" si="391"/>
        <v>0</v>
      </c>
      <c r="AA244" s="164">
        <f t="shared" si="391"/>
        <v>0</v>
      </c>
      <c r="AB244" s="164">
        <f t="shared" si="391"/>
        <v>0</v>
      </c>
      <c r="AC244" s="164">
        <f t="shared" si="391"/>
        <v>0</v>
      </c>
      <c r="AD244" s="164">
        <f t="shared" si="391"/>
        <v>0</v>
      </c>
      <c r="AE244" s="164">
        <f t="shared" si="391"/>
        <v>0</v>
      </c>
      <c r="AF244" s="164">
        <f t="shared" si="391"/>
        <v>0</v>
      </c>
      <c r="AG244" s="164">
        <f t="shared" si="391"/>
        <v>0</v>
      </c>
      <c r="AH244" s="164">
        <f t="shared" si="391"/>
        <v>0</v>
      </c>
      <c r="AI244" s="164">
        <f t="shared" si="391"/>
        <v>0</v>
      </c>
      <c r="AJ244" s="164">
        <f t="shared" si="391"/>
        <v>0</v>
      </c>
      <c r="AK244" s="164">
        <f t="shared" si="391"/>
        <v>0</v>
      </c>
      <c r="AL244" s="164">
        <f t="shared" si="391"/>
        <v>0</v>
      </c>
      <c r="AM244" s="164">
        <f t="shared" si="391"/>
        <v>0</v>
      </c>
      <c r="AN244" s="164">
        <f t="shared" si="391"/>
        <v>0</v>
      </c>
      <c r="AO244" s="164">
        <f t="shared" si="391"/>
        <v>0</v>
      </c>
      <c r="AP244" s="164">
        <f t="shared" si="391"/>
        <v>0</v>
      </c>
      <c r="AQ244" s="164">
        <f t="shared" si="391"/>
        <v>0</v>
      </c>
      <c r="AR244" s="164">
        <f t="shared" si="391"/>
        <v>0</v>
      </c>
      <c r="AS244" s="164">
        <f t="shared" si="391"/>
        <v>0</v>
      </c>
      <c r="AT244" s="164">
        <f t="shared" si="391"/>
        <v>0</v>
      </c>
      <c r="AU244" s="164">
        <f t="shared" si="391"/>
        <v>0</v>
      </c>
      <c r="AV244" s="164">
        <f t="shared" si="391"/>
        <v>0</v>
      </c>
      <c r="AW244" s="164">
        <f t="shared" si="391"/>
        <v>0</v>
      </c>
      <c r="AX244" s="164">
        <f t="shared" si="391"/>
        <v>0</v>
      </c>
      <c r="AY244" s="164">
        <f t="shared" si="391"/>
        <v>0</v>
      </c>
      <c r="AZ244" s="164">
        <f t="shared" si="391"/>
        <v>0</v>
      </c>
      <c r="BA244" s="164">
        <f t="shared" si="391"/>
        <v>0</v>
      </c>
      <c r="BB244" s="164">
        <f t="shared" si="391"/>
        <v>0</v>
      </c>
      <c r="BC244" s="164">
        <f t="shared" si="391"/>
        <v>0</v>
      </c>
      <c r="BD244" s="164">
        <f t="shared" si="391"/>
        <v>0</v>
      </c>
      <c r="BE244" s="164">
        <f t="shared" si="391"/>
        <v>0</v>
      </c>
      <c r="BF244" s="164">
        <f t="shared" si="391"/>
        <v>0</v>
      </c>
      <c r="BG244" s="164">
        <f t="shared" si="391"/>
        <v>0</v>
      </c>
      <c r="BH244" s="164">
        <f t="shared" si="391"/>
        <v>0</v>
      </c>
      <c r="BI244" s="164">
        <f t="shared" si="391"/>
        <v>0</v>
      </c>
      <c r="BJ244" s="164">
        <f t="shared" si="391"/>
        <v>0</v>
      </c>
      <c r="BK244" s="33">
        <f t="shared" si="391"/>
        <v>0</v>
      </c>
    </row>
    <row r="245" spans="9:63">
      <c r="I245" s="31">
        <v>53</v>
      </c>
      <c r="L245" s="225">
        <f t="shared" si="340"/>
        <v>0</v>
      </c>
      <c r="M245" s="164">
        <f t="shared" ref="M245:BK245" si="392">LOOKUP(M132,$K$56:$BK$56,$K$60:$BK$60)</f>
        <v>0</v>
      </c>
      <c r="N245" s="164">
        <f t="shared" si="392"/>
        <v>0</v>
      </c>
      <c r="O245" s="164">
        <f t="shared" si="392"/>
        <v>0</v>
      </c>
      <c r="P245" s="164">
        <f t="shared" si="392"/>
        <v>0</v>
      </c>
      <c r="Q245" s="164">
        <f t="shared" si="392"/>
        <v>0</v>
      </c>
      <c r="R245" s="164">
        <f t="shared" si="392"/>
        <v>0</v>
      </c>
      <c r="S245" s="164">
        <f t="shared" si="392"/>
        <v>0</v>
      </c>
      <c r="T245" s="164">
        <f t="shared" si="392"/>
        <v>0</v>
      </c>
      <c r="U245" s="164">
        <f t="shared" si="392"/>
        <v>0</v>
      </c>
      <c r="V245" s="164">
        <f t="shared" si="392"/>
        <v>0</v>
      </c>
      <c r="W245" s="164">
        <f t="shared" si="392"/>
        <v>0</v>
      </c>
      <c r="X245" s="164">
        <f t="shared" si="392"/>
        <v>0</v>
      </c>
      <c r="Y245" s="164">
        <f t="shared" si="392"/>
        <v>0</v>
      </c>
      <c r="Z245" s="164">
        <f t="shared" si="392"/>
        <v>0</v>
      </c>
      <c r="AA245" s="164">
        <f t="shared" si="392"/>
        <v>0</v>
      </c>
      <c r="AB245" s="164">
        <f t="shared" si="392"/>
        <v>0</v>
      </c>
      <c r="AC245" s="164">
        <f t="shared" si="392"/>
        <v>0</v>
      </c>
      <c r="AD245" s="164">
        <f t="shared" si="392"/>
        <v>0</v>
      </c>
      <c r="AE245" s="164">
        <f t="shared" si="392"/>
        <v>0</v>
      </c>
      <c r="AF245" s="164">
        <f t="shared" si="392"/>
        <v>0</v>
      </c>
      <c r="AG245" s="164">
        <f t="shared" si="392"/>
        <v>0</v>
      </c>
      <c r="AH245" s="164">
        <f t="shared" si="392"/>
        <v>0</v>
      </c>
      <c r="AI245" s="164">
        <f t="shared" si="392"/>
        <v>0</v>
      </c>
      <c r="AJ245" s="164">
        <f t="shared" si="392"/>
        <v>0</v>
      </c>
      <c r="AK245" s="164">
        <f t="shared" si="392"/>
        <v>0</v>
      </c>
      <c r="AL245" s="164">
        <f t="shared" si="392"/>
        <v>0</v>
      </c>
      <c r="AM245" s="164">
        <f t="shared" si="392"/>
        <v>0</v>
      </c>
      <c r="AN245" s="164">
        <f t="shared" si="392"/>
        <v>0</v>
      </c>
      <c r="AO245" s="164">
        <f t="shared" si="392"/>
        <v>0</v>
      </c>
      <c r="AP245" s="164">
        <f t="shared" si="392"/>
        <v>0</v>
      </c>
      <c r="AQ245" s="164">
        <f t="shared" si="392"/>
        <v>0</v>
      </c>
      <c r="AR245" s="164">
        <f t="shared" si="392"/>
        <v>0</v>
      </c>
      <c r="AS245" s="164">
        <f t="shared" si="392"/>
        <v>0</v>
      </c>
      <c r="AT245" s="164">
        <f t="shared" si="392"/>
        <v>0</v>
      </c>
      <c r="AU245" s="164">
        <f t="shared" si="392"/>
        <v>0</v>
      </c>
      <c r="AV245" s="164">
        <f t="shared" si="392"/>
        <v>0</v>
      </c>
      <c r="AW245" s="164">
        <f t="shared" si="392"/>
        <v>0</v>
      </c>
      <c r="AX245" s="164">
        <f t="shared" si="392"/>
        <v>0</v>
      </c>
      <c r="AY245" s="164">
        <f t="shared" si="392"/>
        <v>0</v>
      </c>
      <c r="AZ245" s="164">
        <f t="shared" si="392"/>
        <v>0</v>
      </c>
      <c r="BA245" s="164">
        <f t="shared" si="392"/>
        <v>0</v>
      </c>
      <c r="BB245" s="164">
        <f t="shared" si="392"/>
        <v>0</v>
      </c>
      <c r="BC245" s="164">
        <f t="shared" si="392"/>
        <v>0</v>
      </c>
      <c r="BD245" s="164">
        <f t="shared" si="392"/>
        <v>0</v>
      </c>
      <c r="BE245" s="164">
        <f t="shared" si="392"/>
        <v>0</v>
      </c>
      <c r="BF245" s="164">
        <f t="shared" si="392"/>
        <v>0</v>
      </c>
      <c r="BG245" s="164">
        <f t="shared" si="392"/>
        <v>0</v>
      </c>
      <c r="BH245" s="164">
        <f t="shared" si="392"/>
        <v>0</v>
      </c>
      <c r="BI245" s="164">
        <f t="shared" si="392"/>
        <v>0</v>
      </c>
      <c r="BJ245" s="164">
        <f t="shared" si="392"/>
        <v>0</v>
      </c>
      <c r="BK245" s="33">
        <f t="shared" si="392"/>
        <v>0</v>
      </c>
    </row>
    <row r="246" spans="9:63">
      <c r="I246" s="31">
        <v>54</v>
      </c>
      <c r="L246" s="225">
        <f t="shared" si="340"/>
        <v>0</v>
      </c>
      <c r="M246" s="164">
        <f t="shared" ref="M246:BK246" si="393">LOOKUP(M133,$K$56:$BK$56,$K$60:$BK$60)</f>
        <v>0</v>
      </c>
      <c r="N246" s="164">
        <f t="shared" si="393"/>
        <v>0</v>
      </c>
      <c r="O246" s="164">
        <f t="shared" si="393"/>
        <v>0</v>
      </c>
      <c r="P246" s="164">
        <f t="shared" si="393"/>
        <v>0</v>
      </c>
      <c r="Q246" s="164">
        <f t="shared" si="393"/>
        <v>0</v>
      </c>
      <c r="R246" s="164">
        <f t="shared" si="393"/>
        <v>0</v>
      </c>
      <c r="S246" s="164">
        <f t="shared" si="393"/>
        <v>0</v>
      </c>
      <c r="T246" s="164">
        <f t="shared" si="393"/>
        <v>0</v>
      </c>
      <c r="U246" s="164">
        <f t="shared" si="393"/>
        <v>0</v>
      </c>
      <c r="V246" s="164">
        <f t="shared" si="393"/>
        <v>0</v>
      </c>
      <c r="W246" s="164">
        <f t="shared" si="393"/>
        <v>0</v>
      </c>
      <c r="X246" s="164">
        <f t="shared" si="393"/>
        <v>0</v>
      </c>
      <c r="Y246" s="164">
        <f t="shared" si="393"/>
        <v>0</v>
      </c>
      <c r="Z246" s="164">
        <f t="shared" si="393"/>
        <v>0</v>
      </c>
      <c r="AA246" s="164">
        <f t="shared" si="393"/>
        <v>0</v>
      </c>
      <c r="AB246" s="164">
        <f t="shared" si="393"/>
        <v>0</v>
      </c>
      <c r="AC246" s="164">
        <f t="shared" si="393"/>
        <v>0</v>
      </c>
      <c r="AD246" s="164">
        <f t="shared" si="393"/>
        <v>0</v>
      </c>
      <c r="AE246" s="164">
        <f t="shared" si="393"/>
        <v>0</v>
      </c>
      <c r="AF246" s="164">
        <f t="shared" si="393"/>
        <v>0</v>
      </c>
      <c r="AG246" s="164">
        <f t="shared" si="393"/>
        <v>0</v>
      </c>
      <c r="AH246" s="164">
        <f t="shared" si="393"/>
        <v>0</v>
      </c>
      <c r="AI246" s="164">
        <f t="shared" si="393"/>
        <v>0</v>
      </c>
      <c r="AJ246" s="164">
        <f t="shared" si="393"/>
        <v>0</v>
      </c>
      <c r="AK246" s="164">
        <f t="shared" si="393"/>
        <v>0</v>
      </c>
      <c r="AL246" s="164">
        <f t="shared" si="393"/>
        <v>0</v>
      </c>
      <c r="AM246" s="164">
        <f t="shared" si="393"/>
        <v>0</v>
      </c>
      <c r="AN246" s="164">
        <f t="shared" si="393"/>
        <v>0</v>
      </c>
      <c r="AO246" s="164">
        <f t="shared" si="393"/>
        <v>0</v>
      </c>
      <c r="AP246" s="164">
        <f t="shared" si="393"/>
        <v>0</v>
      </c>
      <c r="AQ246" s="164">
        <f t="shared" si="393"/>
        <v>0</v>
      </c>
      <c r="AR246" s="164">
        <f t="shared" si="393"/>
        <v>0</v>
      </c>
      <c r="AS246" s="164">
        <f t="shared" si="393"/>
        <v>0</v>
      </c>
      <c r="AT246" s="164">
        <f t="shared" si="393"/>
        <v>0</v>
      </c>
      <c r="AU246" s="164">
        <f t="shared" si="393"/>
        <v>0</v>
      </c>
      <c r="AV246" s="164">
        <f t="shared" si="393"/>
        <v>0</v>
      </c>
      <c r="AW246" s="164">
        <f t="shared" si="393"/>
        <v>0</v>
      </c>
      <c r="AX246" s="164">
        <f t="shared" si="393"/>
        <v>0</v>
      </c>
      <c r="AY246" s="164">
        <f t="shared" si="393"/>
        <v>0</v>
      </c>
      <c r="AZ246" s="164">
        <f t="shared" si="393"/>
        <v>0</v>
      </c>
      <c r="BA246" s="164">
        <f t="shared" si="393"/>
        <v>0</v>
      </c>
      <c r="BB246" s="164">
        <f t="shared" si="393"/>
        <v>0</v>
      </c>
      <c r="BC246" s="164">
        <f t="shared" si="393"/>
        <v>0</v>
      </c>
      <c r="BD246" s="164">
        <f t="shared" si="393"/>
        <v>0</v>
      </c>
      <c r="BE246" s="164">
        <f t="shared" si="393"/>
        <v>0</v>
      </c>
      <c r="BF246" s="164">
        <f t="shared" si="393"/>
        <v>0</v>
      </c>
      <c r="BG246" s="164">
        <f t="shared" si="393"/>
        <v>0</v>
      </c>
      <c r="BH246" s="164">
        <f t="shared" si="393"/>
        <v>0</v>
      </c>
      <c r="BI246" s="164">
        <f t="shared" si="393"/>
        <v>0</v>
      </c>
      <c r="BJ246" s="164">
        <f t="shared" si="393"/>
        <v>0</v>
      </c>
      <c r="BK246" s="33">
        <f t="shared" si="393"/>
        <v>0</v>
      </c>
    </row>
    <row r="247" spans="9:63">
      <c r="I247" s="31">
        <v>55</v>
      </c>
      <c r="L247" s="225">
        <f t="shared" si="340"/>
        <v>0</v>
      </c>
      <c r="M247" s="164">
        <f t="shared" ref="M247:BK247" si="394">LOOKUP(M134,$K$56:$BK$56,$K$60:$BK$60)</f>
        <v>0</v>
      </c>
      <c r="N247" s="164">
        <f t="shared" si="394"/>
        <v>0</v>
      </c>
      <c r="O247" s="164">
        <f t="shared" si="394"/>
        <v>0</v>
      </c>
      <c r="P247" s="164">
        <f t="shared" si="394"/>
        <v>0</v>
      </c>
      <c r="Q247" s="164">
        <f t="shared" si="394"/>
        <v>0</v>
      </c>
      <c r="R247" s="164">
        <f t="shared" si="394"/>
        <v>0</v>
      </c>
      <c r="S247" s="164">
        <f t="shared" si="394"/>
        <v>0</v>
      </c>
      <c r="T247" s="164">
        <f t="shared" si="394"/>
        <v>0</v>
      </c>
      <c r="U247" s="164">
        <f t="shared" si="394"/>
        <v>0</v>
      </c>
      <c r="V247" s="164">
        <f t="shared" si="394"/>
        <v>0</v>
      </c>
      <c r="W247" s="164">
        <f t="shared" si="394"/>
        <v>0</v>
      </c>
      <c r="X247" s="164">
        <f t="shared" si="394"/>
        <v>0</v>
      </c>
      <c r="Y247" s="164">
        <f t="shared" si="394"/>
        <v>0</v>
      </c>
      <c r="Z247" s="164">
        <f t="shared" si="394"/>
        <v>0</v>
      </c>
      <c r="AA247" s="164">
        <f t="shared" si="394"/>
        <v>0</v>
      </c>
      <c r="AB247" s="164">
        <f t="shared" si="394"/>
        <v>0</v>
      </c>
      <c r="AC247" s="164">
        <f t="shared" si="394"/>
        <v>0</v>
      </c>
      <c r="AD247" s="164">
        <f t="shared" si="394"/>
        <v>0</v>
      </c>
      <c r="AE247" s="164">
        <f t="shared" si="394"/>
        <v>0</v>
      </c>
      <c r="AF247" s="164">
        <f t="shared" si="394"/>
        <v>0</v>
      </c>
      <c r="AG247" s="164">
        <f t="shared" si="394"/>
        <v>0</v>
      </c>
      <c r="AH247" s="164">
        <f t="shared" si="394"/>
        <v>0</v>
      </c>
      <c r="AI247" s="164">
        <f t="shared" si="394"/>
        <v>0</v>
      </c>
      <c r="AJ247" s="164">
        <f t="shared" si="394"/>
        <v>0</v>
      </c>
      <c r="AK247" s="164">
        <f t="shared" si="394"/>
        <v>0</v>
      </c>
      <c r="AL247" s="164">
        <f t="shared" si="394"/>
        <v>0</v>
      </c>
      <c r="AM247" s="164">
        <f t="shared" si="394"/>
        <v>0</v>
      </c>
      <c r="AN247" s="164">
        <f t="shared" si="394"/>
        <v>0</v>
      </c>
      <c r="AO247" s="164">
        <f t="shared" si="394"/>
        <v>0</v>
      </c>
      <c r="AP247" s="164">
        <f t="shared" si="394"/>
        <v>0</v>
      </c>
      <c r="AQ247" s="164">
        <f t="shared" si="394"/>
        <v>0</v>
      </c>
      <c r="AR247" s="164">
        <f t="shared" si="394"/>
        <v>0</v>
      </c>
      <c r="AS247" s="164">
        <f t="shared" si="394"/>
        <v>0</v>
      </c>
      <c r="AT247" s="164">
        <f t="shared" si="394"/>
        <v>0</v>
      </c>
      <c r="AU247" s="164">
        <f t="shared" si="394"/>
        <v>0</v>
      </c>
      <c r="AV247" s="164">
        <f t="shared" si="394"/>
        <v>0</v>
      </c>
      <c r="AW247" s="164">
        <f t="shared" si="394"/>
        <v>0</v>
      </c>
      <c r="AX247" s="164">
        <f t="shared" si="394"/>
        <v>0</v>
      </c>
      <c r="AY247" s="164">
        <f t="shared" si="394"/>
        <v>0</v>
      </c>
      <c r="AZ247" s="164">
        <f t="shared" si="394"/>
        <v>0</v>
      </c>
      <c r="BA247" s="164">
        <f t="shared" si="394"/>
        <v>0</v>
      </c>
      <c r="BB247" s="164">
        <f t="shared" si="394"/>
        <v>0</v>
      </c>
      <c r="BC247" s="164">
        <f t="shared" si="394"/>
        <v>0</v>
      </c>
      <c r="BD247" s="164">
        <f t="shared" si="394"/>
        <v>0</v>
      </c>
      <c r="BE247" s="164">
        <f t="shared" si="394"/>
        <v>0</v>
      </c>
      <c r="BF247" s="164">
        <f t="shared" si="394"/>
        <v>0</v>
      </c>
      <c r="BG247" s="164">
        <f t="shared" si="394"/>
        <v>0</v>
      </c>
      <c r="BH247" s="164">
        <f t="shared" si="394"/>
        <v>0</v>
      </c>
      <c r="BI247" s="164">
        <f t="shared" si="394"/>
        <v>0</v>
      </c>
      <c r="BJ247" s="164">
        <f t="shared" si="394"/>
        <v>0</v>
      </c>
      <c r="BK247" s="33">
        <f t="shared" si="394"/>
        <v>0</v>
      </c>
    </row>
    <row r="248" spans="9:63">
      <c r="I248" s="31">
        <v>56</v>
      </c>
      <c r="L248" s="225">
        <f t="shared" si="340"/>
        <v>0</v>
      </c>
      <c r="M248" s="164">
        <f t="shared" ref="M248:BK248" si="395">LOOKUP(M135,$K$56:$BK$56,$K$60:$BK$60)</f>
        <v>0</v>
      </c>
      <c r="N248" s="164">
        <f t="shared" si="395"/>
        <v>0</v>
      </c>
      <c r="O248" s="164">
        <f t="shared" si="395"/>
        <v>0</v>
      </c>
      <c r="P248" s="164">
        <f t="shared" si="395"/>
        <v>0</v>
      </c>
      <c r="Q248" s="164">
        <f t="shared" si="395"/>
        <v>0</v>
      </c>
      <c r="R248" s="164">
        <f t="shared" si="395"/>
        <v>0</v>
      </c>
      <c r="S248" s="164">
        <f t="shared" si="395"/>
        <v>0</v>
      </c>
      <c r="T248" s="164">
        <f t="shared" si="395"/>
        <v>0</v>
      </c>
      <c r="U248" s="164">
        <f t="shared" si="395"/>
        <v>0</v>
      </c>
      <c r="V248" s="164">
        <f t="shared" si="395"/>
        <v>0</v>
      </c>
      <c r="W248" s="164">
        <f t="shared" si="395"/>
        <v>0</v>
      </c>
      <c r="X248" s="164">
        <f t="shared" si="395"/>
        <v>0</v>
      </c>
      <c r="Y248" s="164">
        <f t="shared" si="395"/>
        <v>0</v>
      </c>
      <c r="Z248" s="164">
        <f t="shared" si="395"/>
        <v>0</v>
      </c>
      <c r="AA248" s="164">
        <f t="shared" si="395"/>
        <v>0</v>
      </c>
      <c r="AB248" s="164">
        <f t="shared" si="395"/>
        <v>0</v>
      </c>
      <c r="AC248" s="164">
        <f t="shared" si="395"/>
        <v>0</v>
      </c>
      <c r="AD248" s="164">
        <f t="shared" si="395"/>
        <v>0</v>
      </c>
      <c r="AE248" s="164">
        <f t="shared" si="395"/>
        <v>0</v>
      </c>
      <c r="AF248" s="164">
        <f t="shared" si="395"/>
        <v>0</v>
      </c>
      <c r="AG248" s="164">
        <f t="shared" si="395"/>
        <v>0</v>
      </c>
      <c r="AH248" s="164">
        <f t="shared" si="395"/>
        <v>0</v>
      </c>
      <c r="AI248" s="164">
        <f t="shared" si="395"/>
        <v>0</v>
      </c>
      <c r="AJ248" s="164">
        <f t="shared" si="395"/>
        <v>0</v>
      </c>
      <c r="AK248" s="164">
        <f t="shared" si="395"/>
        <v>0</v>
      </c>
      <c r="AL248" s="164">
        <f t="shared" si="395"/>
        <v>0</v>
      </c>
      <c r="AM248" s="164">
        <f t="shared" si="395"/>
        <v>0</v>
      </c>
      <c r="AN248" s="164">
        <f t="shared" si="395"/>
        <v>0</v>
      </c>
      <c r="AO248" s="164">
        <f t="shared" si="395"/>
        <v>0</v>
      </c>
      <c r="AP248" s="164">
        <f t="shared" si="395"/>
        <v>0</v>
      </c>
      <c r="AQ248" s="164">
        <f t="shared" si="395"/>
        <v>0</v>
      </c>
      <c r="AR248" s="164">
        <f t="shared" si="395"/>
        <v>0</v>
      </c>
      <c r="AS248" s="164">
        <f t="shared" si="395"/>
        <v>0</v>
      </c>
      <c r="AT248" s="164">
        <f t="shared" si="395"/>
        <v>0</v>
      </c>
      <c r="AU248" s="164">
        <f t="shared" si="395"/>
        <v>0</v>
      </c>
      <c r="AV248" s="164">
        <f t="shared" si="395"/>
        <v>0</v>
      </c>
      <c r="AW248" s="164">
        <f t="shared" si="395"/>
        <v>0</v>
      </c>
      <c r="AX248" s="164">
        <f t="shared" si="395"/>
        <v>0</v>
      </c>
      <c r="AY248" s="164">
        <f t="shared" si="395"/>
        <v>0</v>
      </c>
      <c r="AZ248" s="164">
        <f t="shared" si="395"/>
        <v>0</v>
      </c>
      <c r="BA248" s="164">
        <f t="shared" si="395"/>
        <v>0</v>
      </c>
      <c r="BB248" s="164">
        <f t="shared" si="395"/>
        <v>0</v>
      </c>
      <c r="BC248" s="164">
        <f t="shared" si="395"/>
        <v>0</v>
      </c>
      <c r="BD248" s="164">
        <f t="shared" si="395"/>
        <v>0</v>
      </c>
      <c r="BE248" s="164">
        <f t="shared" si="395"/>
        <v>0</v>
      </c>
      <c r="BF248" s="164">
        <f t="shared" si="395"/>
        <v>0</v>
      </c>
      <c r="BG248" s="164">
        <f t="shared" si="395"/>
        <v>0</v>
      </c>
      <c r="BH248" s="164">
        <f t="shared" si="395"/>
        <v>0</v>
      </c>
      <c r="BI248" s="164">
        <f t="shared" si="395"/>
        <v>0</v>
      </c>
      <c r="BJ248" s="164">
        <f t="shared" si="395"/>
        <v>0</v>
      </c>
      <c r="BK248" s="33">
        <f t="shared" si="395"/>
        <v>0</v>
      </c>
    </row>
    <row r="249" spans="9:63">
      <c r="I249" s="31">
        <v>57</v>
      </c>
      <c r="L249" s="225">
        <f t="shared" si="340"/>
        <v>0</v>
      </c>
      <c r="M249" s="164">
        <f t="shared" ref="M249:BK249" si="396">LOOKUP(M136,$K$56:$BK$56,$K$60:$BK$60)</f>
        <v>0</v>
      </c>
      <c r="N249" s="164">
        <f t="shared" si="396"/>
        <v>0</v>
      </c>
      <c r="O249" s="164">
        <f t="shared" si="396"/>
        <v>0</v>
      </c>
      <c r="P249" s="164">
        <f t="shared" si="396"/>
        <v>0</v>
      </c>
      <c r="Q249" s="164">
        <f t="shared" si="396"/>
        <v>0</v>
      </c>
      <c r="R249" s="164">
        <f t="shared" si="396"/>
        <v>0</v>
      </c>
      <c r="S249" s="164">
        <f t="shared" si="396"/>
        <v>0</v>
      </c>
      <c r="T249" s="164">
        <f t="shared" si="396"/>
        <v>0</v>
      </c>
      <c r="U249" s="164">
        <f t="shared" si="396"/>
        <v>0</v>
      </c>
      <c r="V249" s="164">
        <f t="shared" si="396"/>
        <v>0</v>
      </c>
      <c r="W249" s="164">
        <f t="shared" si="396"/>
        <v>0</v>
      </c>
      <c r="X249" s="164">
        <f t="shared" si="396"/>
        <v>0</v>
      </c>
      <c r="Y249" s="164">
        <f t="shared" si="396"/>
        <v>0</v>
      </c>
      <c r="Z249" s="164">
        <f t="shared" si="396"/>
        <v>0</v>
      </c>
      <c r="AA249" s="164">
        <f t="shared" si="396"/>
        <v>0</v>
      </c>
      <c r="AB249" s="164">
        <f t="shared" si="396"/>
        <v>0</v>
      </c>
      <c r="AC249" s="164">
        <f t="shared" si="396"/>
        <v>0</v>
      </c>
      <c r="AD249" s="164">
        <f t="shared" si="396"/>
        <v>0</v>
      </c>
      <c r="AE249" s="164">
        <f t="shared" si="396"/>
        <v>0</v>
      </c>
      <c r="AF249" s="164">
        <f t="shared" si="396"/>
        <v>0</v>
      </c>
      <c r="AG249" s="164">
        <f t="shared" si="396"/>
        <v>0</v>
      </c>
      <c r="AH249" s="164">
        <f t="shared" si="396"/>
        <v>0</v>
      </c>
      <c r="AI249" s="164">
        <f t="shared" si="396"/>
        <v>0</v>
      </c>
      <c r="AJ249" s="164">
        <f t="shared" si="396"/>
        <v>0</v>
      </c>
      <c r="AK249" s="164">
        <f t="shared" si="396"/>
        <v>0</v>
      </c>
      <c r="AL249" s="164">
        <f t="shared" si="396"/>
        <v>0</v>
      </c>
      <c r="AM249" s="164">
        <f t="shared" si="396"/>
        <v>0</v>
      </c>
      <c r="AN249" s="164">
        <f t="shared" si="396"/>
        <v>0</v>
      </c>
      <c r="AO249" s="164">
        <f t="shared" si="396"/>
        <v>0</v>
      </c>
      <c r="AP249" s="164">
        <f t="shared" si="396"/>
        <v>0</v>
      </c>
      <c r="AQ249" s="164">
        <f t="shared" si="396"/>
        <v>0</v>
      </c>
      <c r="AR249" s="164">
        <f t="shared" si="396"/>
        <v>0</v>
      </c>
      <c r="AS249" s="164">
        <f t="shared" si="396"/>
        <v>0</v>
      </c>
      <c r="AT249" s="164">
        <f t="shared" si="396"/>
        <v>0</v>
      </c>
      <c r="AU249" s="164">
        <f t="shared" si="396"/>
        <v>0</v>
      </c>
      <c r="AV249" s="164">
        <f t="shared" si="396"/>
        <v>0</v>
      </c>
      <c r="AW249" s="164">
        <f t="shared" si="396"/>
        <v>0</v>
      </c>
      <c r="AX249" s="164">
        <f t="shared" si="396"/>
        <v>0</v>
      </c>
      <c r="AY249" s="164">
        <f t="shared" si="396"/>
        <v>0</v>
      </c>
      <c r="AZ249" s="164">
        <f t="shared" si="396"/>
        <v>0</v>
      </c>
      <c r="BA249" s="164">
        <f t="shared" si="396"/>
        <v>0</v>
      </c>
      <c r="BB249" s="164">
        <f t="shared" si="396"/>
        <v>0</v>
      </c>
      <c r="BC249" s="164">
        <f t="shared" si="396"/>
        <v>0</v>
      </c>
      <c r="BD249" s="164">
        <f t="shared" si="396"/>
        <v>0</v>
      </c>
      <c r="BE249" s="164">
        <f t="shared" si="396"/>
        <v>0</v>
      </c>
      <c r="BF249" s="164">
        <f t="shared" si="396"/>
        <v>0</v>
      </c>
      <c r="BG249" s="164">
        <f t="shared" si="396"/>
        <v>0</v>
      </c>
      <c r="BH249" s="164">
        <f t="shared" si="396"/>
        <v>0</v>
      </c>
      <c r="BI249" s="164">
        <f t="shared" si="396"/>
        <v>0</v>
      </c>
      <c r="BJ249" s="164">
        <f t="shared" si="396"/>
        <v>0</v>
      </c>
      <c r="BK249" s="33">
        <f t="shared" si="396"/>
        <v>0</v>
      </c>
    </row>
    <row r="250" spans="9:63">
      <c r="I250" s="31">
        <v>58</v>
      </c>
      <c r="L250" s="225">
        <f t="shared" si="340"/>
        <v>0</v>
      </c>
      <c r="M250" s="164">
        <f t="shared" ref="M250:BK250" si="397">LOOKUP(M137,$K$56:$BK$56,$K$60:$BK$60)</f>
        <v>0</v>
      </c>
      <c r="N250" s="164">
        <f t="shared" si="397"/>
        <v>0</v>
      </c>
      <c r="O250" s="164">
        <f t="shared" si="397"/>
        <v>0</v>
      </c>
      <c r="P250" s="164">
        <f t="shared" si="397"/>
        <v>0</v>
      </c>
      <c r="Q250" s="164">
        <f t="shared" si="397"/>
        <v>0</v>
      </c>
      <c r="R250" s="164">
        <f t="shared" si="397"/>
        <v>0</v>
      </c>
      <c r="S250" s="164">
        <f t="shared" si="397"/>
        <v>0</v>
      </c>
      <c r="T250" s="164">
        <f t="shared" si="397"/>
        <v>0</v>
      </c>
      <c r="U250" s="164">
        <f t="shared" si="397"/>
        <v>0</v>
      </c>
      <c r="V250" s="164">
        <f t="shared" si="397"/>
        <v>0</v>
      </c>
      <c r="W250" s="164">
        <f t="shared" si="397"/>
        <v>0</v>
      </c>
      <c r="X250" s="164">
        <f t="shared" si="397"/>
        <v>0</v>
      </c>
      <c r="Y250" s="164">
        <f t="shared" si="397"/>
        <v>0</v>
      </c>
      <c r="Z250" s="164">
        <f t="shared" si="397"/>
        <v>0</v>
      </c>
      <c r="AA250" s="164">
        <f t="shared" si="397"/>
        <v>0</v>
      </c>
      <c r="AB250" s="164">
        <f t="shared" si="397"/>
        <v>0</v>
      </c>
      <c r="AC250" s="164">
        <f t="shared" si="397"/>
        <v>0</v>
      </c>
      <c r="AD250" s="164">
        <f t="shared" si="397"/>
        <v>0</v>
      </c>
      <c r="AE250" s="164">
        <f t="shared" si="397"/>
        <v>0</v>
      </c>
      <c r="AF250" s="164">
        <f t="shared" si="397"/>
        <v>0</v>
      </c>
      <c r="AG250" s="164">
        <f t="shared" si="397"/>
        <v>0</v>
      </c>
      <c r="AH250" s="164">
        <f t="shared" si="397"/>
        <v>0</v>
      </c>
      <c r="AI250" s="164">
        <f t="shared" si="397"/>
        <v>0</v>
      </c>
      <c r="AJ250" s="164">
        <f t="shared" si="397"/>
        <v>0</v>
      </c>
      <c r="AK250" s="164">
        <f t="shared" si="397"/>
        <v>0</v>
      </c>
      <c r="AL250" s="164">
        <f t="shared" si="397"/>
        <v>0</v>
      </c>
      <c r="AM250" s="164">
        <f t="shared" si="397"/>
        <v>0</v>
      </c>
      <c r="AN250" s="164">
        <f t="shared" si="397"/>
        <v>0</v>
      </c>
      <c r="AO250" s="164">
        <f t="shared" si="397"/>
        <v>0</v>
      </c>
      <c r="AP250" s="164">
        <f t="shared" si="397"/>
        <v>0</v>
      </c>
      <c r="AQ250" s="164">
        <f t="shared" si="397"/>
        <v>0</v>
      </c>
      <c r="AR250" s="164">
        <f t="shared" si="397"/>
        <v>0</v>
      </c>
      <c r="AS250" s="164">
        <f t="shared" si="397"/>
        <v>0</v>
      </c>
      <c r="AT250" s="164">
        <f t="shared" si="397"/>
        <v>0</v>
      </c>
      <c r="AU250" s="164">
        <f t="shared" si="397"/>
        <v>0</v>
      </c>
      <c r="AV250" s="164">
        <f t="shared" si="397"/>
        <v>0</v>
      </c>
      <c r="AW250" s="164">
        <f t="shared" si="397"/>
        <v>0</v>
      </c>
      <c r="AX250" s="164">
        <f t="shared" si="397"/>
        <v>0</v>
      </c>
      <c r="AY250" s="164">
        <f t="shared" si="397"/>
        <v>0</v>
      </c>
      <c r="AZ250" s="164">
        <f t="shared" si="397"/>
        <v>0</v>
      </c>
      <c r="BA250" s="164">
        <f t="shared" si="397"/>
        <v>0</v>
      </c>
      <c r="BB250" s="164">
        <f t="shared" si="397"/>
        <v>0</v>
      </c>
      <c r="BC250" s="164">
        <f t="shared" si="397"/>
        <v>0</v>
      </c>
      <c r="BD250" s="164">
        <f t="shared" si="397"/>
        <v>0</v>
      </c>
      <c r="BE250" s="164">
        <f t="shared" si="397"/>
        <v>0</v>
      </c>
      <c r="BF250" s="164">
        <f t="shared" si="397"/>
        <v>0</v>
      </c>
      <c r="BG250" s="164">
        <f t="shared" si="397"/>
        <v>0</v>
      </c>
      <c r="BH250" s="164">
        <f t="shared" si="397"/>
        <v>0</v>
      </c>
      <c r="BI250" s="164">
        <f t="shared" si="397"/>
        <v>0</v>
      </c>
      <c r="BJ250" s="164">
        <f t="shared" si="397"/>
        <v>0</v>
      </c>
      <c r="BK250" s="33">
        <f t="shared" si="397"/>
        <v>0</v>
      </c>
    </row>
    <row r="251" spans="9:63">
      <c r="I251" s="31">
        <v>59</v>
      </c>
      <c r="L251" s="225">
        <f t="shared" si="340"/>
        <v>0</v>
      </c>
      <c r="M251" s="164">
        <f t="shared" ref="M251:BK251" si="398">LOOKUP(M138,$K$56:$BK$56,$K$60:$BK$60)</f>
        <v>0</v>
      </c>
      <c r="N251" s="164">
        <f t="shared" si="398"/>
        <v>0</v>
      </c>
      <c r="O251" s="164">
        <f t="shared" si="398"/>
        <v>0</v>
      </c>
      <c r="P251" s="164">
        <f t="shared" si="398"/>
        <v>0</v>
      </c>
      <c r="Q251" s="164">
        <f t="shared" si="398"/>
        <v>0</v>
      </c>
      <c r="R251" s="164">
        <f t="shared" si="398"/>
        <v>0</v>
      </c>
      <c r="S251" s="164">
        <f t="shared" si="398"/>
        <v>0</v>
      </c>
      <c r="T251" s="164">
        <f t="shared" si="398"/>
        <v>0</v>
      </c>
      <c r="U251" s="164">
        <f t="shared" si="398"/>
        <v>0</v>
      </c>
      <c r="V251" s="164">
        <f t="shared" si="398"/>
        <v>0</v>
      </c>
      <c r="W251" s="164">
        <f t="shared" si="398"/>
        <v>0</v>
      </c>
      <c r="X251" s="164">
        <f t="shared" si="398"/>
        <v>0</v>
      </c>
      <c r="Y251" s="164">
        <f t="shared" si="398"/>
        <v>0</v>
      </c>
      <c r="Z251" s="164">
        <f t="shared" si="398"/>
        <v>0</v>
      </c>
      <c r="AA251" s="164">
        <f t="shared" si="398"/>
        <v>0</v>
      </c>
      <c r="AB251" s="164">
        <f t="shared" si="398"/>
        <v>0</v>
      </c>
      <c r="AC251" s="164">
        <f t="shared" si="398"/>
        <v>0</v>
      </c>
      <c r="AD251" s="164">
        <f t="shared" si="398"/>
        <v>0</v>
      </c>
      <c r="AE251" s="164">
        <f t="shared" si="398"/>
        <v>0</v>
      </c>
      <c r="AF251" s="164">
        <f t="shared" si="398"/>
        <v>0</v>
      </c>
      <c r="AG251" s="164">
        <f t="shared" si="398"/>
        <v>0</v>
      </c>
      <c r="AH251" s="164">
        <f t="shared" si="398"/>
        <v>0</v>
      </c>
      <c r="AI251" s="164">
        <f t="shared" si="398"/>
        <v>0</v>
      </c>
      <c r="AJ251" s="164">
        <f t="shared" si="398"/>
        <v>0</v>
      </c>
      <c r="AK251" s="164">
        <f t="shared" si="398"/>
        <v>0</v>
      </c>
      <c r="AL251" s="164">
        <f t="shared" si="398"/>
        <v>0</v>
      </c>
      <c r="AM251" s="164">
        <f t="shared" si="398"/>
        <v>0</v>
      </c>
      <c r="AN251" s="164">
        <f t="shared" si="398"/>
        <v>0</v>
      </c>
      <c r="AO251" s="164">
        <f t="shared" si="398"/>
        <v>0</v>
      </c>
      <c r="AP251" s="164">
        <f t="shared" si="398"/>
        <v>0</v>
      </c>
      <c r="AQ251" s="164">
        <f t="shared" si="398"/>
        <v>0</v>
      </c>
      <c r="AR251" s="164">
        <f t="shared" si="398"/>
        <v>0</v>
      </c>
      <c r="AS251" s="164">
        <f t="shared" si="398"/>
        <v>0</v>
      </c>
      <c r="AT251" s="164">
        <f t="shared" si="398"/>
        <v>0</v>
      </c>
      <c r="AU251" s="164">
        <f t="shared" si="398"/>
        <v>0</v>
      </c>
      <c r="AV251" s="164">
        <f t="shared" si="398"/>
        <v>0</v>
      </c>
      <c r="AW251" s="164">
        <f t="shared" si="398"/>
        <v>0</v>
      </c>
      <c r="AX251" s="164">
        <f t="shared" si="398"/>
        <v>0</v>
      </c>
      <c r="AY251" s="164">
        <f t="shared" si="398"/>
        <v>0</v>
      </c>
      <c r="AZ251" s="164">
        <f t="shared" si="398"/>
        <v>0</v>
      </c>
      <c r="BA251" s="164">
        <f t="shared" si="398"/>
        <v>0</v>
      </c>
      <c r="BB251" s="164">
        <f t="shared" si="398"/>
        <v>0</v>
      </c>
      <c r="BC251" s="164">
        <f t="shared" si="398"/>
        <v>0</v>
      </c>
      <c r="BD251" s="164">
        <f t="shared" si="398"/>
        <v>0</v>
      </c>
      <c r="BE251" s="164">
        <f t="shared" si="398"/>
        <v>0</v>
      </c>
      <c r="BF251" s="164">
        <f t="shared" si="398"/>
        <v>0</v>
      </c>
      <c r="BG251" s="164">
        <f t="shared" si="398"/>
        <v>0</v>
      </c>
      <c r="BH251" s="164">
        <f t="shared" si="398"/>
        <v>0</v>
      </c>
      <c r="BI251" s="164">
        <f t="shared" si="398"/>
        <v>0</v>
      </c>
      <c r="BJ251" s="164">
        <f t="shared" si="398"/>
        <v>0</v>
      </c>
      <c r="BK251" s="33">
        <f t="shared" si="398"/>
        <v>0</v>
      </c>
    </row>
    <row r="252" spans="9:63">
      <c r="I252" s="31">
        <v>60</v>
      </c>
      <c r="L252" s="225">
        <f t="shared" si="340"/>
        <v>0</v>
      </c>
      <c r="M252" s="164">
        <f t="shared" ref="M252:BK252" si="399">LOOKUP(M139,$K$56:$BK$56,$K$60:$BK$60)</f>
        <v>0</v>
      </c>
      <c r="N252" s="164">
        <f t="shared" si="399"/>
        <v>0</v>
      </c>
      <c r="O252" s="164">
        <f t="shared" si="399"/>
        <v>0</v>
      </c>
      <c r="P252" s="164">
        <f t="shared" si="399"/>
        <v>0</v>
      </c>
      <c r="Q252" s="164">
        <f t="shared" si="399"/>
        <v>0</v>
      </c>
      <c r="R252" s="164">
        <f t="shared" si="399"/>
        <v>0</v>
      </c>
      <c r="S252" s="164">
        <f t="shared" si="399"/>
        <v>0</v>
      </c>
      <c r="T252" s="164">
        <f t="shared" si="399"/>
        <v>0</v>
      </c>
      <c r="U252" s="164">
        <f t="shared" si="399"/>
        <v>0</v>
      </c>
      <c r="V252" s="164">
        <f t="shared" si="399"/>
        <v>0</v>
      </c>
      <c r="W252" s="164">
        <f t="shared" si="399"/>
        <v>0</v>
      </c>
      <c r="X252" s="164">
        <f t="shared" si="399"/>
        <v>0</v>
      </c>
      <c r="Y252" s="164">
        <f t="shared" si="399"/>
        <v>0</v>
      </c>
      <c r="Z252" s="164">
        <f t="shared" si="399"/>
        <v>0</v>
      </c>
      <c r="AA252" s="164">
        <f t="shared" si="399"/>
        <v>0</v>
      </c>
      <c r="AB252" s="164">
        <f t="shared" si="399"/>
        <v>0</v>
      </c>
      <c r="AC252" s="164">
        <f t="shared" si="399"/>
        <v>0</v>
      </c>
      <c r="AD252" s="164">
        <f t="shared" si="399"/>
        <v>0</v>
      </c>
      <c r="AE252" s="164">
        <f t="shared" si="399"/>
        <v>0</v>
      </c>
      <c r="AF252" s="164">
        <f t="shared" si="399"/>
        <v>0</v>
      </c>
      <c r="AG252" s="164">
        <f t="shared" si="399"/>
        <v>0</v>
      </c>
      <c r="AH252" s="164">
        <f t="shared" si="399"/>
        <v>0</v>
      </c>
      <c r="AI252" s="164">
        <f t="shared" si="399"/>
        <v>0</v>
      </c>
      <c r="AJ252" s="164">
        <f t="shared" si="399"/>
        <v>0</v>
      </c>
      <c r="AK252" s="164">
        <f t="shared" si="399"/>
        <v>0</v>
      </c>
      <c r="AL252" s="164">
        <f t="shared" si="399"/>
        <v>0</v>
      </c>
      <c r="AM252" s="164">
        <f t="shared" si="399"/>
        <v>0</v>
      </c>
      <c r="AN252" s="164">
        <f t="shared" si="399"/>
        <v>0</v>
      </c>
      <c r="AO252" s="164">
        <f t="shared" si="399"/>
        <v>0</v>
      </c>
      <c r="AP252" s="164">
        <f t="shared" si="399"/>
        <v>0</v>
      </c>
      <c r="AQ252" s="164">
        <f t="shared" si="399"/>
        <v>0</v>
      </c>
      <c r="AR252" s="164">
        <f t="shared" si="399"/>
        <v>0</v>
      </c>
      <c r="AS252" s="164">
        <f t="shared" si="399"/>
        <v>0</v>
      </c>
      <c r="AT252" s="164">
        <f t="shared" si="399"/>
        <v>0</v>
      </c>
      <c r="AU252" s="164">
        <f t="shared" si="399"/>
        <v>0</v>
      </c>
      <c r="AV252" s="164">
        <f t="shared" si="399"/>
        <v>0</v>
      </c>
      <c r="AW252" s="164">
        <f t="shared" si="399"/>
        <v>0</v>
      </c>
      <c r="AX252" s="164">
        <f t="shared" si="399"/>
        <v>0</v>
      </c>
      <c r="AY252" s="164">
        <f t="shared" si="399"/>
        <v>0</v>
      </c>
      <c r="AZ252" s="164">
        <f t="shared" si="399"/>
        <v>0</v>
      </c>
      <c r="BA252" s="164">
        <f t="shared" si="399"/>
        <v>0</v>
      </c>
      <c r="BB252" s="164">
        <f t="shared" si="399"/>
        <v>0</v>
      </c>
      <c r="BC252" s="164">
        <f t="shared" si="399"/>
        <v>0</v>
      </c>
      <c r="BD252" s="164">
        <f t="shared" si="399"/>
        <v>0</v>
      </c>
      <c r="BE252" s="164">
        <f t="shared" si="399"/>
        <v>0</v>
      </c>
      <c r="BF252" s="164">
        <f t="shared" si="399"/>
        <v>0</v>
      </c>
      <c r="BG252" s="164">
        <f t="shared" si="399"/>
        <v>0</v>
      </c>
      <c r="BH252" s="164">
        <f t="shared" si="399"/>
        <v>0</v>
      </c>
      <c r="BI252" s="164">
        <f t="shared" si="399"/>
        <v>0</v>
      </c>
      <c r="BJ252" s="164">
        <f t="shared" si="399"/>
        <v>0</v>
      </c>
      <c r="BK252" s="33">
        <f t="shared" si="399"/>
        <v>0</v>
      </c>
    </row>
    <row r="253" spans="9:63">
      <c r="I253" s="31">
        <v>61</v>
      </c>
      <c r="L253" s="225">
        <f t="shared" si="340"/>
        <v>0</v>
      </c>
      <c r="M253" s="164">
        <f t="shared" ref="M253:BK253" si="400">LOOKUP(M140,$K$56:$BK$56,$K$60:$BK$60)</f>
        <v>0</v>
      </c>
      <c r="N253" s="164">
        <f t="shared" si="400"/>
        <v>0</v>
      </c>
      <c r="O253" s="164">
        <f t="shared" si="400"/>
        <v>0</v>
      </c>
      <c r="P253" s="164">
        <f t="shared" si="400"/>
        <v>0</v>
      </c>
      <c r="Q253" s="164">
        <f t="shared" si="400"/>
        <v>0</v>
      </c>
      <c r="R253" s="164">
        <f t="shared" si="400"/>
        <v>0</v>
      </c>
      <c r="S253" s="164">
        <f t="shared" si="400"/>
        <v>0</v>
      </c>
      <c r="T253" s="164">
        <f t="shared" si="400"/>
        <v>0</v>
      </c>
      <c r="U253" s="164">
        <f t="shared" si="400"/>
        <v>0</v>
      </c>
      <c r="V253" s="164">
        <f t="shared" si="400"/>
        <v>0</v>
      </c>
      <c r="W253" s="164">
        <f t="shared" si="400"/>
        <v>0</v>
      </c>
      <c r="X253" s="164">
        <f t="shared" si="400"/>
        <v>0</v>
      </c>
      <c r="Y253" s="164">
        <f t="shared" si="400"/>
        <v>0</v>
      </c>
      <c r="Z253" s="164">
        <f t="shared" si="400"/>
        <v>0</v>
      </c>
      <c r="AA253" s="164">
        <f t="shared" si="400"/>
        <v>0</v>
      </c>
      <c r="AB253" s="164">
        <f t="shared" si="400"/>
        <v>0</v>
      </c>
      <c r="AC253" s="164">
        <f t="shared" si="400"/>
        <v>0</v>
      </c>
      <c r="AD253" s="164">
        <f t="shared" si="400"/>
        <v>0</v>
      </c>
      <c r="AE253" s="164">
        <f t="shared" si="400"/>
        <v>0</v>
      </c>
      <c r="AF253" s="164">
        <f t="shared" si="400"/>
        <v>0</v>
      </c>
      <c r="AG253" s="164">
        <f t="shared" si="400"/>
        <v>0</v>
      </c>
      <c r="AH253" s="164">
        <f t="shared" si="400"/>
        <v>0</v>
      </c>
      <c r="AI253" s="164">
        <f t="shared" si="400"/>
        <v>0</v>
      </c>
      <c r="AJ253" s="164">
        <f t="shared" si="400"/>
        <v>0</v>
      </c>
      <c r="AK253" s="164">
        <f t="shared" si="400"/>
        <v>0</v>
      </c>
      <c r="AL253" s="164">
        <f t="shared" si="400"/>
        <v>0</v>
      </c>
      <c r="AM253" s="164">
        <f t="shared" si="400"/>
        <v>0</v>
      </c>
      <c r="AN253" s="164">
        <f t="shared" si="400"/>
        <v>0</v>
      </c>
      <c r="AO253" s="164">
        <f t="shared" si="400"/>
        <v>0</v>
      </c>
      <c r="AP253" s="164">
        <f t="shared" si="400"/>
        <v>0</v>
      </c>
      <c r="AQ253" s="164">
        <f t="shared" si="400"/>
        <v>0</v>
      </c>
      <c r="AR253" s="164">
        <f t="shared" si="400"/>
        <v>0</v>
      </c>
      <c r="AS253" s="164">
        <f t="shared" si="400"/>
        <v>0</v>
      </c>
      <c r="AT253" s="164">
        <f t="shared" si="400"/>
        <v>0</v>
      </c>
      <c r="AU253" s="164">
        <f t="shared" si="400"/>
        <v>0</v>
      </c>
      <c r="AV253" s="164">
        <f t="shared" si="400"/>
        <v>0</v>
      </c>
      <c r="AW253" s="164">
        <f t="shared" si="400"/>
        <v>0</v>
      </c>
      <c r="AX253" s="164">
        <f t="shared" si="400"/>
        <v>0</v>
      </c>
      <c r="AY253" s="164">
        <f t="shared" si="400"/>
        <v>0</v>
      </c>
      <c r="AZ253" s="164">
        <f t="shared" si="400"/>
        <v>0</v>
      </c>
      <c r="BA253" s="164">
        <f t="shared" si="400"/>
        <v>0</v>
      </c>
      <c r="BB253" s="164">
        <f t="shared" si="400"/>
        <v>0</v>
      </c>
      <c r="BC253" s="164">
        <f t="shared" si="400"/>
        <v>0</v>
      </c>
      <c r="BD253" s="164">
        <f t="shared" si="400"/>
        <v>0</v>
      </c>
      <c r="BE253" s="164">
        <f t="shared" si="400"/>
        <v>0</v>
      </c>
      <c r="BF253" s="164">
        <f t="shared" si="400"/>
        <v>0</v>
      </c>
      <c r="BG253" s="164">
        <f t="shared" si="400"/>
        <v>0</v>
      </c>
      <c r="BH253" s="164">
        <f t="shared" si="400"/>
        <v>0</v>
      </c>
      <c r="BI253" s="164">
        <f t="shared" si="400"/>
        <v>0</v>
      </c>
      <c r="BJ253" s="164">
        <f t="shared" si="400"/>
        <v>0</v>
      </c>
      <c r="BK253" s="33">
        <f t="shared" si="400"/>
        <v>0</v>
      </c>
    </row>
    <row r="254" spans="9:63">
      <c r="I254" s="31">
        <v>62</v>
      </c>
      <c r="L254" s="225">
        <f t="shared" si="340"/>
        <v>0</v>
      </c>
      <c r="M254" s="164">
        <f t="shared" ref="M254:BK254" si="401">LOOKUP(M141,$K$56:$BK$56,$K$60:$BK$60)</f>
        <v>0</v>
      </c>
      <c r="N254" s="164">
        <f t="shared" si="401"/>
        <v>0</v>
      </c>
      <c r="O254" s="164">
        <f t="shared" si="401"/>
        <v>0</v>
      </c>
      <c r="P254" s="164">
        <f t="shared" si="401"/>
        <v>0</v>
      </c>
      <c r="Q254" s="164">
        <f t="shared" si="401"/>
        <v>0</v>
      </c>
      <c r="R254" s="164">
        <f t="shared" si="401"/>
        <v>0</v>
      </c>
      <c r="S254" s="164">
        <f t="shared" si="401"/>
        <v>0</v>
      </c>
      <c r="T254" s="164">
        <f t="shared" si="401"/>
        <v>0</v>
      </c>
      <c r="U254" s="164">
        <f t="shared" si="401"/>
        <v>0</v>
      </c>
      <c r="V254" s="164">
        <f t="shared" si="401"/>
        <v>0</v>
      </c>
      <c r="W254" s="164">
        <f t="shared" si="401"/>
        <v>0</v>
      </c>
      <c r="X254" s="164">
        <f t="shared" si="401"/>
        <v>0</v>
      </c>
      <c r="Y254" s="164">
        <f t="shared" si="401"/>
        <v>0</v>
      </c>
      <c r="Z254" s="164">
        <f t="shared" si="401"/>
        <v>0</v>
      </c>
      <c r="AA254" s="164">
        <f t="shared" si="401"/>
        <v>0</v>
      </c>
      <c r="AB254" s="164">
        <f t="shared" si="401"/>
        <v>0</v>
      </c>
      <c r="AC254" s="164">
        <f t="shared" si="401"/>
        <v>0</v>
      </c>
      <c r="AD254" s="164">
        <f t="shared" si="401"/>
        <v>0</v>
      </c>
      <c r="AE254" s="164">
        <f t="shared" si="401"/>
        <v>0</v>
      </c>
      <c r="AF254" s="164">
        <f t="shared" si="401"/>
        <v>0</v>
      </c>
      <c r="AG254" s="164">
        <f t="shared" si="401"/>
        <v>0</v>
      </c>
      <c r="AH254" s="164">
        <f t="shared" si="401"/>
        <v>0</v>
      </c>
      <c r="AI254" s="164">
        <f t="shared" si="401"/>
        <v>0</v>
      </c>
      <c r="AJ254" s="164">
        <f t="shared" si="401"/>
        <v>0</v>
      </c>
      <c r="AK254" s="164">
        <f t="shared" si="401"/>
        <v>0</v>
      </c>
      <c r="AL254" s="164">
        <f t="shared" si="401"/>
        <v>0</v>
      </c>
      <c r="AM254" s="164">
        <f t="shared" si="401"/>
        <v>0</v>
      </c>
      <c r="AN254" s="164">
        <f t="shared" si="401"/>
        <v>0</v>
      </c>
      <c r="AO254" s="164">
        <f t="shared" si="401"/>
        <v>0</v>
      </c>
      <c r="AP254" s="164">
        <f t="shared" si="401"/>
        <v>0</v>
      </c>
      <c r="AQ254" s="164">
        <f t="shared" si="401"/>
        <v>0</v>
      </c>
      <c r="AR254" s="164">
        <f t="shared" si="401"/>
        <v>0</v>
      </c>
      <c r="AS254" s="164">
        <f t="shared" si="401"/>
        <v>0</v>
      </c>
      <c r="AT254" s="164">
        <f t="shared" si="401"/>
        <v>0</v>
      </c>
      <c r="AU254" s="164">
        <f t="shared" si="401"/>
        <v>0</v>
      </c>
      <c r="AV254" s="164">
        <f t="shared" si="401"/>
        <v>0</v>
      </c>
      <c r="AW254" s="164">
        <f t="shared" si="401"/>
        <v>0</v>
      </c>
      <c r="AX254" s="164">
        <f t="shared" si="401"/>
        <v>0</v>
      </c>
      <c r="AY254" s="164">
        <f t="shared" si="401"/>
        <v>0</v>
      </c>
      <c r="AZ254" s="164">
        <f t="shared" si="401"/>
        <v>0</v>
      </c>
      <c r="BA254" s="164">
        <f t="shared" si="401"/>
        <v>0</v>
      </c>
      <c r="BB254" s="164">
        <f t="shared" si="401"/>
        <v>0</v>
      </c>
      <c r="BC254" s="164">
        <f t="shared" si="401"/>
        <v>0</v>
      </c>
      <c r="BD254" s="164">
        <f t="shared" si="401"/>
        <v>0</v>
      </c>
      <c r="BE254" s="164">
        <f t="shared" si="401"/>
        <v>0</v>
      </c>
      <c r="BF254" s="164">
        <f t="shared" si="401"/>
        <v>0</v>
      </c>
      <c r="BG254" s="164">
        <f t="shared" si="401"/>
        <v>0</v>
      </c>
      <c r="BH254" s="164">
        <f t="shared" si="401"/>
        <v>0</v>
      </c>
      <c r="BI254" s="164">
        <f t="shared" si="401"/>
        <v>0</v>
      </c>
      <c r="BJ254" s="164">
        <f t="shared" si="401"/>
        <v>0</v>
      </c>
      <c r="BK254" s="33">
        <f t="shared" si="401"/>
        <v>0</v>
      </c>
    </row>
    <row r="255" spans="9:63">
      <c r="I255" s="31">
        <v>63</v>
      </c>
      <c r="L255" s="225">
        <f t="shared" si="340"/>
        <v>0</v>
      </c>
      <c r="M255" s="164">
        <f t="shared" ref="M255:BK255" si="402">LOOKUP(M142,$K$56:$BK$56,$K$60:$BK$60)</f>
        <v>0</v>
      </c>
      <c r="N255" s="164">
        <f t="shared" si="402"/>
        <v>0</v>
      </c>
      <c r="O255" s="164">
        <f t="shared" si="402"/>
        <v>0</v>
      </c>
      <c r="P255" s="164">
        <f t="shared" si="402"/>
        <v>0</v>
      </c>
      <c r="Q255" s="164">
        <f t="shared" si="402"/>
        <v>0</v>
      </c>
      <c r="R255" s="164">
        <f t="shared" si="402"/>
        <v>0</v>
      </c>
      <c r="S255" s="164">
        <f t="shared" si="402"/>
        <v>0</v>
      </c>
      <c r="T255" s="164">
        <f t="shared" si="402"/>
        <v>0</v>
      </c>
      <c r="U255" s="164">
        <f t="shared" si="402"/>
        <v>0</v>
      </c>
      <c r="V255" s="164">
        <f t="shared" si="402"/>
        <v>0</v>
      </c>
      <c r="W255" s="164">
        <f t="shared" si="402"/>
        <v>0</v>
      </c>
      <c r="X255" s="164">
        <f t="shared" si="402"/>
        <v>0</v>
      </c>
      <c r="Y255" s="164">
        <f t="shared" si="402"/>
        <v>0</v>
      </c>
      <c r="Z255" s="164">
        <f t="shared" si="402"/>
        <v>0</v>
      </c>
      <c r="AA255" s="164">
        <f t="shared" si="402"/>
        <v>0</v>
      </c>
      <c r="AB255" s="164">
        <f t="shared" si="402"/>
        <v>0</v>
      </c>
      <c r="AC255" s="164">
        <f t="shared" si="402"/>
        <v>0</v>
      </c>
      <c r="AD255" s="164">
        <f t="shared" si="402"/>
        <v>0</v>
      </c>
      <c r="AE255" s="164">
        <f t="shared" si="402"/>
        <v>0</v>
      </c>
      <c r="AF255" s="164">
        <f t="shared" si="402"/>
        <v>0</v>
      </c>
      <c r="AG255" s="164">
        <f t="shared" si="402"/>
        <v>0</v>
      </c>
      <c r="AH255" s="164">
        <f t="shared" si="402"/>
        <v>0</v>
      </c>
      <c r="AI255" s="164">
        <f t="shared" si="402"/>
        <v>0</v>
      </c>
      <c r="AJ255" s="164">
        <f t="shared" si="402"/>
        <v>0</v>
      </c>
      <c r="AK255" s="164">
        <f t="shared" si="402"/>
        <v>0</v>
      </c>
      <c r="AL255" s="164">
        <f t="shared" si="402"/>
        <v>0</v>
      </c>
      <c r="AM255" s="164">
        <f t="shared" si="402"/>
        <v>0</v>
      </c>
      <c r="AN255" s="164">
        <f t="shared" si="402"/>
        <v>0</v>
      </c>
      <c r="AO255" s="164">
        <f t="shared" si="402"/>
        <v>0</v>
      </c>
      <c r="AP255" s="164">
        <f t="shared" si="402"/>
        <v>0</v>
      </c>
      <c r="AQ255" s="164">
        <f t="shared" si="402"/>
        <v>0</v>
      </c>
      <c r="AR255" s="164">
        <f t="shared" si="402"/>
        <v>0</v>
      </c>
      <c r="AS255" s="164">
        <f t="shared" si="402"/>
        <v>0</v>
      </c>
      <c r="AT255" s="164">
        <f t="shared" si="402"/>
        <v>0</v>
      </c>
      <c r="AU255" s="164">
        <f t="shared" si="402"/>
        <v>0</v>
      </c>
      <c r="AV255" s="164">
        <f t="shared" si="402"/>
        <v>0</v>
      </c>
      <c r="AW255" s="164">
        <f t="shared" si="402"/>
        <v>0</v>
      </c>
      <c r="AX255" s="164">
        <f t="shared" si="402"/>
        <v>0</v>
      </c>
      <c r="AY255" s="164">
        <f t="shared" si="402"/>
        <v>0</v>
      </c>
      <c r="AZ255" s="164">
        <f t="shared" si="402"/>
        <v>0</v>
      </c>
      <c r="BA255" s="164">
        <f t="shared" si="402"/>
        <v>0</v>
      </c>
      <c r="BB255" s="164">
        <f t="shared" si="402"/>
        <v>0</v>
      </c>
      <c r="BC255" s="164">
        <f t="shared" si="402"/>
        <v>0</v>
      </c>
      <c r="BD255" s="164">
        <f t="shared" si="402"/>
        <v>0</v>
      </c>
      <c r="BE255" s="164">
        <f t="shared" si="402"/>
        <v>0</v>
      </c>
      <c r="BF255" s="164">
        <f t="shared" si="402"/>
        <v>0</v>
      </c>
      <c r="BG255" s="164">
        <f t="shared" si="402"/>
        <v>0</v>
      </c>
      <c r="BH255" s="164">
        <f t="shared" si="402"/>
        <v>0</v>
      </c>
      <c r="BI255" s="164">
        <f t="shared" si="402"/>
        <v>0</v>
      </c>
      <c r="BJ255" s="164">
        <f t="shared" si="402"/>
        <v>0</v>
      </c>
      <c r="BK255" s="33">
        <f t="shared" si="402"/>
        <v>0</v>
      </c>
    </row>
    <row r="256" spans="9:63">
      <c r="I256" s="31">
        <v>64</v>
      </c>
      <c r="L256" s="225">
        <f t="shared" si="340"/>
        <v>0</v>
      </c>
      <c r="M256" s="164">
        <f t="shared" ref="M256:BK256" si="403">LOOKUP(M143,$K$56:$BK$56,$K$60:$BK$60)</f>
        <v>0</v>
      </c>
      <c r="N256" s="164">
        <f t="shared" si="403"/>
        <v>0</v>
      </c>
      <c r="O256" s="164">
        <f t="shared" si="403"/>
        <v>0</v>
      </c>
      <c r="P256" s="164">
        <f t="shared" si="403"/>
        <v>0</v>
      </c>
      <c r="Q256" s="164">
        <f t="shared" si="403"/>
        <v>0</v>
      </c>
      <c r="R256" s="164">
        <f t="shared" si="403"/>
        <v>0</v>
      </c>
      <c r="S256" s="164">
        <f t="shared" si="403"/>
        <v>0</v>
      </c>
      <c r="T256" s="164">
        <f t="shared" si="403"/>
        <v>0</v>
      </c>
      <c r="U256" s="164">
        <f t="shared" si="403"/>
        <v>0</v>
      </c>
      <c r="V256" s="164">
        <f t="shared" si="403"/>
        <v>0</v>
      </c>
      <c r="W256" s="164">
        <f t="shared" si="403"/>
        <v>0</v>
      </c>
      <c r="X256" s="164">
        <f t="shared" si="403"/>
        <v>0</v>
      </c>
      <c r="Y256" s="164">
        <f t="shared" si="403"/>
        <v>0</v>
      </c>
      <c r="Z256" s="164">
        <f t="shared" si="403"/>
        <v>0</v>
      </c>
      <c r="AA256" s="164">
        <f t="shared" si="403"/>
        <v>0</v>
      </c>
      <c r="AB256" s="164">
        <f t="shared" si="403"/>
        <v>0</v>
      </c>
      <c r="AC256" s="164">
        <f t="shared" si="403"/>
        <v>0</v>
      </c>
      <c r="AD256" s="164">
        <f t="shared" si="403"/>
        <v>0</v>
      </c>
      <c r="AE256" s="164">
        <f t="shared" si="403"/>
        <v>0</v>
      </c>
      <c r="AF256" s="164">
        <f t="shared" si="403"/>
        <v>0</v>
      </c>
      <c r="AG256" s="164">
        <f t="shared" si="403"/>
        <v>0</v>
      </c>
      <c r="AH256" s="164">
        <f t="shared" si="403"/>
        <v>0</v>
      </c>
      <c r="AI256" s="164">
        <f t="shared" si="403"/>
        <v>0</v>
      </c>
      <c r="AJ256" s="164">
        <f t="shared" si="403"/>
        <v>0</v>
      </c>
      <c r="AK256" s="164">
        <f t="shared" si="403"/>
        <v>0</v>
      </c>
      <c r="AL256" s="164">
        <f t="shared" si="403"/>
        <v>0</v>
      </c>
      <c r="AM256" s="164">
        <f t="shared" si="403"/>
        <v>0</v>
      </c>
      <c r="AN256" s="164">
        <f t="shared" si="403"/>
        <v>0</v>
      </c>
      <c r="AO256" s="164">
        <f t="shared" si="403"/>
        <v>0</v>
      </c>
      <c r="AP256" s="164">
        <f t="shared" si="403"/>
        <v>0</v>
      </c>
      <c r="AQ256" s="164">
        <f t="shared" si="403"/>
        <v>0</v>
      </c>
      <c r="AR256" s="164">
        <f t="shared" si="403"/>
        <v>0</v>
      </c>
      <c r="AS256" s="164">
        <f t="shared" si="403"/>
        <v>0</v>
      </c>
      <c r="AT256" s="164">
        <f t="shared" si="403"/>
        <v>0</v>
      </c>
      <c r="AU256" s="164">
        <f t="shared" si="403"/>
        <v>0</v>
      </c>
      <c r="AV256" s="164">
        <f t="shared" si="403"/>
        <v>0</v>
      </c>
      <c r="AW256" s="164">
        <f t="shared" si="403"/>
        <v>0</v>
      </c>
      <c r="AX256" s="164">
        <f t="shared" si="403"/>
        <v>0</v>
      </c>
      <c r="AY256" s="164">
        <f t="shared" si="403"/>
        <v>0</v>
      </c>
      <c r="AZ256" s="164">
        <f t="shared" si="403"/>
        <v>0</v>
      </c>
      <c r="BA256" s="164">
        <f t="shared" si="403"/>
        <v>0</v>
      </c>
      <c r="BB256" s="164">
        <f t="shared" si="403"/>
        <v>0</v>
      </c>
      <c r="BC256" s="164">
        <f t="shared" si="403"/>
        <v>0</v>
      </c>
      <c r="BD256" s="164">
        <f t="shared" si="403"/>
        <v>0</v>
      </c>
      <c r="BE256" s="164">
        <f t="shared" si="403"/>
        <v>0</v>
      </c>
      <c r="BF256" s="164">
        <f t="shared" si="403"/>
        <v>0</v>
      </c>
      <c r="BG256" s="164">
        <f t="shared" si="403"/>
        <v>0</v>
      </c>
      <c r="BH256" s="164">
        <f t="shared" si="403"/>
        <v>0</v>
      </c>
      <c r="BI256" s="164">
        <f t="shared" si="403"/>
        <v>0</v>
      </c>
      <c r="BJ256" s="164">
        <f t="shared" si="403"/>
        <v>0</v>
      </c>
      <c r="BK256" s="33">
        <f t="shared" si="403"/>
        <v>0</v>
      </c>
    </row>
    <row r="257" spans="9:63">
      <c r="I257" s="31">
        <v>65</v>
      </c>
      <c r="L257" s="225">
        <f t="shared" si="340"/>
        <v>0</v>
      </c>
      <c r="M257" s="164">
        <f t="shared" ref="M257:BK257" si="404">LOOKUP(M144,$K$56:$BK$56,$K$60:$BK$60)</f>
        <v>0</v>
      </c>
      <c r="N257" s="164">
        <f t="shared" si="404"/>
        <v>0</v>
      </c>
      <c r="O257" s="164">
        <f t="shared" si="404"/>
        <v>0</v>
      </c>
      <c r="P257" s="164">
        <f t="shared" si="404"/>
        <v>0</v>
      </c>
      <c r="Q257" s="164">
        <f t="shared" si="404"/>
        <v>0</v>
      </c>
      <c r="R257" s="164">
        <f t="shared" si="404"/>
        <v>0</v>
      </c>
      <c r="S257" s="164">
        <f t="shared" si="404"/>
        <v>0</v>
      </c>
      <c r="T257" s="164">
        <f t="shared" si="404"/>
        <v>0</v>
      </c>
      <c r="U257" s="164">
        <f t="shared" si="404"/>
        <v>0</v>
      </c>
      <c r="V257" s="164">
        <f t="shared" si="404"/>
        <v>0</v>
      </c>
      <c r="W257" s="164">
        <f t="shared" si="404"/>
        <v>0</v>
      </c>
      <c r="X257" s="164">
        <f t="shared" si="404"/>
        <v>0</v>
      </c>
      <c r="Y257" s="164">
        <f t="shared" si="404"/>
        <v>0</v>
      </c>
      <c r="Z257" s="164">
        <f t="shared" si="404"/>
        <v>0</v>
      </c>
      <c r="AA257" s="164">
        <f t="shared" si="404"/>
        <v>0</v>
      </c>
      <c r="AB257" s="164">
        <f t="shared" si="404"/>
        <v>0</v>
      </c>
      <c r="AC257" s="164">
        <f t="shared" si="404"/>
        <v>0</v>
      </c>
      <c r="AD257" s="164">
        <f t="shared" si="404"/>
        <v>0</v>
      </c>
      <c r="AE257" s="164">
        <f t="shared" si="404"/>
        <v>0</v>
      </c>
      <c r="AF257" s="164">
        <f t="shared" si="404"/>
        <v>0</v>
      </c>
      <c r="AG257" s="164">
        <f t="shared" si="404"/>
        <v>0</v>
      </c>
      <c r="AH257" s="164">
        <f t="shared" si="404"/>
        <v>0</v>
      </c>
      <c r="AI257" s="164">
        <f t="shared" si="404"/>
        <v>0</v>
      </c>
      <c r="AJ257" s="164">
        <f t="shared" si="404"/>
        <v>0</v>
      </c>
      <c r="AK257" s="164">
        <f t="shared" si="404"/>
        <v>0</v>
      </c>
      <c r="AL257" s="164">
        <f t="shared" si="404"/>
        <v>0</v>
      </c>
      <c r="AM257" s="164">
        <f t="shared" si="404"/>
        <v>0</v>
      </c>
      <c r="AN257" s="164">
        <f t="shared" si="404"/>
        <v>0</v>
      </c>
      <c r="AO257" s="164">
        <f t="shared" si="404"/>
        <v>0</v>
      </c>
      <c r="AP257" s="164">
        <f t="shared" si="404"/>
        <v>0</v>
      </c>
      <c r="AQ257" s="164">
        <f t="shared" si="404"/>
        <v>0</v>
      </c>
      <c r="AR257" s="164">
        <f t="shared" si="404"/>
        <v>0</v>
      </c>
      <c r="AS257" s="164">
        <f t="shared" si="404"/>
        <v>0</v>
      </c>
      <c r="AT257" s="164">
        <f t="shared" si="404"/>
        <v>0</v>
      </c>
      <c r="AU257" s="164">
        <f t="shared" si="404"/>
        <v>0</v>
      </c>
      <c r="AV257" s="164">
        <f t="shared" si="404"/>
        <v>0</v>
      </c>
      <c r="AW257" s="164">
        <f t="shared" si="404"/>
        <v>0</v>
      </c>
      <c r="AX257" s="164">
        <f t="shared" si="404"/>
        <v>0</v>
      </c>
      <c r="AY257" s="164">
        <f t="shared" si="404"/>
        <v>0</v>
      </c>
      <c r="AZ257" s="164">
        <f t="shared" si="404"/>
        <v>0</v>
      </c>
      <c r="BA257" s="164">
        <f t="shared" si="404"/>
        <v>0</v>
      </c>
      <c r="BB257" s="164">
        <f t="shared" si="404"/>
        <v>0</v>
      </c>
      <c r="BC257" s="164">
        <f t="shared" si="404"/>
        <v>0</v>
      </c>
      <c r="BD257" s="164">
        <f t="shared" si="404"/>
        <v>0</v>
      </c>
      <c r="BE257" s="164">
        <f t="shared" si="404"/>
        <v>0</v>
      </c>
      <c r="BF257" s="164">
        <f t="shared" si="404"/>
        <v>0</v>
      </c>
      <c r="BG257" s="164">
        <f t="shared" si="404"/>
        <v>0</v>
      </c>
      <c r="BH257" s="164">
        <f t="shared" si="404"/>
        <v>0</v>
      </c>
      <c r="BI257" s="164">
        <f t="shared" si="404"/>
        <v>0</v>
      </c>
      <c r="BJ257" s="164">
        <f t="shared" si="404"/>
        <v>0</v>
      </c>
      <c r="BK257" s="33">
        <f t="shared" si="404"/>
        <v>0</v>
      </c>
    </row>
    <row r="258" spans="9:63">
      <c r="I258" s="31">
        <v>66</v>
      </c>
      <c r="L258" s="225">
        <f t="shared" ref="L258:L292" si="405">LOOKUP(L145,$K$56:$BK$56,$K$60:$BK$60)</f>
        <v>0</v>
      </c>
      <c r="M258" s="164">
        <f t="shared" ref="M258:BK258" si="406">LOOKUP(M145,$K$56:$BK$56,$K$60:$BK$60)</f>
        <v>0</v>
      </c>
      <c r="N258" s="164">
        <f t="shared" si="406"/>
        <v>0</v>
      </c>
      <c r="O258" s="164">
        <f t="shared" si="406"/>
        <v>0</v>
      </c>
      <c r="P258" s="164">
        <f t="shared" si="406"/>
        <v>0</v>
      </c>
      <c r="Q258" s="164">
        <f t="shared" si="406"/>
        <v>0</v>
      </c>
      <c r="R258" s="164">
        <f t="shared" si="406"/>
        <v>0</v>
      </c>
      <c r="S258" s="164">
        <f t="shared" si="406"/>
        <v>0</v>
      </c>
      <c r="T258" s="164">
        <f t="shared" si="406"/>
        <v>0</v>
      </c>
      <c r="U258" s="164">
        <f t="shared" si="406"/>
        <v>0</v>
      </c>
      <c r="V258" s="164">
        <f t="shared" si="406"/>
        <v>0</v>
      </c>
      <c r="W258" s="164">
        <f t="shared" si="406"/>
        <v>0</v>
      </c>
      <c r="X258" s="164">
        <f t="shared" si="406"/>
        <v>0</v>
      </c>
      <c r="Y258" s="164">
        <f t="shared" si="406"/>
        <v>0</v>
      </c>
      <c r="Z258" s="164">
        <f t="shared" si="406"/>
        <v>0</v>
      </c>
      <c r="AA258" s="164">
        <f t="shared" si="406"/>
        <v>0</v>
      </c>
      <c r="AB258" s="164">
        <f t="shared" si="406"/>
        <v>0</v>
      </c>
      <c r="AC258" s="164">
        <f t="shared" si="406"/>
        <v>0</v>
      </c>
      <c r="AD258" s="164">
        <f t="shared" si="406"/>
        <v>0</v>
      </c>
      <c r="AE258" s="164">
        <f t="shared" si="406"/>
        <v>0</v>
      </c>
      <c r="AF258" s="164">
        <f t="shared" si="406"/>
        <v>0</v>
      </c>
      <c r="AG258" s="164">
        <f t="shared" si="406"/>
        <v>0</v>
      </c>
      <c r="AH258" s="164">
        <f t="shared" si="406"/>
        <v>0</v>
      </c>
      <c r="AI258" s="164">
        <f t="shared" si="406"/>
        <v>0</v>
      </c>
      <c r="AJ258" s="164">
        <f t="shared" si="406"/>
        <v>0</v>
      </c>
      <c r="AK258" s="164">
        <f t="shared" si="406"/>
        <v>0</v>
      </c>
      <c r="AL258" s="164">
        <f t="shared" si="406"/>
        <v>0</v>
      </c>
      <c r="AM258" s="164">
        <f t="shared" si="406"/>
        <v>0</v>
      </c>
      <c r="AN258" s="164">
        <f t="shared" si="406"/>
        <v>0</v>
      </c>
      <c r="AO258" s="164">
        <f t="shared" si="406"/>
        <v>0</v>
      </c>
      <c r="AP258" s="164">
        <f t="shared" si="406"/>
        <v>0</v>
      </c>
      <c r="AQ258" s="164">
        <f t="shared" si="406"/>
        <v>0</v>
      </c>
      <c r="AR258" s="164">
        <f t="shared" si="406"/>
        <v>0</v>
      </c>
      <c r="AS258" s="164">
        <f t="shared" si="406"/>
        <v>0</v>
      </c>
      <c r="AT258" s="164">
        <f t="shared" si="406"/>
        <v>0</v>
      </c>
      <c r="AU258" s="164">
        <f t="shared" si="406"/>
        <v>0</v>
      </c>
      <c r="AV258" s="164">
        <f t="shared" si="406"/>
        <v>0</v>
      </c>
      <c r="AW258" s="164">
        <f t="shared" si="406"/>
        <v>0</v>
      </c>
      <c r="AX258" s="164">
        <f t="shared" si="406"/>
        <v>0</v>
      </c>
      <c r="AY258" s="164">
        <f t="shared" si="406"/>
        <v>0</v>
      </c>
      <c r="AZ258" s="164">
        <f t="shared" si="406"/>
        <v>0</v>
      </c>
      <c r="BA258" s="164">
        <f t="shared" si="406"/>
        <v>0</v>
      </c>
      <c r="BB258" s="164">
        <f t="shared" si="406"/>
        <v>0</v>
      </c>
      <c r="BC258" s="164">
        <f t="shared" si="406"/>
        <v>0</v>
      </c>
      <c r="BD258" s="164">
        <f t="shared" si="406"/>
        <v>0</v>
      </c>
      <c r="BE258" s="164">
        <f t="shared" si="406"/>
        <v>0</v>
      </c>
      <c r="BF258" s="164">
        <f t="shared" si="406"/>
        <v>0</v>
      </c>
      <c r="BG258" s="164">
        <f t="shared" si="406"/>
        <v>0</v>
      </c>
      <c r="BH258" s="164">
        <f t="shared" si="406"/>
        <v>0</v>
      </c>
      <c r="BI258" s="164">
        <f t="shared" si="406"/>
        <v>0</v>
      </c>
      <c r="BJ258" s="164">
        <f t="shared" si="406"/>
        <v>0</v>
      </c>
      <c r="BK258" s="33">
        <f t="shared" si="406"/>
        <v>0</v>
      </c>
    </row>
    <row r="259" spans="9:63">
      <c r="I259" s="31">
        <v>67</v>
      </c>
      <c r="L259" s="225">
        <f t="shared" si="405"/>
        <v>0</v>
      </c>
      <c r="M259" s="164">
        <f t="shared" ref="M259:BK259" si="407">LOOKUP(M146,$K$56:$BK$56,$K$60:$BK$60)</f>
        <v>0</v>
      </c>
      <c r="N259" s="164">
        <f t="shared" si="407"/>
        <v>0</v>
      </c>
      <c r="O259" s="164">
        <f t="shared" si="407"/>
        <v>0</v>
      </c>
      <c r="P259" s="164">
        <f t="shared" si="407"/>
        <v>0</v>
      </c>
      <c r="Q259" s="164">
        <f t="shared" si="407"/>
        <v>0</v>
      </c>
      <c r="R259" s="164">
        <f t="shared" si="407"/>
        <v>0</v>
      </c>
      <c r="S259" s="164">
        <f t="shared" si="407"/>
        <v>0</v>
      </c>
      <c r="T259" s="164">
        <f t="shared" si="407"/>
        <v>0</v>
      </c>
      <c r="U259" s="164">
        <f t="shared" si="407"/>
        <v>0</v>
      </c>
      <c r="V259" s="164">
        <f t="shared" si="407"/>
        <v>0</v>
      </c>
      <c r="W259" s="164">
        <f t="shared" si="407"/>
        <v>0</v>
      </c>
      <c r="X259" s="164">
        <f t="shared" si="407"/>
        <v>0</v>
      </c>
      <c r="Y259" s="164">
        <f t="shared" si="407"/>
        <v>0</v>
      </c>
      <c r="Z259" s="164">
        <f t="shared" si="407"/>
        <v>0</v>
      </c>
      <c r="AA259" s="164">
        <f t="shared" si="407"/>
        <v>0</v>
      </c>
      <c r="AB259" s="164">
        <f t="shared" si="407"/>
        <v>0</v>
      </c>
      <c r="AC259" s="164">
        <f t="shared" si="407"/>
        <v>0</v>
      </c>
      <c r="AD259" s="164">
        <f t="shared" si="407"/>
        <v>0</v>
      </c>
      <c r="AE259" s="164">
        <f t="shared" si="407"/>
        <v>0</v>
      </c>
      <c r="AF259" s="164">
        <f t="shared" si="407"/>
        <v>0</v>
      </c>
      <c r="AG259" s="164">
        <f t="shared" si="407"/>
        <v>0</v>
      </c>
      <c r="AH259" s="164">
        <f t="shared" si="407"/>
        <v>0</v>
      </c>
      <c r="AI259" s="164">
        <f t="shared" si="407"/>
        <v>0</v>
      </c>
      <c r="AJ259" s="164">
        <f t="shared" si="407"/>
        <v>0</v>
      </c>
      <c r="AK259" s="164">
        <f t="shared" si="407"/>
        <v>0</v>
      </c>
      <c r="AL259" s="164">
        <f t="shared" si="407"/>
        <v>0</v>
      </c>
      <c r="AM259" s="164">
        <f t="shared" si="407"/>
        <v>0</v>
      </c>
      <c r="AN259" s="164">
        <f t="shared" si="407"/>
        <v>0</v>
      </c>
      <c r="AO259" s="164">
        <f t="shared" si="407"/>
        <v>0</v>
      </c>
      <c r="AP259" s="164">
        <f t="shared" si="407"/>
        <v>0</v>
      </c>
      <c r="AQ259" s="164">
        <f t="shared" si="407"/>
        <v>0</v>
      </c>
      <c r="AR259" s="164">
        <f t="shared" si="407"/>
        <v>0</v>
      </c>
      <c r="AS259" s="164">
        <f t="shared" si="407"/>
        <v>0</v>
      </c>
      <c r="AT259" s="164">
        <f t="shared" si="407"/>
        <v>0</v>
      </c>
      <c r="AU259" s="164">
        <f t="shared" si="407"/>
        <v>0</v>
      </c>
      <c r="AV259" s="164">
        <f t="shared" si="407"/>
        <v>0</v>
      </c>
      <c r="AW259" s="164">
        <f t="shared" si="407"/>
        <v>0</v>
      </c>
      <c r="AX259" s="164">
        <f t="shared" si="407"/>
        <v>0</v>
      </c>
      <c r="AY259" s="164">
        <f t="shared" si="407"/>
        <v>0</v>
      </c>
      <c r="AZ259" s="164">
        <f t="shared" si="407"/>
        <v>0</v>
      </c>
      <c r="BA259" s="164">
        <f t="shared" si="407"/>
        <v>0</v>
      </c>
      <c r="BB259" s="164">
        <f t="shared" si="407"/>
        <v>0</v>
      </c>
      <c r="BC259" s="164">
        <f t="shared" si="407"/>
        <v>0</v>
      </c>
      <c r="BD259" s="164">
        <f t="shared" si="407"/>
        <v>0</v>
      </c>
      <c r="BE259" s="164">
        <f t="shared" si="407"/>
        <v>0</v>
      </c>
      <c r="BF259" s="164">
        <f t="shared" si="407"/>
        <v>0</v>
      </c>
      <c r="BG259" s="164">
        <f t="shared" si="407"/>
        <v>0</v>
      </c>
      <c r="BH259" s="164">
        <f t="shared" si="407"/>
        <v>0</v>
      </c>
      <c r="BI259" s="164">
        <f t="shared" si="407"/>
        <v>0</v>
      </c>
      <c r="BJ259" s="164">
        <f t="shared" si="407"/>
        <v>0</v>
      </c>
      <c r="BK259" s="33">
        <f t="shared" si="407"/>
        <v>0</v>
      </c>
    </row>
    <row r="260" spans="9:63">
      <c r="I260" s="31">
        <v>68</v>
      </c>
      <c r="L260" s="225">
        <f t="shared" si="405"/>
        <v>0</v>
      </c>
      <c r="M260" s="164">
        <f t="shared" ref="M260:BK260" si="408">LOOKUP(M147,$K$56:$BK$56,$K$60:$BK$60)</f>
        <v>0</v>
      </c>
      <c r="N260" s="164">
        <f t="shared" si="408"/>
        <v>0</v>
      </c>
      <c r="O260" s="164">
        <f t="shared" si="408"/>
        <v>0</v>
      </c>
      <c r="P260" s="164">
        <f t="shared" si="408"/>
        <v>0</v>
      </c>
      <c r="Q260" s="164">
        <f t="shared" si="408"/>
        <v>0</v>
      </c>
      <c r="R260" s="164">
        <f t="shared" si="408"/>
        <v>0</v>
      </c>
      <c r="S260" s="164">
        <f t="shared" si="408"/>
        <v>0</v>
      </c>
      <c r="T260" s="164">
        <f t="shared" si="408"/>
        <v>0</v>
      </c>
      <c r="U260" s="164">
        <f t="shared" si="408"/>
        <v>0</v>
      </c>
      <c r="V260" s="164">
        <f t="shared" si="408"/>
        <v>0</v>
      </c>
      <c r="W260" s="164">
        <f t="shared" si="408"/>
        <v>0</v>
      </c>
      <c r="X260" s="164">
        <f t="shared" si="408"/>
        <v>0</v>
      </c>
      <c r="Y260" s="164">
        <f t="shared" si="408"/>
        <v>0</v>
      </c>
      <c r="Z260" s="164">
        <f t="shared" si="408"/>
        <v>0</v>
      </c>
      <c r="AA260" s="164">
        <f t="shared" si="408"/>
        <v>0</v>
      </c>
      <c r="AB260" s="164">
        <f t="shared" si="408"/>
        <v>0</v>
      </c>
      <c r="AC260" s="164">
        <f t="shared" si="408"/>
        <v>0</v>
      </c>
      <c r="AD260" s="164">
        <f t="shared" si="408"/>
        <v>0</v>
      </c>
      <c r="AE260" s="164">
        <f t="shared" si="408"/>
        <v>0</v>
      </c>
      <c r="AF260" s="164">
        <f t="shared" si="408"/>
        <v>0</v>
      </c>
      <c r="AG260" s="164">
        <f t="shared" si="408"/>
        <v>0</v>
      </c>
      <c r="AH260" s="164">
        <f t="shared" si="408"/>
        <v>0</v>
      </c>
      <c r="AI260" s="164">
        <f t="shared" si="408"/>
        <v>0</v>
      </c>
      <c r="AJ260" s="164">
        <f t="shared" si="408"/>
        <v>0</v>
      </c>
      <c r="AK260" s="164">
        <f t="shared" si="408"/>
        <v>0</v>
      </c>
      <c r="AL260" s="164">
        <f t="shared" si="408"/>
        <v>0</v>
      </c>
      <c r="AM260" s="164">
        <f t="shared" si="408"/>
        <v>0</v>
      </c>
      <c r="AN260" s="164">
        <f t="shared" si="408"/>
        <v>0</v>
      </c>
      <c r="AO260" s="164">
        <f t="shared" si="408"/>
        <v>0</v>
      </c>
      <c r="AP260" s="164">
        <f t="shared" si="408"/>
        <v>0</v>
      </c>
      <c r="AQ260" s="164">
        <f t="shared" si="408"/>
        <v>0</v>
      </c>
      <c r="AR260" s="164">
        <f t="shared" si="408"/>
        <v>0</v>
      </c>
      <c r="AS260" s="164">
        <f t="shared" si="408"/>
        <v>0</v>
      </c>
      <c r="AT260" s="164">
        <f t="shared" si="408"/>
        <v>0</v>
      </c>
      <c r="AU260" s="164">
        <f t="shared" si="408"/>
        <v>0</v>
      </c>
      <c r="AV260" s="164">
        <f t="shared" si="408"/>
        <v>0</v>
      </c>
      <c r="AW260" s="164">
        <f t="shared" si="408"/>
        <v>0</v>
      </c>
      <c r="AX260" s="164">
        <f t="shared" si="408"/>
        <v>0</v>
      </c>
      <c r="AY260" s="164">
        <f t="shared" si="408"/>
        <v>0</v>
      </c>
      <c r="AZ260" s="164">
        <f t="shared" si="408"/>
        <v>0</v>
      </c>
      <c r="BA260" s="164">
        <f t="shared" si="408"/>
        <v>0</v>
      </c>
      <c r="BB260" s="164">
        <f t="shared" si="408"/>
        <v>0</v>
      </c>
      <c r="BC260" s="164">
        <f t="shared" si="408"/>
        <v>0</v>
      </c>
      <c r="BD260" s="164">
        <f t="shared" si="408"/>
        <v>0</v>
      </c>
      <c r="BE260" s="164">
        <f t="shared" si="408"/>
        <v>0</v>
      </c>
      <c r="BF260" s="164">
        <f t="shared" si="408"/>
        <v>0</v>
      </c>
      <c r="BG260" s="164">
        <f t="shared" si="408"/>
        <v>0</v>
      </c>
      <c r="BH260" s="164">
        <f t="shared" si="408"/>
        <v>0</v>
      </c>
      <c r="BI260" s="164">
        <f t="shared" si="408"/>
        <v>0</v>
      </c>
      <c r="BJ260" s="164">
        <f t="shared" si="408"/>
        <v>0</v>
      </c>
      <c r="BK260" s="33">
        <f t="shared" si="408"/>
        <v>0</v>
      </c>
    </row>
    <row r="261" spans="9:63">
      <c r="I261" s="31">
        <v>69</v>
      </c>
      <c r="L261" s="225">
        <f t="shared" si="405"/>
        <v>0</v>
      </c>
      <c r="M261" s="164">
        <f t="shared" ref="M261:BK261" si="409">LOOKUP(M148,$K$56:$BK$56,$K$60:$BK$60)</f>
        <v>0</v>
      </c>
      <c r="N261" s="164">
        <f t="shared" si="409"/>
        <v>0</v>
      </c>
      <c r="O261" s="164">
        <f t="shared" si="409"/>
        <v>0</v>
      </c>
      <c r="P261" s="164">
        <f t="shared" si="409"/>
        <v>0</v>
      </c>
      <c r="Q261" s="164">
        <f t="shared" si="409"/>
        <v>0</v>
      </c>
      <c r="R261" s="164">
        <f t="shared" si="409"/>
        <v>0</v>
      </c>
      <c r="S261" s="164">
        <f t="shared" si="409"/>
        <v>0</v>
      </c>
      <c r="T261" s="164">
        <f t="shared" si="409"/>
        <v>0</v>
      </c>
      <c r="U261" s="164">
        <f t="shared" si="409"/>
        <v>0</v>
      </c>
      <c r="V261" s="164">
        <f t="shared" si="409"/>
        <v>0</v>
      </c>
      <c r="W261" s="164">
        <f t="shared" si="409"/>
        <v>0</v>
      </c>
      <c r="X261" s="164">
        <f t="shared" si="409"/>
        <v>0</v>
      </c>
      <c r="Y261" s="164">
        <f t="shared" si="409"/>
        <v>0</v>
      </c>
      <c r="Z261" s="164">
        <f t="shared" si="409"/>
        <v>0</v>
      </c>
      <c r="AA261" s="164">
        <f t="shared" si="409"/>
        <v>0</v>
      </c>
      <c r="AB261" s="164">
        <f t="shared" si="409"/>
        <v>0</v>
      </c>
      <c r="AC261" s="164">
        <f t="shared" si="409"/>
        <v>0</v>
      </c>
      <c r="AD261" s="164">
        <f t="shared" si="409"/>
        <v>0</v>
      </c>
      <c r="AE261" s="164">
        <f t="shared" si="409"/>
        <v>0</v>
      </c>
      <c r="AF261" s="164">
        <f t="shared" si="409"/>
        <v>0</v>
      </c>
      <c r="AG261" s="164">
        <f t="shared" si="409"/>
        <v>0</v>
      </c>
      <c r="AH261" s="164">
        <f t="shared" si="409"/>
        <v>0</v>
      </c>
      <c r="AI261" s="164">
        <f t="shared" si="409"/>
        <v>0</v>
      </c>
      <c r="AJ261" s="164">
        <f t="shared" si="409"/>
        <v>0</v>
      </c>
      <c r="AK261" s="164">
        <f t="shared" si="409"/>
        <v>0</v>
      </c>
      <c r="AL261" s="164">
        <f t="shared" si="409"/>
        <v>0</v>
      </c>
      <c r="AM261" s="164">
        <f t="shared" si="409"/>
        <v>0</v>
      </c>
      <c r="AN261" s="164">
        <f t="shared" si="409"/>
        <v>0</v>
      </c>
      <c r="AO261" s="164">
        <f t="shared" si="409"/>
        <v>0</v>
      </c>
      <c r="AP261" s="164">
        <f t="shared" si="409"/>
        <v>0</v>
      </c>
      <c r="AQ261" s="164">
        <f t="shared" si="409"/>
        <v>0</v>
      </c>
      <c r="AR261" s="164">
        <f t="shared" si="409"/>
        <v>0</v>
      </c>
      <c r="AS261" s="164">
        <f t="shared" si="409"/>
        <v>0</v>
      </c>
      <c r="AT261" s="164">
        <f t="shared" si="409"/>
        <v>0</v>
      </c>
      <c r="AU261" s="164">
        <f t="shared" si="409"/>
        <v>0</v>
      </c>
      <c r="AV261" s="164">
        <f t="shared" si="409"/>
        <v>0</v>
      </c>
      <c r="AW261" s="164">
        <f t="shared" si="409"/>
        <v>0</v>
      </c>
      <c r="AX261" s="164">
        <f t="shared" si="409"/>
        <v>0</v>
      </c>
      <c r="AY261" s="164">
        <f t="shared" si="409"/>
        <v>0</v>
      </c>
      <c r="AZ261" s="164">
        <f t="shared" si="409"/>
        <v>0</v>
      </c>
      <c r="BA261" s="164">
        <f t="shared" si="409"/>
        <v>0</v>
      </c>
      <c r="BB261" s="164">
        <f t="shared" si="409"/>
        <v>0</v>
      </c>
      <c r="BC261" s="164">
        <f t="shared" si="409"/>
        <v>0</v>
      </c>
      <c r="BD261" s="164">
        <f t="shared" si="409"/>
        <v>0</v>
      </c>
      <c r="BE261" s="164">
        <f t="shared" si="409"/>
        <v>0</v>
      </c>
      <c r="BF261" s="164">
        <f t="shared" si="409"/>
        <v>0</v>
      </c>
      <c r="BG261" s="164">
        <f t="shared" si="409"/>
        <v>0</v>
      </c>
      <c r="BH261" s="164">
        <f t="shared" si="409"/>
        <v>0</v>
      </c>
      <c r="BI261" s="164">
        <f t="shared" si="409"/>
        <v>0</v>
      </c>
      <c r="BJ261" s="164">
        <f t="shared" si="409"/>
        <v>0</v>
      </c>
      <c r="BK261" s="33">
        <f t="shared" si="409"/>
        <v>0</v>
      </c>
    </row>
    <row r="262" spans="9:63">
      <c r="I262" s="31">
        <v>70</v>
      </c>
      <c r="L262" s="225">
        <f t="shared" si="405"/>
        <v>0</v>
      </c>
      <c r="M262" s="164">
        <f t="shared" ref="M262:BK262" si="410">LOOKUP(M149,$K$56:$BK$56,$K$60:$BK$60)</f>
        <v>0</v>
      </c>
      <c r="N262" s="164">
        <f t="shared" si="410"/>
        <v>0</v>
      </c>
      <c r="O262" s="164">
        <f t="shared" si="410"/>
        <v>0</v>
      </c>
      <c r="P262" s="164">
        <f t="shared" si="410"/>
        <v>0</v>
      </c>
      <c r="Q262" s="164">
        <f t="shared" si="410"/>
        <v>0</v>
      </c>
      <c r="R262" s="164">
        <f t="shared" si="410"/>
        <v>0</v>
      </c>
      <c r="S262" s="164">
        <f t="shared" si="410"/>
        <v>0</v>
      </c>
      <c r="T262" s="164">
        <f t="shared" si="410"/>
        <v>0</v>
      </c>
      <c r="U262" s="164">
        <f t="shared" si="410"/>
        <v>0</v>
      </c>
      <c r="V262" s="164">
        <f t="shared" si="410"/>
        <v>0</v>
      </c>
      <c r="W262" s="164">
        <f t="shared" si="410"/>
        <v>0</v>
      </c>
      <c r="X262" s="164">
        <f t="shared" si="410"/>
        <v>0</v>
      </c>
      <c r="Y262" s="164">
        <f t="shared" si="410"/>
        <v>0</v>
      </c>
      <c r="Z262" s="164">
        <f t="shared" si="410"/>
        <v>0</v>
      </c>
      <c r="AA262" s="164">
        <f t="shared" si="410"/>
        <v>0</v>
      </c>
      <c r="AB262" s="164">
        <f t="shared" si="410"/>
        <v>0</v>
      </c>
      <c r="AC262" s="164">
        <f t="shared" si="410"/>
        <v>0</v>
      </c>
      <c r="AD262" s="164">
        <f t="shared" si="410"/>
        <v>0</v>
      </c>
      <c r="AE262" s="164">
        <f t="shared" si="410"/>
        <v>0</v>
      </c>
      <c r="AF262" s="164">
        <f t="shared" si="410"/>
        <v>0</v>
      </c>
      <c r="AG262" s="164">
        <f t="shared" si="410"/>
        <v>0</v>
      </c>
      <c r="AH262" s="164">
        <f t="shared" si="410"/>
        <v>0</v>
      </c>
      <c r="AI262" s="164">
        <f t="shared" si="410"/>
        <v>0</v>
      </c>
      <c r="AJ262" s="164">
        <f t="shared" si="410"/>
        <v>0</v>
      </c>
      <c r="AK262" s="164">
        <f t="shared" si="410"/>
        <v>0</v>
      </c>
      <c r="AL262" s="164">
        <f t="shared" si="410"/>
        <v>0</v>
      </c>
      <c r="AM262" s="164">
        <f t="shared" si="410"/>
        <v>0</v>
      </c>
      <c r="AN262" s="164">
        <f t="shared" si="410"/>
        <v>0</v>
      </c>
      <c r="AO262" s="164">
        <f t="shared" si="410"/>
        <v>0</v>
      </c>
      <c r="AP262" s="164">
        <f t="shared" si="410"/>
        <v>0</v>
      </c>
      <c r="AQ262" s="164">
        <f t="shared" si="410"/>
        <v>0</v>
      </c>
      <c r="AR262" s="164">
        <f t="shared" si="410"/>
        <v>0</v>
      </c>
      <c r="AS262" s="164">
        <f t="shared" si="410"/>
        <v>0</v>
      </c>
      <c r="AT262" s="164">
        <f t="shared" si="410"/>
        <v>0</v>
      </c>
      <c r="AU262" s="164">
        <f t="shared" si="410"/>
        <v>0</v>
      </c>
      <c r="AV262" s="164">
        <f t="shared" si="410"/>
        <v>0</v>
      </c>
      <c r="AW262" s="164">
        <f t="shared" si="410"/>
        <v>0</v>
      </c>
      <c r="AX262" s="164">
        <f t="shared" si="410"/>
        <v>0</v>
      </c>
      <c r="AY262" s="164">
        <f t="shared" si="410"/>
        <v>0</v>
      </c>
      <c r="AZ262" s="164">
        <f t="shared" si="410"/>
        <v>0</v>
      </c>
      <c r="BA262" s="164">
        <f t="shared" si="410"/>
        <v>0</v>
      </c>
      <c r="BB262" s="164">
        <f t="shared" si="410"/>
        <v>0</v>
      </c>
      <c r="BC262" s="164">
        <f t="shared" si="410"/>
        <v>0</v>
      </c>
      <c r="BD262" s="164">
        <f t="shared" si="410"/>
        <v>0</v>
      </c>
      <c r="BE262" s="164">
        <f t="shared" si="410"/>
        <v>0</v>
      </c>
      <c r="BF262" s="164">
        <f t="shared" si="410"/>
        <v>0</v>
      </c>
      <c r="BG262" s="164">
        <f t="shared" si="410"/>
        <v>0</v>
      </c>
      <c r="BH262" s="164">
        <f t="shared" si="410"/>
        <v>0</v>
      </c>
      <c r="BI262" s="164">
        <f t="shared" si="410"/>
        <v>0</v>
      </c>
      <c r="BJ262" s="164">
        <f t="shared" si="410"/>
        <v>0</v>
      </c>
      <c r="BK262" s="33">
        <f t="shared" si="410"/>
        <v>0</v>
      </c>
    </row>
    <row r="263" spans="9:63">
      <c r="I263" s="31">
        <v>71</v>
      </c>
      <c r="L263" s="225">
        <f t="shared" si="405"/>
        <v>0</v>
      </c>
      <c r="M263" s="164">
        <f t="shared" ref="M263:BK263" si="411">LOOKUP(M150,$K$56:$BK$56,$K$60:$BK$60)</f>
        <v>0</v>
      </c>
      <c r="N263" s="164">
        <f t="shared" si="411"/>
        <v>0</v>
      </c>
      <c r="O263" s="164">
        <f t="shared" si="411"/>
        <v>0</v>
      </c>
      <c r="P263" s="164">
        <f t="shared" si="411"/>
        <v>0</v>
      </c>
      <c r="Q263" s="164">
        <f t="shared" si="411"/>
        <v>0</v>
      </c>
      <c r="R263" s="164">
        <f t="shared" si="411"/>
        <v>0</v>
      </c>
      <c r="S263" s="164">
        <f t="shared" si="411"/>
        <v>0</v>
      </c>
      <c r="T263" s="164">
        <f t="shared" si="411"/>
        <v>0</v>
      </c>
      <c r="U263" s="164">
        <f t="shared" si="411"/>
        <v>0</v>
      </c>
      <c r="V263" s="164">
        <f t="shared" si="411"/>
        <v>0</v>
      </c>
      <c r="W263" s="164">
        <f t="shared" si="411"/>
        <v>0</v>
      </c>
      <c r="X263" s="164">
        <f t="shared" si="411"/>
        <v>0</v>
      </c>
      <c r="Y263" s="164">
        <f t="shared" si="411"/>
        <v>0</v>
      </c>
      <c r="Z263" s="164">
        <f t="shared" si="411"/>
        <v>0</v>
      </c>
      <c r="AA263" s="164">
        <f t="shared" si="411"/>
        <v>0</v>
      </c>
      <c r="AB263" s="164">
        <f t="shared" si="411"/>
        <v>0</v>
      </c>
      <c r="AC263" s="164">
        <f t="shared" si="411"/>
        <v>0</v>
      </c>
      <c r="AD263" s="164">
        <f t="shared" si="411"/>
        <v>0</v>
      </c>
      <c r="AE263" s="164">
        <f t="shared" si="411"/>
        <v>0</v>
      </c>
      <c r="AF263" s="164">
        <f t="shared" si="411"/>
        <v>0</v>
      </c>
      <c r="AG263" s="164">
        <f t="shared" si="411"/>
        <v>0</v>
      </c>
      <c r="AH263" s="164">
        <f t="shared" si="411"/>
        <v>0</v>
      </c>
      <c r="AI263" s="164">
        <f t="shared" si="411"/>
        <v>0</v>
      </c>
      <c r="AJ263" s="164">
        <f t="shared" si="411"/>
        <v>0</v>
      </c>
      <c r="AK263" s="164">
        <f t="shared" si="411"/>
        <v>0</v>
      </c>
      <c r="AL263" s="164">
        <f t="shared" si="411"/>
        <v>0</v>
      </c>
      <c r="AM263" s="164">
        <f t="shared" si="411"/>
        <v>0</v>
      </c>
      <c r="AN263" s="164">
        <f t="shared" si="411"/>
        <v>0</v>
      </c>
      <c r="AO263" s="164">
        <f t="shared" si="411"/>
        <v>0</v>
      </c>
      <c r="AP263" s="164">
        <f t="shared" si="411"/>
        <v>0</v>
      </c>
      <c r="AQ263" s="164">
        <f t="shared" si="411"/>
        <v>0</v>
      </c>
      <c r="AR263" s="164">
        <f t="shared" si="411"/>
        <v>0</v>
      </c>
      <c r="AS263" s="164">
        <f t="shared" si="411"/>
        <v>0</v>
      </c>
      <c r="AT263" s="164">
        <f t="shared" si="411"/>
        <v>0</v>
      </c>
      <c r="AU263" s="164">
        <f t="shared" si="411"/>
        <v>0</v>
      </c>
      <c r="AV263" s="164">
        <f t="shared" si="411"/>
        <v>0</v>
      </c>
      <c r="AW263" s="164">
        <f t="shared" si="411"/>
        <v>0</v>
      </c>
      <c r="AX263" s="164">
        <f t="shared" si="411"/>
        <v>0</v>
      </c>
      <c r="AY263" s="164">
        <f t="shared" si="411"/>
        <v>0</v>
      </c>
      <c r="AZ263" s="164">
        <f t="shared" si="411"/>
        <v>0</v>
      </c>
      <c r="BA263" s="164">
        <f t="shared" si="411"/>
        <v>0</v>
      </c>
      <c r="BB263" s="164">
        <f t="shared" si="411"/>
        <v>0</v>
      </c>
      <c r="BC263" s="164">
        <f t="shared" si="411"/>
        <v>0</v>
      </c>
      <c r="BD263" s="164">
        <f t="shared" si="411"/>
        <v>0</v>
      </c>
      <c r="BE263" s="164">
        <f t="shared" si="411"/>
        <v>0</v>
      </c>
      <c r="BF263" s="164">
        <f t="shared" si="411"/>
        <v>0</v>
      </c>
      <c r="BG263" s="164">
        <f t="shared" si="411"/>
        <v>0</v>
      </c>
      <c r="BH263" s="164">
        <f t="shared" si="411"/>
        <v>0</v>
      </c>
      <c r="BI263" s="164">
        <f t="shared" si="411"/>
        <v>0</v>
      </c>
      <c r="BJ263" s="164">
        <f t="shared" si="411"/>
        <v>0</v>
      </c>
      <c r="BK263" s="33">
        <f t="shared" si="411"/>
        <v>0</v>
      </c>
    </row>
    <row r="264" spans="9:63">
      <c r="I264" s="31">
        <v>72</v>
      </c>
      <c r="L264" s="225">
        <f t="shared" si="405"/>
        <v>0</v>
      </c>
      <c r="M264" s="164">
        <f t="shared" ref="M264:BK264" si="412">LOOKUP(M151,$K$56:$BK$56,$K$60:$BK$60)</f>
        <v>0</v>
      </c>
      <c r="N264" s="164">
        <f t="shared" si="412"/>
        <v>0</v>
      </c>
      <c r="O264" s="164">
        <f t="shared" si="412"/>
        <v>0</v>
      </c>
      <c r="P264" s="164">
        <f t="shared" si="412"/>
        <v>0</v>
      </c>
      <c r="Q264" s="164">
        <f t="shared" si="412"/>
        <v>0</v>
      </c>
      <c r="R264" s="164">
        <f t="shared" si="412"/>
        <v>0</v>
      </c>
      <c r="S264" s="164">
        <f t="shared" si="412"/>
        <v>0</v>
      </c>
      <c r="T264" s="164">
        <f t="shared" si="412"/>
        <v>0</v>
      </c>
      <c r="U264" s="164">
        <f t="shared" si="412"/>
        <v>0</v>
      </c>
      <c r="V264" s="164">
        <f t="shared" si="412"/>
        <v>0</v>
      </c>
      <c r="W264" s="164">
        <f t="shared" si="412"/>
        <v>0</v>
      </c>
      <c r="X264" s="164">
        <f t="shared" si="412"/>
        <v>0</v>
      </c>
      <c r="Y264" s="164">
        <f t="shared" si="412"/>
        <v>0</v>
      </c>
      <c r="Z264" s="164">
        <f t="shared" si="412"/>
        <v>0</v>
      </c>
      <c r="AA264" s="164">
        <f t="shared" si="412"/>
        <v>0</v>
      </c>
      <c r="AB264" s="164">
        <f t="shared" si="412"/>
        <v>0</v>
      </c>
      <c r="AC264" s="164">
        <f t="shared" si="412"/>
        <v>0</v>
      </c>
      <c r="AD264" s="164">
        <f t="shared" si="412"/>
        <v>0</v>
      </c>
      <c r="AE264" s="164">
        <f t="shared" si="412"/>
        <v>0</v>
      </c>
      <c r="AF264" s="164">
        <f t="shared" si="412"/>
        <v>0</v>
      </c>
      <c r="AG264" s="164">
        <f t="shared" si="412"/>
        <v>0</v>
      </c>
      <c r="AH264" s="164">
        <f t="shared" si="412"/>
        <v>0</v>
      </c>
      <c r="AI264" s="164">
        <f t="shared" si="412"/>
        <v>0</v>
      </c>
      <c r="AJ264" s="164">
        <f t="shared" si="412"/>
        <v>0</v>
      </c>
      <c r="AK264" s="164">
        <f t="shared" si="412"/>
        <v>0</v>
      </c>
      <c r="AL264" s="164">
        <f t="shared" si="412"/>
        <v>0</v>
      </c>
      <c r="AM264" s="164">
        <f t="shared" si="412"/>
        <v>0</v>
      </c>
      <c r="AN264" s="164">
        <f t="shared" si="412"/>
        <v>0</v>
      </c>
      <c r="AO264" s="164">
        <f t="shared" si="412"/>
        <v>0</v>
      </c>
      <c r="AP264" s="164">
        <f t="shared" si="412"/>
        <v>0</v>
      </c>
      <c r="AQ264" s="164">
        <f t="shared" si="412"/>
        <v>0</v>
      </c>
      <c r="AR264" s="164">
        <f t="shared" si="412"/>
        <v>0</v>
      </c>
      <c r="AS264" s="164">
        <f t="shared" si="412"/>
        <v>0</v>
      </c>
      <c r="AT264" s="164">
        <f t="shared" si="412"/>
        <v>0</v>
      </c>
      <c r="AU264" s="164">
        <f t="shared" si="412"/>
        <v>0</v>
      </c>
      <c r="AV264" s="164">
        <f t="shared" si="412"/>
        <v>0</v>
      </c>
      <c r="AW264" s="164">
        <f t="shared" si="412"/>
        <v>0</v>
      </c>
      <c r="AX264" s="164">
        <f t="shared" si="412"/>
        <v>0</v>
      </c>
      <c r="AY264" s="164">
        <f t="shared" si="412"/>
        <v>0</v>
      </c>
      <c r="AZ264" s="164">
        <f t="shared" si="412"/>
        <v>0</v>
      </c>
      <c r="BA264" s="164">
        <f t="shared" si="412"/>
        <v>0</v>
      </c>
      <c r="BB264" s="164">
        <f t="shared" si="412"/>
        <v>0</v>
      </c>
      <c r="BC264" s="164">
        <f t="shared" si="412"/>
        <v>0</v>
      </c>
      <c r="BD264" s="164">
        <f t="shared" si="412"/>
        <v>0</v>
      </c>
      <c r="BE264" s="164">
        <f t="shared" si="412"/>
        <v>0</v>
      </c>
      <c r="BF264" s="164">
        <f t="shared" si="412"/>
        <v>0</v>
      </c>
      <c r="BG264" s="164">
        <f t="shared" si="412"/>
        <v>0</v>
      </c>
      <c r="BH264" s="164">
        <f t="shared" si="412"/>
        <v>0</v>
      </c>
      <c r="BI264" s="164">
        <f t="shared" si="412"/>
        <v>0</v>
      </c>
      <c r="BJ264" s="164">
        <f t="shared" si="412"/>
        <v>0</v>
      </c>
      <c r="BK264" s="33">
        <f t="shared" si="412"/>
        <v>0</v>
      </c>
    </row>
    <row r="265" spans="9:63">
      <c r="I265" s="31">
        <v>73</v>
      </c>
      <c r="L265" s="225">
        <f t="shared" si="405"/>
        <v>0</v>
      </c>
      <c r="M265" s="164">
        <f t="shared" ref="M265:BK265" si="413">LOOKUP(M152,$K$56:$BK$56,$K$60:$BK$60)</f>
        <v>0</v>
      </c>
      <c r="N265" s="164">
        <f t="shared" si="413"/>
        <v>0</v>
      </c>
      <c r="O265" s="164">
        <f t="shared" si="413"/>
        <v>0</v>
      </c>
      <c r="P265" s="164">
        <f t="shared" si="413"/>
        <v>0</v>
      </c>
      <c r="Q265" s="164">
        <f t="shared" si="413"/>
        <v>0</v>
      </c>
      <c r="R265" s="164">
        <f t="shared" si="413"/>
        <v>0</v>
      </c>
      <c r="S265" s="164">
        <f t="shared" si="413"/>
        <v>0</v>
      </c>
      <c r="T265" s="164">
        <f t="shared" si="413"/>
        <v>0</v>
      </c>
      <c r="U265" s="164">
        <f t="shared" si="413"/>
        <v>0</v>
      </c>
      <c r="V265" s="164">
        <f t="shared" si="413"/>
        <v>0</v>
      </c>
      <c r="W265" s="164">
        <f t="shared" si="413"/>
        <v>0</v>
      </c>
      <c r="X265" s="164">
        <f t="shared" si="413"/>
        <v>0</v>
      </c>
      <c r="Y265" s="164">
        <f t="shared" si="413"/>
        <v>0</v>
      </c>
      <c r="Z265" s="164">
        <f t="shared" si="413"/>
        <v>0</v>
      </c>
      <c r="AA265" s="164">
        <f t="shared" si="413"/>
        <v>0</v>
      </c>
      <c r="AB265" s="164">
        <f t="shared" si="413"/>
        <v>0</v>
      </c>
      <c r="AC265" s="164">
        <f t="shared" si="413"/>
        <v>0</v>
      </c>
      <c r="AD265" s="164">
        <f t="shared" si="413"/>
        <v>0</v>
      </c>
      <c r="AE265" s="164">
        <f t="shared" si="413"/>
        <v>0</v>
      </c>
      <c r="AF265" s="164">
        <f t="shared" si="413"/>
        <v>0</v>
      </c>
      <c r="AG265" s="164">
        <f t="shared" si="413"/>
        <v>0</v>
      </c>
      <c r="AH265" s="164">
        <f t="shared" si="413"/>
        <v>0</v>
      </c>
      <c r="AI265" s="164">
        <f t="shared" si="413"/>
        <v>0</v>
      </c>
      <c r="AJ265" s="164">
        <f t="shared" si="413"/>
        <v>0</v>
      </c>
      <c r="AK265" s="164">
        <f t="shared" si="413"/>
        <v>0</v>
      </c>
      <c r="AL265" s="164">
        <f t="shared" si="413"/>
        <v>0</v>
      </c>
      <c r="AM265" s="164">
        <f t="shared" si="413"/>
        <v>0</v>
      </c>
      <c r="AN265" s="164">
        <f t="shared" si="413"/>
        <v>0</v>
      </c>
      <c r="AO265" s="164">
        <f t="shared" si="413"/>
        <v>0</v>
      </c>
      <c r="AP265" s="164">
        <f t="shared" si="413"/>
        <v>0</v>
      </c>
      <c r="AQ265" s="164">
        <f t="shared" si="413"/>
        <v>0</v>
      </c>
      <c r="AR265" s="164">
        <f t="shared" si="413"/>
        <v>0</v>
      </c>
      <c r="AS265" s="164">
        <f t="shared" si="413"/>
        <v>0</v>
      </c>
      <c r="AT265" s="164">
        <f t="shared" si="413"/>
        <v>0</v>
      </c>
      <c r="AU265" s="164">
        <f t="shared" si="413"/>
        <v>0</v>
      </c>
      <c r="AV265" s="164">
        <f t="shared" si="413"/>
        <v>0</v>
      </c>
      <c r="AW265" s="164">
        <f t="shared" si="413"/>
        <v>0</v>
      </c>
      <c r="AX265" s="164">
        <f t="shared" si="413"/>
        <v>0</v>
      </c>
      <c r="AY265" s="164">
        <f t="shared" si="413"/>
        <v>0</v>
      </c>
      <c r="AZ265" s="164">
        <f t="shared" si="413"/>
        <v>0</v>
      </c>
      <c r="BA265" s="164">
        <f t="shared" si="413"/>
        <v>0</v>
      </c>
      <c r="BB265" s="164">
        <f t="shared" si="413"/>
        <v>0</v>
      </c>
      <c r="BC265" s="164">
        <f t="shared" si="413"/>
        <v>0</v>
      </c>
      <c r="BD265" s="164">
        <f t="shared" si="413"/>
        <v>0</v>
      </c>
      <c r="BE265" s="164">
        <f t="shared" si="413"/>
        <v>0</v>
      </c>
      <c r="BF265" s="164">
        <f t="shared" si="413"/>
        <v>0</v>
      </c>
      <c r="BG265" s="164">
        <f t="shared" si="413"/>
        <v>0</v>
      </c>
      <c r="BH265" s="164">
        <f t="shared" si="413"/>
        <v>0</v>
      </c>
      <c r="BI265" s="164">
        <f t="shared" si="413"/>
        <v>0</v>
      </c>
      <c r="BJ265" s="164">
        <f t="shared" si="413"/>
        <v>0</v>
      </c>
      <c r="BK265" s="33">
        <f t="shared" si="413"/>
        <v>0</v>
      </c>
    </row>
    <row r="266" spans="9:63">
      <c r="I266" s="31">
        <v>74</v>
      </c>
      <c r="L266" s="225">
        <f t="shared" si="405"/>
        <v>0</v>
      </c>
      <c r="M266" s="164">
        <f t="shared" ref="M266:BK266" si="414">LOOKUP(M153,$K$56:$BK$56,$K$60:$BK$60)</f>
        <v>0</v>
      </c>
      <c r="N266" s="164">
        <f t="shared" si="414"/>
        <v>0</v>
      </c>
      <c r="O266" s="164">
        <f t="shared" si="414"/>
        <v>0</v>
      </c>
      <c r="P266" s="164">
        <f t="shared" si="414"/>
        <v>0</v>
      </c>
      <c r="Q266" s="164">
        <f t="shared" si="414"/>
        <v>0</v>
      </c>
      <c r="R266" s="164">
        <f t="shared" si="414"/>
        <v>0</v>
      </c>
      <c r="S266" s="164">
        <f t="shared" si="414"/>
        <v>0</v>
      </c>
      <c r="T266" s="164">
        <f t="shared" si="414"/>
        <v>0</v>
      </c>
      <c r="U266" s="164">
        <f t="shared" si="414"/>
        <v>0</v>
      </c>
      <c r="V266" s="164">
        <f t="shared" si="414"/>
        <v>0</v>
      </c>
      <c r="W266" s="164">
        <f t="shared" si="414"/>
        <v>0</v>
      </c>
      <c r="X266" s="164">
        <f t="shared" si="414"/>
        <v>0</v>
      </c>
      <c r="Y266" s="164">
        <f t="shared" si="414"/>
        <v>0</v>
      </c>
      <c r="Z266" s="164">
        <f t="shared" si="414"/>
        <v>0</v>
      </c>
      <c r="AA266" s="164">
        <f t="shared" si="414"/>
        <v>0</v>
      </c>
      <c r="AB266" s="164">
        <f t="shared" si="414"/>
        <v>0</v>
      </c>
      <c r="AC266" s="164">
        <f t="shared" si="414"/>
        <v>0</v>
      </c>
      <c r="AD266" s="164">
        <f t="shared" si="414"/>
        <v>0</v>
      </c>
      <c r="AE266" s="164">
        <f t="shared" si="414"/>
        <v>0</v>
      </c>
      <c r="AF266" s="164">
        <f t="shared" si="414"/>
        <v>0</v>
      </c>
      <c r="AG266" s="164">
        <f t="shared" si="414"/>
        <v>0</v>
      </c>
      <c r="AH266" s="164">
        <f t="shared" si="414"/>
        <v>0</v>
      </c>
      <c r="AI266" s="164">
        <f t="shared" si="414"/>
        <v>0</v>
      </c>
      <c r="AJ266" s="164">
        <f t="shared" si="414"/>
        <v>0</v>
      </c>
      <c r="AK266" s="164">
        <f t="shared" si="414"/>
        <v>0</v>
      </c>
      <c r="AL266" s="164">
        <f t="shared" si="414"/>
        <v>0</v>
      </c>
      <c r="AM266" s="164">
        <f t="shared" si="414"/>
        <v>0</v>
      </c>
      <c r="AN266" s="164">
        <f t="shared" si="414"/>
        <v>0</v>
      </c>
      <c r="AO266" s="164">
        <f t="shared" si="414"/>
        <v>0</v>
      </c>
      <c r="AP266" s="164">
        <f t="shared" si="414"/>
        <v>0</v>
      </c>
      <c r="AQ266" s="164">
        <f t="shared" si="414"/>
        <v>0</v>
      </c>
      <c r="AR266" s="164">
        <f t="shared" si="414"/>
        <v>0</v>
      </c>
      <c r="AS266" s="164">
        <f t="shared" si="414"/>
        <v>0</v>
      </c>
      <c r="AT266" s="164">
        <f t="shared" si="414"/>
        <v>0</v>
      </c>
      <c r="AU266" s="164">
        <f t="shared" si="414"/>
        <v>0</v>
      </c>
      <c r="AV266" s="164">
        <f t="shared" si="414"/>
        <v>0</v>
      </c>
      <c r="AW266" s="164">
        <f t="shared" si="414"/>
        <v>0</v>
      </c>
      <c r="AX266" s="164">
        <f t="shared" si="414"/>
        <v>0</v>
      </c>
      <c r="AY266" s="164">
        <f t="shared" si="414"/>
        <v>0</v>
      </c>
      <c r="AZ266" s="164">
        <f t="shared" si="414"/>
        <v>0</v>
      </c>
      <c r="BA266" s="164">
        <f t="shared" si="414"/>
        <v>0</v>
      </c>
      <c r="BB266" s="164">
        <f t="shared" si="414"/>
        <v>0</v>
      </c>
      <c r="BC266" s="164">
        <f t="shared" si="414"/>
        <v>0</v>
      </c>
      <c r="BD266" s="164">
        <f t="shared" si="414"/>
        <v>0</v>
      </c>
      <c r="BE266" s="164">
        <f t="shared" si="414"/>
        <v>0</v>
      </c>
      <c r="BF266" s="164">
        <f t="shared" si="414"/>
        <v>0</v>
      </c>
      <c r="BG266" s="164">
        <f t="shared" si="414"/>
        <v>0</v>
      </c>
      <c r="BH266" s="164">
        <f t="shared" si="414"/>
        <v>0</v>
      </c>
      <c r="BI266" s="164">
        <f t="shared" si="414"/>
        <v>0</v>
      </c>
      <c r="BJ266" s="164">
        <f t="shared" si="414"/>
        <v>0</v>
      </c>
      <c r="BK266" s="33">
        <f t="shared" si="414"/>
        <v>0</v>
      </c>
    </row>
    <row r="267" spans="9:63">
      <c r="I267" s="31">
        <v>75</v>
      </c>
      <c r="L267" s="225">
        <f t="shared" si="405"/>
        <v>0</v>
      </c>
      <c r="M267" s="164">
        <f t="shared" ref="M267:BK267" si="415">LOOKUP(M154,$K$56:$BK$56,$K$60:$BK$60)</f>
        <v>0</v>
      </c>
      <c r="N267" s="164">
        <f t="shared" si="415"/>
        <v>0</v>
      </c>
      <c r="O267" s="164">
        <f t="shared" si="415"/>
        <v>0</v>
      </c>
      <c r="P267" s="164">
        <f t="shared" si="415"/>
        <v>0</v>
      </c>
      <c r="Q267" s="164">
        <f t="shared" si="415"/>
        <v>0</v>
      </c>
      <c r="R267" s="164">
        <f t="shared" si="415"/>
        <v>0</v>
      </c>
      <c r="S267" s="164">
        <f t="shared" si="415"/>
        <v>0</v>
      </c>
      <c r="T267" s="164">
        <f t="shared" si="415"/>
        <v>0</v>
      </c>
      <c r="U267" s="164">
        <f t="shared" si="415"/>
        <v>0</v>
      </c>
      <c r="V267" s="164">
        <f t="shared" si="415"/>
        <v>0</v>
      </c>
      <c r="W267" s="164">
        <f t="shared" si="415"/>
        <v>0</v>
      </c>
      <c r="X267" s="164">
        <f t="shared" si="415"/>
        <v>0</v>
      </c>
      <c r="Y267" s="164">
        <f t="shared" si="415"/>
        <v>0</v>
      </c>
      <c r="Z267" s="164">
        <f t="shared" si="415"/>
        <v>0</v>
      </c>
      <c r="AA267" s="164">
        <f t="shared" si="415"/>
        <v>0</v>
      </c>
      <c r="AB267" s="164">
        <f t="shared" si="415"/>
        <v>0</v>
      </c>
      <c r="AC267" s="164">
        <f t="shared" si="415"/>
        <v>0</v>
      </c>
      <c r="AD267" s="164">
        <f t="shared" si="415"/>
        <v>0</v>
      </c>
      <c r="AE267" s="164">
        <f t="shared" si="415"/>
        <v>0</v>
      </c>
      <c r="AF267" s="164">
        <f t="shared" si="415"/>
        <v>0</v>
      </c>
      <c r="AG267" s="164">
        <f t="shared" si="415"/>
        <v>0</v>
      </c>
      <c r="AH267" s="164">
        <f t="shared" si="415"/>
        <v>0</v>
      </c>
      <c r="AI267" s="164">
        <f t="shared" si="415"/>
        <v>0</v>
      </c>
      <c r="AJ267" s="164">
        <f t="shared" si="415"/>
        <v>0</v>
      </c>
      <c r="AK267" s="164">
        <f t="shared" si="415"/>
        <v>0</v>
      </c>
      <c r="AL267" s="164">
        <f t="shared" si="415"/>
        <v>0</v>
      </c>
      <c r="AM267" s="164">
        <f t="shared" si="415"/>
        <v>0</v>
      </c>
      <c r="AN267" s="164">
        <f t="shared" si="415"/>
        <v>0</v>
      </c>
      <c r="AO267" s="164">
        <f t="shared" si="415"/>
        <v>0</v>
      </c>
      <c r="AP267" s="164">
        <f t="shared" si="415"/>
        <v>0</v>
      </c>
      <c r="AQ267" s="164">
        <f t="shared" si="415"/>
        <v>0</v>
      </c>
      <c r="AR267" s="164">
        <f t="shared" si="415"/>
        <v>0</v>
      </c>
      <c r="AS267" s="164">
        <f t="shared" si="415"/>
        <v>0</v>
      </c>
      <c r="AT267" s="164">
        <f t="shared" si="415"/>
        <v>0</v>
      </c>
      <c r="AU267" s="164">
        <f t="shared" si="415"/>
        <v>0</v>
      </c>
      <c r="AV267" s="164">
        <f t="shared" si="415"/>
        <v>0</v>
      </c>
      <c r="AW267" s="164">
        <f t="shared" si="415"/>
        <v>0</v>
      </c>
      <c r="AX267" s="164">
        <f t="shared" si="415"/>
        <v>0</v>
      </c>
      <c r="AY267" s="164">
        <f t="shared" si="415"/>
        <v>0</v>
      </c>
      <c r="AZ267" s="164">
        <f t="shared" si="415"/>
        <v>0</v>
      </c>
      <c r="BA267" s="164">
        <f t="shared" si="415"/>
        <v>0</v>
      </c>
      <c r="BB267" s="164">
        <f t="shared" si="415"/>
        <v>0</v>
      </c>
      <c r="BC267" s="164">
        <f t="shared" si="415"/>
        <v>0</v>
      </c>
      <c r="BD267" s="164">
        <f t="shared" si="415"/>
        <v>0</v>
      </c>
      <c r="BE267" s="164">
        <f t="shared" si="415"/>
        <v>0</v>
      </c>
      <c r="BF267" s="164">
        <f t="shared" si="415"/>
        <v>0</v>
      </c>
      <c r="BG267" s="164">
        <f t="shared" si="415"/>
        <v>0</v>
      </c>
      <c r="BH267" s="164">
        <f t="shared" si="415"/>
        <v>0</v>
      </c>
      <c r="BI267" s="164">
        <f t="shared" si="415"/>
        <v>0</v>
      </c>
      <c r="BJ267" s="164">
        <f t="shared" si="415"/>
        <v>0</v>
      </c>
      <c r="BK267" s="33">
        <f t="shared" si="415"/>
        <v>0</v>
      </c>
    </row>
    <row r="268" spans="9:63">
      <c r="I268" s="31">
        <v>76</v>
      </c>
      <c r="L268" s="225">
        <f t="shared" si="405"/>
        <v>0</v>
      </c>
      <c r="M268" s="164">
        <f t="shared" ref="M268:BK268" si="416">LOOKUP(M155,$K$56:$BK$56,$K$60:$BK$60)</f>
        <v>0</v>
      </c>
      <c r="N268" s="164">
        <f t="shared" si="416"/>
        <v>0</v>
      </c>
      <c r="O268" s="164">
        <f t="shared" si="416"/>
        <v>0</v>
      </c>
      <c r="P268" s="164">
        <f t="shared" si="416"/>
        <v>0</v>
      </c>
      <c r="Q268" s="164">
        <f t="shared" si="416"/>
        <v>0</v>
      </c>
      <c r="R268" s="164">
        <f t="shared" si="416"/>
        <v>0</v>
      </c>
      <c r="S268" s="164">
        <f t="shared" si="416"/>
        <v>0</v>
      </c>
      <c r="T268" s="164">
        <f t="shared" si="416"/>
        <v>0</v>
      </c>
      <c r="U268" s="164">
        <f t="shared" si="416"/>
        <v>0</v>
      </c>
      <c r="V268" s="164">
        <f t="shared" si="416"/>
        <v>0</v>
      </c>
      <c r="W268" s="164">
        <f t="shared" si="416"/>
        <v>0</v>
      </c>
      <c r="X268" s="164">
        <f t="shared" si="416"/>
        <v>0</v>
      </c>
      <c r="Y268" s="164">
        <f t="shared" si="416"/>
        <v>0</v>
      </c>
      <c r="Z268" s="164">
        <f t="shared" si="416"/>
        <v>0</v>
      </c>
      <c r="AA268" s="164">
        <f t="shared" si="416"/>
        <v>0</v>
      </c>
      <c r="AB268" s="164">
        <f t="shared" si="416"/>
        <v>0</v>
      </c>
      <c r="AC268" s="164">
        <f t="shared" si="416"/>
        <v>0</v>
      </c>
      <c r="AD268" s="164">
        <f t="shared" si="416"/>
        <v>0</v>
      </c>
      <c r="AE268" s="164">
        <f t="shared" si="416"/>
        <v>0</v>
      </c>
      <c r="AF268" s="164">
        <f t="shared" si="416"/>
        <v>0</v>
      </c>
      <c r="AG268" s="164">
        <f t="shared" si="416"/>
        <v>0</v>
      </c>
      <c r="AH268" s="164">
        <f t="shared" si="416"/>
        <v>0</v>
      </c>
      <c r="AI268" s="164">
        <f t="shared" si="416"/>
        <v>0</v>
      </c>
      <c r="AJ268" s="164">
        <f t="shared" si="416"/>
        <v>0</v>
      </c>
      <c r="AK268" s="164">
        <f t="shared" si="416"/>
        <v>0</v>
      </c>
      <c r="AL268" s="164">
        <f t="shared" si="416"/>
        <v>0</v>
      </c>
      <c r="AM268" s="164">
        <f t="shared" si="416"/>
        <v>0</v>
      </c>
      <c r="AN268" s="164">
        <f t="shared" si="416"/>
        <v>0</v>
      </c>
      <c r="AO268" s="164">
        <f t="shared" si="416"/>
        <v>0</v>
      </c>
      <c r="AP268" s="164">
        <f t="shared" si="416"/>
        <v>0</v>
      </c>
      <c r="AQ268" s="164">
        <f t="shared" si="416"/>
        <v>0</v>
      </c>
      <c r="AR268" s="164">
        <f t="shared" si="416"/>
        <v>0</v>
      </c>
      <c r="AS268" s="164">
        <f t="shared" si="416"/>
        <v>0</v>
      </c>
      <c r="AT268" s="164">
        <f t="shared" si="416"/>
        <v>0</v>
      </c>
      <c r="AU268" s="164">
        <f t="shared" si="416"/>
        <v>0</v>
      </c>
      <c r="AV268" s="164">
        <f t="shared" si="416"/>
        <v>0</v>
      </c>
      <c r="AW268" s="164">
        <f t="shared" si="416"/>
        <v>0</v>
      </c>
      <c r="AX268" s="164">
        <f t="shared" si="416"/>
        <v>0</v>
      </c>
      <c r="AY268" s="164">
        <f t="shared" si="416"/>
        <v>0</v>
      </c>
      <c r="AZ268" s="164">
        <f t="shared" si="416"/>
        <v>0</v>
      </c>
      <c r="BA268" s="164">
        <f t="shared" si="416"/>
        <v>0</v>
      </c>
      <c r="BB268" s="164">
        <f t="shared" si="416"/>
        <v>0</v>
      </c>
      <c r="BC268" s="164">
        <f t="shared" si="416"/>
        <v>0</v>
      </c>
      <c r="BD268" s="164">
        <f t="shared" si="416"/>
        <v>0</v>
      </c>
      <c r="BE268" s="164">
        <f t="shared" si="416"/>
        <v>0</v>
      </c>
      <c r="BF268" s="164">
        <f t="shared" si="416"/>
        <v>0</v>
      </c>
      <c r="BG268" s="164">
        <f t="shared" si="416"/>
        <v>0</v>
      </c>
      <c r="BH268" s="164">
        <f t="shared" si="416"/>
        <v>0</v>
      </c>
      <c r="BI268" s="164">
        <f t="shared" si="416"/>
        <v>0</v>
      </c>
      <c r="BJ268" s="164">
        <f t="shared" si="416"/>
        <v>0</v>
      </c>
      <c r="BK268" s="33">
        <f t="shared" si="416"/>
        <v>0</v>
      </c>
    </row>
    <row r="269" spans="9:63">
      <c r="I269" s="31">
        <v>77</v>
      </c>
      <c r="L269" s="225">
        <f t="shared" si="405"/>
        <v>0</v>
      </c>
      <c r="M269" s="164">
        <f t="shared" ref="M269:BK269" si="417">LOOKUP(M156,$K$56:$BK$56,$K$60:$BK$60)</f>
        <v>0</v>
      </c>
      <c r="N269" s="164">
        <f t="shared" si="417"/>
        <v>0</v>
      </c>
      <c r="O269" s="164">
        <f t="shared" si="417"/>
        <v>0</v>
      </c>
      <c r="P269" s="164">
        <f t="shared" si="417"/>
        <v>0</v>
      </c>
      <c r="Q269" s="164">
        <f t="shared" si="417"/>
        <v>0</v>
      </c>
      <c r="R269" s="164">
        <f t="shared" si="417"/>
        <v>0</v>
      </c>
      <c r="S269" s="164">
        <f t="shared" si="417"/>
        <v>0</v>
      </c>
      <c r="T269" s="164">
        <f t="shared" si="417"/>
        <v>0</v>
      </c>
      <c r="U269" s="164">
        <f t="shared" si="417"/>
        <v>0</v>
      </c>
      <c r="V269" s="164">
        <f t="shared" si="417"/>
        <v>0</v>
      </c>
      <c r="W269" s="164">
        <f t="shared" si="417"/>
        <v>0</v>
      </c>
      <c r="X269" s="164">
        <f t="shared" si="417"/>
        <v>0</v>
      </c>
      <c r="Y269" s="164">
        <f t="shared" si="417"/>
        <v>0</v>
      </c>
      <c r="Z269" s="164">
        <f t="shared" si="417"/>
        <v>0</v>
      </c>
      <c r="AA269" s="164">
        <f t="shared" si="417"/>
        <v>0</v>
      </c>
      <c r="AB269" s="164">
        <f t="shared" si="417"/>
        <v>0</v>
      </c>
      <c r="AC269" s="164">
        <f t="shared" si="417"/>
        <v>0</v>
      </c>
      <c r="AD269" s="164">
        <f t="shared" si="417"/>
        <v>0</v>
      </c>
      <c r="AE269" s="164">
        <f t="shared" si="417"/>
        <v>0</v>
      </c>
      <c r="AF269" s="164">
        <f t="shared" si="417"/>
        <v>0</v>
      </c>
      <c r="AG269" s="164">
        <f t="shared" si="417"/>
        <v>0</v>
      </c>
      <c r="AH269" s="164">
        <f t="shared" si="417"/>
        <v>0</v>
      </c>
      <c r="AI269" s="164">
        <f t="shared" si="417"/>
        <v>0</v>
      </c>
      <c r="AJ269" s="164">
        <f t="shared" si="417"/>
        <v>0</v>
      </c>
      <c r="AK269" s="164">
        <f t="shared" si="417"/>
        <v>0</v>
      </c>
      <c r="AL269" s="164">
        <f t="shared" si="417"/>
        <v>0</v>
      </c>
      <c r="AM269" s="164">
        <f t="shared" si="417"/>
        <v>0</v>
      </c>
      <c r="AN269" s="164">
        <f t="shared" si="417"/>
        <v>0</v>
      </c>
      <c r="AO269" s="164">
        <f t="shared" si="417"/>
        <v>0</v>
      </c>
      <c r="AP269" s="164">
        <f t="shared" si="417"/>
        <v>0</v>
      </c>
      <c r="AQ269" s="164">
        <f t="shared" si="417"/>
        <v>0</v>
      </c>
      <c r="AR269" s="164">
        <f t="shared" si="417"/>
        <v>0</v>
      </c>
      <c r="AS269" s="164">
        <f t="shared" si="417"/>
        <v>0</v>
      </c>
      <c r="AT269" s="164">
        <f t="shared" si="417"/>
        <v>0</v>
      </c>
      <c r="AU269" s="164">
        <f t="shared" si="417"/>
        <v>0</v>
      </c>
      <c r="AV269" s="164">
        <f t="shared" si="417"/>
        <v>0</v>
      </c>
      <c r="AW269" s="164">
        <f t="shared" si="417"/>
        <v>0</v>
      </c>
      <c r="AX269" s="164">
        <f t="shared" si="417"/>
        <v>0</v>
      </c>
      <c r="AY269" s="164">
        <f t="shared" si="417"/>
        <v>0</v>
      </c>
      <c r="AZ269" s="164">
        <f t="shared" si="417"/>
        <v>0</v>
      </c>
      <c r="BA269" s="164">
        <f t="shared" si="417"/>
        <v>0</v>
      </c>
      <c r="BB269" s="164">
        <f t="shared" si="417"/>
        <v>0</v>
      </c>
      <c r="BC269" s="164">
        <f t="shared" si="417"/>
        <v>0</v>
      </c>
      <c r="BD269" s="164">
        <f t="shared" si="417"/>
        <v>0</v>
      </c>
      <c r="BE269" s="164">
        <f t="shared" si="417"/>
        <v>0</v>
      </c>
      <c r="BF269" s="164">
        <f t="shared" si="417"/>
        <v>0</v>
      </c>
      <c r="BG269" s="164">
        <f t="shared" si="417"/>
        <v>0</v>
      </c>
      <c r="BH269" s="164">
        <f t="shared" si="417"/>
        <v>0</v>
      </c>
      <c r="BI269" s="164">
        <f t="shared" si="417"/>
        <v>0</v>
      </c>
      <c r="BJ269" s="164">
        <f t="shared" si="417"/>
        <v>0</v>
      </c>
      <c r="BK269" s="33">
        <f t="shared" si="417"/>
        <v>0</v>
      </c>
    </row>
    <row r="270" spans="9:63">
      <c r="I270" s="31">
        <v>78</v>
      </c>
      <c r="L270" s="225">
        <f t="shared" si="405"/>
        <v>0</v>
      </c>
      <c r="M270" s="164">
        <f t="shared" ref="M270:BK270" si="418">LOOKUP(M157,$K$56:$BK$56,$K$60:$BK$60)</f>
        <v>0</v>
      </c>
      <c r="N270" s="164">
        <f t="shared" si="418"/>
        <v>0</v>
      </c>
      <c r="O270" s="164">
        <f t="shared" si="418"/>
        <v>0</v>
      </c>
      <c r="P270" s="164">
        <f t="shared" si="418"/>
        <v>0</v>
      </c>
      <c r="Q270" s="164">
        <f t="shared" si="418"/>
        <v>0</v>
      </c>
      <c r="R270" s="164">
        <f t="shared" si="418"/>
        <v>0</v>
      </c>
      <c r="S270" s="164">
        <f t="shared" si="418"/>
        <v>0</v>
      </c>
      <c r="T270" s="164">
        <f t="shared" si="418"/>
        <v>0</v>
      </c>
      <c r="U270" s="164">
        <f t="shared" si="418"/>
        <v>0</v>
      </c>
      <c r="V270" s="164">
        <f t="shared" si="418"/>
        <v>0</v>
      </c>
      <c r="W270" s="164">
        <f t="shared" si="418"/>
        <v>0</v>
      </c>
      <c r="X270" s="164">
        <f t="shared" si="418"/>
        <v>0</v>
      </c>
      <c r="Y270" s="164">
        <f t="shared" si="418"/>
        <v>0</v>
      </c>
      <c r="Z270" s="164">
        <f t="shared" si="418"/>
        <v>0</v>
      </c>
      <c r="AA270" s="164">
        <f t="shared" si="418"/>
        <v>0</v>
      </c>
      <c r="AB270" s="164">
        <f t="shared" si="418"/>
        <v>0</v>
      </c>
      <c r="AC270" s="164">
        <f t="shared" si="418"/>
        <v>0</v>
      </c>
      <c r="AD270" s="164">
        <f t="shared" si="418"/>
        <v>0</v>
      </c>
      <c r="AE270" s="164">
        <f t="shared" si="418"/>
        <v>0</v>
      </c>
      <c r="AF270" s="164">
        <f t="shared" si="418"/>
        <v>0</v>
      </c>
      <c r="AG270" s="164">
        <f t="shared" si="418"/>
        <v>0</v>
      </c>
      <c r="AH270" s="164">
        <f t="shared" si="418"/>
        <v>0</v>
      </c>
      <c r="AI270" s="164">
        <f t="shared" si="418"/>
        <v>0</v>
      </c>
      <c r="AJ270" s="164">
        <f t="shared" si="418"/>
        <v>0</v>
      </c>
      <c r="AK270" s="164">
        <f t="shared" si="418"/>
        <v>0</v>
      </c>
      <c r="AL270" s="164">
        <f t="shared" si="418"/>
        <v>0</v>
      </c>
      <c r="AM270" s="164">
        <f t="shared" si="418"/>
        <v>0</v>
      </c>
      <c r="AN270" s="164">
        <f t="shared" si="418"/>
        <v>0</v>
      </c>
      <c r="AO270" s="164">
        <f t="shared" si="418"/>
        <v>0</v>
      </c>
      <c r="AP270" s="164">
        <f t="shared" si="418"/>
        <v>0</v>
      </c>
      <c r="AQ270" s="164">
        <f t="shared" si="418"/>
        <v>0</v>
      </c>
      <c r="AR270" s="164">
        <f t="shared" si="418"/>
        <v>0</v>
      </c>
      <c r="AS270" s="164">
        <f t="shared" si="418"/>
        <v>0</v>
      </c>
      <c r="AT270" s="164">
        <f t="shared" si="418"/>
        <v>0</v>
      </c>
      <c r="AU270" s="164">
        <f t="shared" si="418"/>
        <v>0</v>
      </c>
      <c r="AV270" s="164">
        <f t="shared" si="418"/>
        <v>0</v>
      </c>
      <c r="AW270" s="164">
        <f t="shared" si="418"/>
        <v>0</v>
      </c>
      <c r="AX270" s="164">
        <f t="shared" si="418"/>
        <v>0</v>
      </c>
      <c r="AY270" s="164">
        <f t="shared" si="418"/>
        <v>0</v>
      </c>
      <c r="AZ270" s="164">
        <f t="shared" si="418"/>
        <v>0</v>
      </c>
      <c r="BA270" s="164">
        <f t="shared" si="418"/>
        <v>0</v>
      </c>
      <c r="BB270" s="164">
        <f t="shared" si="418"/>
        <v>0</v>
      </c>
      <c r="BC270" s="164">
        <f t="shared" si="418"/>
        <v>0</v>
      </c>
      <c r="BD270" s="164">
        <f t="shared" si="418"/>
        <v>0</v>
      </c>
      <c r="BE270" s="164">
        <f t="shared" si="418"/>
        <v>0</v>
      </c>
      <c r="BF270" s="164">
        <f t="shared" si="418"/>
        <v>0</v>
      </c>
      <c r="BG270" s="164">
        <f t="shared" si="418"/>
        <v>0</v>
      </c>
      <c r="BH270" s="164">
        <f t="shared" si="418"/>
        <v>0</v>
      </c>
      <c r="BI270" s="164">
        <f t="shared" si="418"/>
        <v>0</v>
      </c>
      <c r="BJ270" s="164">
        <f t="shared" si="418"/>
        <v>0</v>
      </c>
      <c r="BK270" s="33">
        <f t="shared" si="418"/>
        <v>0</v>
      </c>
    </row>
    <row r="271" spans="9:63">
      <c r="I271" s="31">
        <v>79</v>
      </c>
      <c r="L271" s="225">
        <f t="shared" si="405"/>
        <v>0</v>
      </c>
      <c r="M271" s="164">
        <f t="shared" ref="M271:BK271" si="419">LOOKUP(M158,$K$56:$BK$56,$K$60:$BK$60)</f>
        <v>0</v>
      </c>
      <c r="N271" s="164">
        <f t="shared" si="419"/>
        <v>0</v>
      </c>
      <c r="O271" s="164">
        <f t="shared" si="419"/>
        <v>0</v>
      </c>
      <c r="P271" s="164">
        <f t="shared" si="419"/>
        <v>0</v>
      </c>
      <c r="Q271" s="164">
        <f t="shared" si="419"/>
        <v>0</v>
      </c>
      <c r="R271" s="164">
        <f t="shared" si="419"/>
        <v>0</v>
      </c>
      <c r="S271" s="164">
        <f t="shared" si="419"/>
        <v>0</v>
      </c>
      <c r="T271" s="164">
        <f t="shared" si="419"/>
        <v>0</v>
      </c>
      <c r="U271" s="164">
        <f t="shared" si="419"/>
        <v>0</v>
      </c>
      <c r="V271" s="164">
        <f t="shared" si="419"/>
        <v>0</v>
      </c>
      <c r="W271" s="164">
        <f t="shared" si="419"/>
        <v>0</v>
      </c>
      <c r="X271" s="164">
        <f t="shared" si="419"/>
        <v>0</v>
      </c>
      <c r="Y271" s="164">
        <f t="shared" si="419"/>
        <v>0</v>
      </c>
      <c r="Z271" s="164">
        <f t="shared" si="419"/>
        <v>0</v>
      </c>
      <c r="AA271" s="164">
        <f t="shared" si="419"/>
        <v>0</v>
      </c>
      <c r="AB271" s="164">
        <f t="shared" si="419"/>
        <v>0</v>
      </c>
      <c r="AC271" s="164">
        <f t="shared" si="419"/>
        <v>0</v>
      </c>
      <c r="AD271" s="164">
        <f t="shared" si="419"/>
        <v>0</v>
      </c>
      <c r="AE271" s="164">
        <f t="shared" si="419"/>
        <v>0</v>
      </c>
      <c r="AF271" s="164">
        <f t="shared" si="419"/>
        <v>0</v>
      </c>
      <c r="AG271" s="164">
        <f t="shared" si="419"/>
        <v>0</v>
      </c>
      <c r="AH271" s="164">
        <f t="shared" si="419"/>
        <v>0</v>
      </c>
      <c r="AI271" s="164">
        <f t="shared" si="419"/>
        <v>0</v>
      </c>
      <c r="AJ271" s="164">
        <f t="shared" si="419"/>
        <v>0</v>
      </c>
      <c r="AK271" s="164">
        <f t="shared" si="419"/>
        <v>0</v>
      </c>
      <c r="AL271" s="164">
        <f t="shared" si="419"/>
        <v>0</v>
      </c>
      <c r="AM271" s="164">
        <f t="shared" si="419"/>
        <v>0</v>
      </c>
      <c r="AN271" s="164">
        <f t="shared" si="419"/>
        <v>0</v>
      </c>
      <c r="AO271" s="164">
        <f t="shared" si="419"/>
        <v>0</v>
      </c>
      <c r="AP271" s="164">
        <f t="shared" si="419"/>
        <v>0</v>
      </c>
      <c r="AQ271" s="164">
        <f t="shared" si="419"/>
        <v>0</v>
      </c>
      <c r="AR271" s="164">
        <f t="shared" si="419"/>
        <v>0</v>
      </c>
      <c r="AS271" s="164">
        <f t="shared" si="419"/>
        <v>0</v>
      </c>
      <c r="AT271" s="164">
        <f t="shared" si="419"/>
        <v>0</v>
      </c>
      <c r="AU271" s="164">
        <f t="shared" si="419"/>
        <v>0</v>
      </c>
      <c r="AV271" s="164">
        <f t="shared" si="419"/>
        <v>0</v>
      </c>
      <c r="AW271" s="164">
        <f t="shared" si="419"/>
        <v>0</v>
      </c>
      <c r="AX271" s="164">
        <f t="shared" si="419"/>
        <v>0</v>
      </c>
      <c r="AY271" s="164">
        <f t="shared" si="419"/>
        <v>0</v>
      </c>
      <c r="AZ271" s="164">
        <f t="shared" si="419"/>
        <v>0</v>
      </c>
      <c r="BA271" s="164">
        <f t="shared" si="419"/>
        <v>0</v>
      </c>
      <c r="BB271" s="164">
        <f t="shared" si="419"/>
        <v>0</v>
      </c>
      <c r="BC271" s="164">
        <f t="shared" si="419"/>
        <v>0</v>
      </c>
      <c r="BD271" s="164">
        <f t="shared" si="419"/>
        <v>0</v>
      </c>
      <c r="BE271" s="164">
        <f t="shared" si="419"/>
        <v>0</v>
      </c>
      <c r="BF271" s="164">
        <f t="shared" si="419"/>
        <v>0</v>
      </c>
      <c r="BG271" s="164">
        <f t="shared" si="419"/>
        <v>0</v>
      </c>
      <c r="BH271" s="164">
        <f t="shared" si="419"/>
        <v>0</v>
      </c>
      <c r="BI271" s="164">
        <f t="shared" si="419"/>
        <v>0</v>
      </c>
      <c r="BJ271" s="164">
        <f t="shared" si="419"/>
        <v>0</v>
      </c>
      <c r="BK271" s="33">
        <f t="shared" si="419"/>
        <v>0</v>
      </c>
    </row>
    <row r="272" spans="9:63">
      <c r="I272" s="31">
        <v>80</v>
      </c>
      <c r="L272" s="225">
        <f t="shared" si="405"/>
        <v>0</v>
      </c>
      <c r="M272" s="164">
        <f t="shared" ref="M272:BK272" si="420">LOOKUP(M159,$K$56:$BK$56,$K$60:$BK$60)</f>
        <v>0</v>
      </c>
      <c r="N272" s="164">
        <f t="shared" si="420"/>
        <v>0</v>
      </c>
      <c r="O272" s="164">
        <f t="shared" si="420"/>
        <v>0</v>
      </c>
      <c r="P272" s="164">
        <f t="shared" si="420"/>
        <v>0</v>
      </c>
      <c r="Q272" s="164">
        <f t="shared" si="420"/>
        <v>0</v>
      </c>
      <c r="R272" s="164">
        <f t="shared" si="420"/>
        <v>0</v>
      </c>
      <c r="S272" s="164">
        <f t="shared" si="420"/>
        <v>0</v>
      </c>
      <c r="T272" s="164">
        <f t="shared" si="420"/>
        <v>0</v>
      </c>
      <c r="U272" s="164">
        <f t="shared" si="420"/>
        <v>0</v>
      </c>
      <c r="V272" s="164">
        <f t="shared" si="420"/>
        <v>0</v>
      </c>
      <c r="W272" s="164">
        <f t="shared" si="420"/>
        <v>0</v>
      </c>
      <c r="X272" s="164">
        <f t="shared" si="420"/>
        <v>0</v>
      </c>
      <c r="Y272" s="164">
        <f t="shared" si="420"/>
        <v>0</v>
      </c>
      <c r="Z272" s="164">
        <f t="shared" si="420"/>
        <v>0</v>
      </c>
      <c r="AA272" s="164">
        <f t="shared" si="420"/>
        <v>0</v>
      </c>
      <c r="AB272" s="164">
        <f t="shared" si="420"/>
        <v>0</v>
      </c>
      <c r="AC272" s="164">
        <f t="shared" si="420"/>
        <v>0</v>
      </c>
      <c r="AD272" s="164">
        <f t="shared" si="420"/>
        <v>0</v>
      </c>
      <c r="AE272" s="164">
        <f t="shared" si="420"/>
        <v>0</v>
      </c>
      <c r="AF272" s="164">
        <f t="shared" si="420"/>
        <v>0</v>
      </c>
      <c r="AG272" s="164">
        <f t="shared" si="420"/>
        <v>0</v>
      </c>
      <c r="AH272" s="164">
        <f t="shared" si="420"/>
        <v>0</v>
      </c>
      <c r="AI272" s="164">
        <f t="shared" si="420"/>
        <v>0</v>
      </c>
      <c r="AJ272" s="164">
        <f t="shared" si="420"/>
        <v>0</v>
      </c>
      <c r="AK272" s="164">
        <f t="shared" si="420"/>
        <v>0</v>
      </c>
      <c r="AL272" s="164">
        <f t="shared" si="420"/>
        <v>0</v>
      </c>
      <c r="AM272" s="164">
        <f t="shared" si="420"/>
        <v>0</v>
      </c>
      <c r="AN272" s="164">
        <f t="shared" si="420"/>
        <v>0</v>
      </c>
      <c r="AO272" s="164">
        <f t="shared" si="420"/>
        <v>0</v>
      </c>
      <c r="AP272" s="164">
        <f t="shared" si="420"/>
        <v>0</v>
      </c>
      <c r="AQ272" s="164">
        <f t="shared" si="420"/>
        <v>0</v>
      </c>
      <c r="AR272" s="164">
        <f t="shared" si="420"/>
        <v>0</v>
      </c>
      <c r="AS272" s="164">
        <f t="shared" si="420"/>
        <v>0</v>
      </c>
      <c r="AT272" s="164">
        <f t="shared" si="420"/>
        <v>0</v>
      </c>
      <c r="AU272" s="164">
        <f t="shared" si="420"/>
        <v>0</v>
      </c>
      <c r="AV272" s="164">
        <f t="shared" si="420"/>
        <v>0</v>
      </c>
      <c r="AW272" s="164">
        <f t="shared" si="420"/>
        <v>0</v>
      </c>
      <c r="AX272" s="164">
        <f t="shared" si="420"/>
        <v>0</v>
      </c>
      <c r="AY272" s="164">
        <f t="shared" si="420"/>
        <v>0</v>
      </c>
      <c r="AZ272" s="164">
        <f t="shared" si="420"/>
        <v>0</v>
      </c>
      <c r="BA272" s="164">
        <f t="shared" si="420"/>
        <v>0</v>
      </c>
      <c r="BB272" s="164">
        <f t="shared" si="420"/>
        <v>0</v>
      </c>
      <c r="BC272" s="164">
        <f t="shared" si="420"/>
        <v>0</v>
      </c>
      <c r="BD272" s="164">
        <f t="shared" si="420"/>
        <v>0</v>
      </c>
      <c r="BE272" s="164">
        <f t="shared" si="420"/>
        <v>0</v>
      </c>
      <c r="BF272" s="164">
        <f t="shared" si="420"/>
        <v>0</v>
      </c>
      <c r="BG272" s="164">
        <f t="shared" si="420"/>
        <v>0</v>
      </c>
      <c r="BH272" s="164">
        <f t="shared" si="420"/>
        <v>0</v>
      </c>
      <c r="BI272" s="164">
        <f t="shared" si="420"/>
        <v>0</v>
      </c>
      <c r="BJ272" s="164">
        <f t="shared" si="420"/>
        <v>0</v>
      </c>
      <c r="BK272" s="33">
        <f t="shared" si="420"/>
        <v>0</v>
      </c>
    </row>
    <row r="273" spans="9:63">
      <c r="I273" s="31">
        <v>81</v>
      </c>
      <c r="L273" s="225">
        <f t="shared" si="405"/>
        <v>0</v>
      </c>
      <c r="M273" s="164">
        <f t="shared" ref="M273:BK273" si="421">LOOKUP(M160,$K$56:$BK$56,$K$60:$BK$60)</f>
        <v>0</v>
      </c>
      <c r="N273" s="164">
        <f t="shared" si="421"/>
        <v>0</v>
      </c>
      <c r="O273" s="164">
        <f t="shared" si="421"/>
        <v>0</v>
      </c>
      <c r="P273" s="164">
        <f t="shared" si="421"/>
        <v>0</v>
      </c>
      <c r="Q273" s="164">
        <f t="shared" si="421"/>
        <v>0</v>
      </c>
      <c r="R273" s="164">
        <f t="shared" si="421"/>
        <v>0</v>
      </c>
      <c r="S273" s="164">
        <f t="shared" si="421"/>
        <v>0</v>
      </c>
      <c r="T273" s="164">
        <f t="shared" si="421"/>
        <v>0</v>
      </c>
      <c r="U273" s="164">
        <f t="shared" si="421"/>
        <v>0</v>
      </c>
      <c r="V273" s="164">
        <f t="shared" si="421"/>
        <v>0</v>
      </c>
      <c r="W273" s="164">
        <f t="shared" si="421"/>
        <v>0</v>
      </c>
      <c r="X273" s="164">
        <f t="shared" si="421"/>
        <v>0</v>
      </c>
      <c r="Y273" s="164">
        <f t="shared" si="421"/>
        <v>0</v>
      </c>
      <c r="Z273" s="164">
        <f t="shared" si="421"/>
        <v>0</v>
      </c>
      <c r="AA273" s="164">
        <f t="shared" si="421"/>
        <v>0</v>
      </c>
      <c r="AB273" s="164">
        <f t="shared" si="421"/>
        <v>0</v>
      </c>
      <c r="AC273" s="164">
        <f t="shared" si="421"/>
        <v>0</v>
      </c>
      <c r="AD273" s="164">
        <f t="shared" si="421"/>
        <v>0</v>
      </c>
      <c r="AE273" s="164">
        <f t="shared" si="421"/>
        <v>0</v>
      </c>
      <c r="AF273" s="164">
        <f t="shared" si="421"/>
        <v>0</v>
      </c>
      <c r="AG273" s="164">
        <f t="shared" si="421"/>
        <v>0</v>
      </c>
      <c r="AH273" s="164">
        <f t="shared" si="421"/>
        <v>0</v>
      </c>
      <c r="AI273" s="164">
        <f t="shared" si="421"/>
        <v>0</v>
      </c>
      <c r="AJ273" s="164">
        <f t="shared" si="421"/>
        <v>0</v>
      </c>
      <c r="AK273" s="164">
        <f t="shared" si="421"/>
        <v>0</v>
      </c>
      <c r="AL273" s="164">
        <f t="shared" si="421"/>
        <v>0</v>
      </c>
      <c r="AM273" s="164">
        <f t="shared" si="421"/>
        <v>0</v>
      </c>
      <c r="AN273" s="164">
        <f t="shared" si="421"/>
        <v>0</v>
      </c>
      <c r="AO273" s="164">
        <f t="shared" si="421"/>
        <v>0</v>
      </c>
      <c r="AP273" s="164">
        <f t="shared" si="421"/>
        <v>0</v>
      </c>
      <c r="AQ273" s="164">
        <f t="shared" si="421"/>
        <v>0</v>
      </c>
      <c r="AR273" s="164">
        <f t="shared" si="421"/>
        <v>0</v>
      </c>
      <c r="AS273" s="164">
        <f t="shared" si="421"/>
        <v>0</v>
      </c>
      <c r="AT273" s="164">
        <f t="shared" si="421"/>
        <v>0</v>
      </c>
      <c r="AU273" s="164">
        <f t="shared" si="421"/>
        <v>0</v>
      </c>
      <c r="AV273" s="164">
        <f t="shared" si="421"/>
        <v>0</v>
      </c>
      <c r="AW273" s="164">
        <f t="shared" si="421"/>
        <v>0</v>
      </c>
      <c r="AX273" s="164">
        <f t="shared" si="421"/>
        <v>0</v>
      </c>
      <c r="AY273" s="164">
        <f t="shared" si="421"/>
        <v>0</v>
      </c>
      <c r="AZ273" s="164">
        <f t="shared" si="421"/>
        <v>0</v>
      </c>
      <c r="BA273" s="164">
        <f t="shared" si="421"/>
        <v>0</v>
      </c>
      <c r="BB273" s="164">
        <f t="shared" si="421"/>
        <v>0</v>
      </c>
      <c r="BC273" s="164">
        <f t="shared" si="421"/>
        <v>0</v>
      </c>
      <c r="BD273" s="164">
        <f t="shared" si="421"/>
        <v>0</v>
      </c>
      <c r="BE273" s="164">
        <f t="shared" si="421"/>
        <v>0</v>
      </c>
      <c r="BF273" s="164">
        <f t="shared" si="421"/>
        <v>0</v>
      </c>
      <c r="BG273" s="164">
        <f t="shared" si="421"/>
        <v>0</v>
      </c>
      <c r="BH273" s="164">
        <f t="shared" si="421"/>
        <v>0</v>
      </c>
      <c r="BI273" s="164">
        <f t="shared" si="421"/>
        <v>0</v>
      </c>
      <c r="BJ273" s="164">
        <f t="shared" si="421"/>
        <v>0</v>
      </c>
      <c r="BK273" s="33">
        <f t="shared" si="421"/>
        <v>0</v>
      </c>
    </row>
    <row r="274" spans="9:63">
      <c r="I274" s="31">
        <v>82</v>
      </c>
      <c r="L274" s="225">
        <f t="shared" si="405"/>
        <v>0</v>
      </c>
      <c r="M274" s="164">
        <f t="shared" ref="M274:BK274" si="422">LOOKUP(M161,$K$56:$BK$56,$K$60:$BK$60)</f>
        <v>0</v>
      </c>
      <c r="N274" s="164">
        <f t="shared" si="422"/>
        <v>0</v>
      </c>
      <c r="O274" s="164">
        <f t="shared" si="422"/>
        <v>0</v>
      </c>
      <c r="P274" s="164">
        <f t="shared" si="422"/>
        <v>0</v>
      </c>
      <c r="Q274" s="164">
        <f t="shared" si="422"/>
        <v>0</v>
      </c>
      <c r="R274" s="164">
        <f t="shared" si="422"/>
        <v>0</v>
      </c>
      <c r="S274" s="164">
        <f t="shared" si="422"/>
        <v>0</v>
      </c>
      <c r="T274" s="164">
        <f t="shared" si="422"/>
        <v>0</v>
      </c>
      <c r="U274" s="164">
        <f t="shared" si="422"/>
        <v>0</v>
      </c>
      <c r="V274" s="164">
        <f t="shared" si="422"/>
        <v>0</v>
      </c>
      <c r="W274" s="164">
        <f t="shared" si="422"/>
        <v>0</v>
      </c>
      <c r="X274" s="164">
        <f t="shared" si="422"/>
        <v>0</v>
      </c>
      <c r="Y274" s="164">
        <f t="shared" si="422"/>
        <v>0</v>
      </c>
      <c r="Z274" s="164">
        <f t="shared" si="422"/>
        <v>0</v>
      </c>
      <c r="AA274" s="164">
        <f t="shared" si="422"/>
        <v>0</v>
      </c>
      <c r="AB274" s="164">
        <f t="shared" si="422"/>
        <v>0</v>
      </c>
      <c r="AC274" s="164">
        <f t="shared" si="422"/>
        <v>0</v>
      </c>
      <c r="AD274" s="164">
        <f t="shared" si="422"/>
        <v>0</v>
      </c>
      <c r="AE274" s="164">
        <f t="shared" si="422"/>
        <v>0</v>
      </c>
      <c r="AF274" s="164">
        <f t="shared" si="422"/>
        <v>0</v>
      </c>
      <c r="AG274" s="164">
        <f t="shared" si="422"/>
        <v>0</v>
      </c>
      <c r="AH274" s="164">
        <f t="shared" si="422"/>
        <v>0</v>
      </c>
      <c r="AI274" s="164">
        <f t="shared" si="422"/>
        <v>0</v>
      </c>
      <c r="AJ274" s="164">
        <f t="shared" si="422"/>
        <v>0</v>
      </c>
      <c r="AK274" s="164">
        <f t="shared" si="422"/>
        <v>0</v>
      </c>
      <c r="AL274" s="164">
        <f t="shared" si="422"/>
        <v>0</v>
      </c>
      <c r="AM274" s="164">
        <f t="shared" si="422"/>
        <v>0</v>
      </c>
      <c r="AN274" s="164">
        <f t="shared" si="422"/>
        <v>0</v>
      </c>
      <c r="AO274" s="164">
        <f t="shared" si="422"/>
        <v>0</v>
      </c>
      <c r="AP274" s="164">
        <f t="shared" si="422"/>
        <v>0</v>
      </c>
      <c r="AQ274" s="164">
        <f t="shared" si="422"/>
        <v>0</v>
      </c>
      <c r="AR274" s="164">
        <f t="shared" si="422"/>
        <v>0</v>
      </c>
      <c r="AS274" s="164">
        <f t="shared" si="422"/>
        <v>0</v>
      </c>
      <c r="AT274" s="164">
        <f t="shared" si="422"/>
        <v>0</v>
      </c>
      <c r="AU274" s="164">
        <f t="shared" si="422"/>
        <v>0</v>
      </c>
      <c r="AV274" s="164">
        <f t="shared" si="422"/>
        <v>0</v>
      </c>
      <c r="AW274" s="164">
        <f t="shared" si="422"/>
        <v>0</v>
      </c>
      <c r="AX274" s="164">
        <f t="shared" si="422"/>
        <v>0</v>
      </c>
      <c r="AY274" s="164">
        <f t="shared" si="422"/>
        <v>0</v>
      </c>
      <c r="AZ274" s="164">
        <f t="shared" si="422"/>
        <v>0</v>
      </c>
      <c r="BA274" s="164">
        <f t="shared" si="422"/>
        <v>0</v>
      </c>
      <c r="BB274" s="164">
        <f t="shared" si="422"/>
        <v>0</v>
      </c>
      <c r="BC274" s="164">
        <f t="shared" si="422"/>
        <v>0</v>
      </c>
      <c r="BD274" s="164">
        <f t="shared" si="422"/>
        <v>0</v>
      </c>
      <c r="BE274" s="164">
        <f t="shared" si="422"/>
        <v>0</v>
      </c>
      <c r="BF274" s="164">
        <f t="shared" si="422"/>
        <v>0</v>
      </c>
      <c r="BG274" s="164">
        <f t="shared" si="422"/>
        <v>0</v>
      </c>
      <c r="BH274" s="164">
        <f t="shared" si="422"/>
        <v>0</v>
      </c>
      <c r="BI274" s="164">
        <f t="shared" si="422"/>
        <v>0</v>
      </c>
      <c r="BJ274" s="164">
        <f t="shared" si="422"/>
        <v>0</v>
      </c>
      <c r="BK274" s="33">
        <f t="shared" si="422"/>
        <v>0</v>
      </c>
    </row>
    <row r="275" spans="9:63">
      <c r="I275" s="31">
        <v>83</v>
      </c>
      <c r="L275" s="225">
        <f t="shared" si="405"/>
        <v>0</v>
      </c>
      <c r="M275" s="164">
        <f t="shared" ref="M275:BK275" si="423">LOOKUP(M162,$K$56:$BK$56,$K$60:$BK$60)</f>
        <v>0</v>
      </c>
      <c r="N275" s="164">
        <f t="shared" si="423"/>
        <v>0</v>
      </c>
      <c r="O275" s="164">
        <f t="shared" si="423"/>
        <v>0</v>
      </c>
      <c r="P275" s="164">
        <f t="shared" si="423"/>
        <v>0</v>
      </c>
      <c r="Q275" s="164">
        <f t="shared" si="423"/>
        <v>0</v>
      </c>
      <c r="R275" s="164">
        <f t="shared" si="423"/>
        <v>0</v>
      </c>
      <c r="S275" s="164">
        <f t="shared" si="423"/>
        <v>0</v>
      </c>
      <c r="T275" s="164">
        <f t="shared" si="423"/>
        <v>0</v>
      </c>
      <c r="U275" s="164">
        <f t="shared" si="423"/>
        <v>0</v>
      </c>
      <c r="V275" s="164">
        <f t="shared" si="423"/>
        <v>0</v>
      </c>
      <c r="W275" s="164">
        <f t="shared" si="423"/>
        <v>0</v>
      </c>
      <c r="X275" s="164">
        <f t="shared" si="423"/>
        <v>0</v>
      </c>
      <c r="Y275" s="164">
        <f t="shared" si="423"/>
        <v>0</v>
      </c>
      <c r="Z275" s="164">
        <f t="shared" si="423"/>
        <v>0</v>
      </c>
      <c r="AA275" s="164">
        <f t="shared" si="423"/>
        <v>0</v>
      </c>
      <c r="AB275" s="164">
        <f t="shared" si="423"/>
        <v>0</v>
      </c>
      <c r="AC275" s="164">
        <f t="shared" si="423"/>
        <v>0</v>
      </c>
      <c r="AD275" s="164">
        <f t="shared" si="423"/>
        <v>0</v>
      </c>
      <c r="AE275" s="164">
        <f t="shared" si="423"/>
        <v>0</v>
      </c>
      <c r="AF275" s="164">
        <f t="shared" si="423"/>
        <v>0</v>
      </c>
      <c r="AG275" s="164">
        <f t="shared" si="423"/>
        <v>0</v>
      </c>
      <c r="AH275" s="164">
        <f t="shared" si="423"/>
        <v>0</v>
      </c>
      <c r="AI275" s="164">
        <f t="shared" si="423"/>
        <v>0</v>
      </c>
      <c r="AJ275" s="164">
        <f t="shared" si="423"/>
        <v>0</v>
      </c>
      <c r="AK275" s="164">
        <f t="shared" si="423"/>
        <v>0</v>
      </c>
      <c r="AL275" s="164">
        <f t="shared" si="423"/>
        <v>0</v>
      </c>
      <c r="AM275" s="164">
        <f t="shared" si="423"/>
        <v>0</v>
      </c>
      <c r="AN275" s="164">
        <f t="shared" si="423"/>
        <v>0</v>
      </c>
      <c r="AO275" s="164">
        <f t="shared" si="423"/>
        <v>0</v>
      </c>
      <c r="AP275" s="164">
        <f t="shared" si="423"/>
        <v>0</v>
      </c>
      <c r="AQ275" s="164">
        <f t="shared" si="423"/>
        <v>0</v>
      </c>
      <c r="AR275" s="164">
        <f t="shared" si="423"/>
        <v>0</v>
      </c>
      <c r="AS275" s="164">
        <f t="shared" si="423"/>
        <v>0</v>
      </c>
      <c r="AT275" s="164">
        <f t="shared" si="423"/>
        <v>0</v>
      </c>
      <c r="AU275" s="164">
        <f t="shared" si="423"/>
        <v>0</v>
      </c>
      <c r="AV275" s="164">
        <f t="shared" si="423"/>
        <v>0</v>
      </c>
      <c r="AW275" s="164">
        <f t="shared" si="423"/>
        <v>0</v>
      </c>
      <c r="AX275" s="164">
        <f t="shared" si="423"/>
        <v>0</v>
      </c>
      <c r="AY275" s="164">
        <f t="shared" si="423"/>
        <v>0</v>
      </c>
      <c r="AZ275" s="164">
        <f t="shared" si="423"/>
        <v>0</v>
      </c>
      <c r="BA275" s="164">
        <f t="shared" si="423"/>
        <v>0</v>
      </c>
      <c r="BB275" s="164">
        <f t="shared" si="423"/>
        <v>0</v>
      </c>
      <c r="BC275" s="164">
        <f t="shared" si="423"/>
        <v>0</v>
      </c>
      <c r="BD275" s="164">
        <f t="shared" si="423"/>
        <v>0</v>
      </c>
      <c r="BE275" s="164">
        <f t="shared" si="423"/>
        <v>0</v>
      </c>
      <c r="BF275" s="164">
        <f t="shared" si="423"/>
        <v>0</v>
      </c>
      <c r="BG275" s="164">
        <f t="shared" si="423"/>
        <v>0</v>
      </c>
      <c r="BH275" s="164">
        <f t="shared" si="423"/>
        <v>0</v>
      </c>
      <c r="BI275" s="164">
        <f t="shared" si="423"/>
        <v>0</v>
      </c>
      <c r="BJ275" s="164">
        <f t="shared" si="423"/>
        <v>0</v>
      </c>
      <c r="BK275" s="33">
        <f t="shared" si="423"/>
        <v>0</v>
      </c>
    </row>
    <row r="276" spans="9:63">
      <c r="I276" s="31">
        <v>84</v>
      </c>
      <c r="L276" s="225">
        <f t="shared" si="405"/>
        <v>0</v>
      </c>
      <c r="M276" s="164">
        <f t="shared" ref="M276:BK276" si="424">LOOKUP(M163,$K$56:$BK$56,$K$60:$BK$60)</f>
        <v>0</v>
      </c>
      <c r="N276" s="164">
        <f t="shared" si="424"/>
        <v>0</v>
      </c>
      <c r="O276" s="164">
        <f t="shared" si="424"/>
        <v>0</v>
      </c>
      <c r="P276" s="164">
        <f t="shared" si="424"/>
        <v>0</v>
      </c>
      <c r="Q276" s="164">
        <f t="shared" si="424"/>
        <v>0</v>
      </c>
      <c r="R276" s="164">
        <f t="shared" si="424"/>
        <v>0</v>
      </c>
      <c r="S276" s="164">
        <f t="shared" si="424"/>
        <v>0</v>
      </c>
      <c r="T276" s="164">
        <f t="shared" si="424"/>
        <v>0</v>
      </c>
      <c r="U276" s="164">
        <f t="shared" si="424"/>
        <v>0</v>
      </c>
      <c r="V276" s="164">
        <f t="shared" si="424"/>
        <v>0</v>
      </c>
      <c r="W276" s="164">
        <f t="shared" si="424"/>
        <v>0</v>
      </c>
      <c r="X276" s="164">
        <f t="shared" si="424"/>
        <v>0</v>
      </c>
      <c r="Y276" s="164">
        <f t="shared" si="424"/>
        <v>0</v>
      </c>
      <c r="Z276" s="164">
        <f t="shared" si="424"/>
        <v>0</v>
      </c>
      <c r="AA276" s="164">
        <f t="shared" si="424"/>
        <v>0</v>
      </c>
      <c r="AB276" s="164">
        <f t="shared" si="424"/>
        <v>0</v>
      </c>
      <c r="AC276" s="164">
        <f t="shared" si="424"/>
        <v>0</v>
      </c>
      <c r="AD276" s="164">
        <f t="shared" si="424"/>
        <v>0</v>
      </c>
      <c r="AE276" s="164">
        <f t="shared" si="424"/>
        <v>0</v>
      </c>
      <c r="AF276" s="164">
        <f t="shared" si="424"/>
        <v>0</v>
      </c>
      <c r="AG276" s="164">
        <f t="shared" si="424"/>
        <v>0</v>
      </c>
      <c r="AH276" s="164">
        <f t="shared" si="424"/>
        <v>0</v>
      </c>
      <c r="AI276" s="164">
        <f t="shared" si="424"/>
        <v>0</v>
      </c>
      <c r="AJ276" s="164">
        <f t="shared" si="424"/>
        <v>0</v>
      </c>
      <c r="AK276" s="164">
        <f t="shared" si="424"/>
        <v>0</v>
      </c>
      <c r="AL276" s="164">
        <f t="shared" si="424"/>
        <v>0</v>
      </c>
      <c r="AM276" s="164">
        <f t="shared" si="424"/>
        <v>0</v>
      </c>
      <c r="AN276" s="164">
        <f t="shared" si="424"/>
        <v>0</v>
      </c>
      <c r="AO276" s="164">
        <f t="shared" si="424"/>
        <v>0</v>
      </c>
      <c r="AP276" s="164">
        <f t="shared" si="424"/>
        <v>0</v>
      </c>
      <c r="AQ276" s="164">
        <f t="shared" si="424"/>
        <v>0</v>
      </c>
      <c r="AR276" s="164">
        <f t="shared" si="424"/>
        <v>0</v>
      </c>
      <c r="AS276" s="164">
        <f t="shared" si="424"/>
        <v>0</v>
      </c>
      <c r="AT276" s="164">
        <f t="shared" si="424"/>
        <v>0</v>
      </c>
      <c r="AU276" s="164">
        <f t="shared" si="424"/>
        <v>0</v>
      </c>
      <c r="AV276" s="164">
        <f t="shared" si="424"/>
        <v>0</v>
      </c>
      <c r="AW276" s="164">
        <f t="shared" si="424"/>
        <v>0</v>
      </c>
      <c r="AX276" s="164">
        <f t="shared" si="424"/>
        <v>0</v>
      </c>
      <c r="AY276" s="164">
        <f t="shared" si="424"/>
        <v>0</v>
      </c>
      <c r="AZ276" s="164">
        <f t="shared" si="424"/>
        <v>0</v>
      </c>
      <c r="BA276" s="164">
        <f t="shared" si="424"/>
        <v>0</v>
      </c>
      <c r="BB276" s="164">
        <f t="shared" si="424"/>
        <v>0</v>
      </c>
      <c r="BC276" s="164">
        <f t="shared" si="424"/>
        <v>0</v>
      </c>
      <c r="BD276" s="164">
        <f t="shared" si="424"/>
        <v>0</v>
      </c>
      <c r="BE276" s="164">
        <f t="shared" si="424"/>
        <v>0</v>
      </c>
      <c r="BF276" s="164">
        <f t="shared" si="424"/>
        <v>0</v>
      </c>
      <c r="BG276" s="164">
        <f t="shared" si="424"/>
        <v>0</v>
      </c>
      <c r="BH276" s="164">
        <f t="shared" si="424"/>
        <v>0</v>
      </c>
      <c r="BI276" s="164">
        <f t="shared" si="424"/>
        <v>0</v>
      </c>
      <c r="BJ276" s="164">
        <f t="shared" si="424"/>
        <v>0</v>
      </c>
      <c r="BK276" s="33">
        <f t="shared" si="424"/>
        <v>0</v>
      </c>
    </row>
    <row r="277" spans="9:63">
      <c r="I277" s="31">
        <v>85</v>
      </c>
      <c r="L277" s="225">
        <f t="shared" si="405"/>
        <v>0</v>
      </c>
      <c r="M277" s="164">
        <f t="shared" ref="M277:BK277" si="425">LOOKUP(M164,$K$56:$BK$56,$K$60:$BK$60)</f>
        <v>0</v>
      </c>
      <c r="N277" s="164">
        <f t="shared" si="425"/>
        <v>0</v>
      </c>
      <c r="O277" s="164">
        <f t="shared" si="425"/>
        <v>0</v>
      </c>
      <c r="P277" s="164">
        <f t="shared" si="425"/>
        <v>0</v>
      </c>
      <c r="Q277" s="164">
        <f t="shared" si="425"/>
        <v>0</v>
      </c>
      <c r="R277" s="164">
        <f t="shared" si="425"/>
        <v>0</v>
      </c>
      <c r="S277" s="164">
        <f t="shared" si="425"/>
        <v>0</v>
      </c>
      <c r="T277" s="164">
        <f t="shared" si="425"/>
        <v>0</v>
      </c>
      <c r="U277" s="164">
        <f t="shared" si="425"/>
        <v>0</v>
      </c>
      <c r="V277" s="164">
        <f t="shared" si="425"/>
        <v>0</v>
      </c>
      <c r="W277" s="164">
        <f t="shared" si="425"/>
        <v>0</v>
      </c>
      <c r="X277" s="164">
        <f t="shared" si="425"/>
        <v>0</v>
      </c>
      <c r="Y277" s="164">
        <f t="shared" si="425"/>
        <v>0</v>
      </c>
      <c r="Z277" s="164">
        <f t="shared" si="425"/>
        <v>0</v>
      </c>
      <c r="AA277" s="164">
        <f t="shared" si="425"/>
        <v>0</v>
      </c>
      <c r="AB277" s="164">
        <f t="shared" si="425"/>
        <v>0</v>
      </c>
      <c r="AC277" s="164">
        <f t="shared" si="425"/>
        <v>0</v>
      </c>
      <c r="AD277" s="164">
        <f t="shared" si="425"/>
        <v>0</v>
      </c>
      <c r="AE277" s="164">
        <f t="shared" si="425"/>
        <v>0</v>
      </c>
      <c r="AF277" s="164">
        <f t="shared" si="425"/>
        <v>0</v>
      </c>
      <c r="AG277" s="164">
        <f t="shared" si="425"/>
        <v>0</v>
      </c>
      <c r="AH277" s="164">
        <f t="shared" si="425"/>
        <v>0</v>
      </c>
      <c r="AI277" s="164">
        <f t="shared" si="425"/>
        <v>0</v>
      </c>
      <c r="AJ277" s="164">
        <f t="shared" si="425"/>
        <v>0</v>
      </c>
      <c r="AK277" s="164">
        <f t="shared" si="425"/>
        <v>0</v>
      </c>
      <c r="AL277" s="164">
        <f t="shared" si="425"/>
        <v>0</v>
      </c>
      <c r="AM277" s="164">
        <f t="shared" si="425"/>
        <v>0</v>
      </c>
      <c r="AN277" s="164">
        <f t="shared" si="425"/>
        <v>0</v>
      </c>
      <c r="AO277" s="164">
        <f t="shared" si="425"/>
        <v>0</v>
      </c>
      <c r="AP277" s="164">
        <f t="shared" si="425"/>
        <v>0</v>
      </c>
      <c r="AQ277" s="164">
        <f t="shared" si="425"/>
        <v>0</v>
      </c>
      <c r="AR277" s="164">
        <f t="shared" si="425"/>
        <v>0</v>
      </c>
      <c r="AS277" s="164">
        <f t="shared" si="425"/>
        <v>0</v>
      </c>
      <c r="AT277" s="164">
        <f t="shared" si="425"/>
        <v>0</v>
      </c>
      <c r="AU277" s="164">
        <f t="shared" si="425"/>
        <v>0</v>
      </c>
      <c r="AV277" s="164">
        <f t="shared" si="425"/>
        <v>0</v>
      </c>
      <c r="AW277" s="164">
        <f t="shared" si="425"/>
        <v>0</v>
      </c>
      <c r="AX277" s="164">
        <f t="shared" si="425"/>
        <v>0</v>
      </c>
      <c r="AY277" s="164">
        <f t="shared" si="425"/>
        <v>0</v>
      </c>
      <c r="AZ277" s="164">
        <f t="shared" si="425"/>
        <v>0</v>
      </c>
      <c r="BA277" s="164">
        <f t="shared" si="425"/>
        <v>0</v>
      </c>
      <c r="BB277" s="164">
        <f t="shared" si="425"/>
        <v>0</v>
      </c>
      <c r="BC277" s="164">
        <f t="shared" si="425"/>
        <v>0</v>
      </c>
      <c r="BD277" s="164">
        <f t="shared" si="425"/>
        <v>0</v>
      </c>
      <c r="BE277" s="164">
        <f t="shared" si="425"/>
        <v>0</v>
      </c>
      <c r="BF277" s="164">
        <f t="shared" si="425"/>
        <v>0</v>
      </c>
      <c r="BG277" s="164">
        <f t="shared" si="425"/>
        <v>0</v>
      </c>
      <c r="BH277" s="164">
        <f t="shared" si="425"/>
        <v>0</v>
      </c>
      <c r="BI277" s="164">
        <f t="shared" si="425"/>
        <v>0</v>
      </c>
      <c r="BJ277" s="164">
        <f t="shared" si="425"/>
        <v>0</v>
      </c>
      <c r="BK277" s="33">
        <f t="shared" si="425"/>
        <v>0</v>
      </c>
    </row>
    <row r="278" spans="9:63">
      <c r="I278" s="31">
        <v>86</v>
      </c>
      <c r="L278" s="225">
        <f t="shared" si="405"/>
        <v>0</v>
      </c>
      <c r="M278" s="164">
        <f t="shared" ref="M278:BK278" si="426">LOOKUP(M165,$K$56:$BK$56,$K$60:$BK$60)</f>
        <v>0</v>
      </c>
      <c r="N278" s="164">
        <f t="shared" si="426"/>
        <v>0</v>
      </c>
      <c r="O278" s="164">
        <f t="shared" si="426"/>
        <v>0</v>
      </c>
      <c r="P278" s="164">
        <f t="shared" si="426"/>
        <v>0</v>
      </c>
      <c r="Q278" s="164">
        <f t="shared" si="426"/>
        <v>0</v>
      </c>
      <c r="R278" s="164">
        <f t="shared" si="426"/>
        <v>0</v>
      </c>
      <c r="S278" s="164">
        <f t="shared" si="426"/>
        <v>0</v>
      </c>
      <c r="T278" s="164">
        <f t="shared" si="426"/>
        <v>0</v>
      </c>
      <c r="U278" s="164">
        <f t="shared" si="426"/>
        <v>0</v>
      </c>
      <c r="V278" s="164">
        <f t="shared" si="426"/>
        <v>0</v>
      </c>
      <c r="W278" s="164">
        <f t="shared" si="426"/>
        <v>0</v>
      </c>
      <c r="X278" s="164">
        <f t="shared" si="426"/>
        <v>0</v>
      </c>
      <c r="Y278" s="164">
        <f t="shared" si="426"/>
        <v>0</v>
      </c>
      <c r="Z278" s="164">
        <f t="shared" si="426"/>
        <v>0</v>
      </c>
      <c r="AA278" s="164">
        <f t="shared" si="426"/>
        <v>0</v>
      </c>
      <c r="AB278" s="164">
        <f t="shared" si="426"/>
        <v>0</v>
      </c>
      <c r="AC278" s="164">
        <f t="shared" si="426"/>
        <v>0</v>
      </c>
      <c r="AD278" s="164">
        <f t="shared" si="426"/>
        <v>0</v>
      </c>
      <c r="AE278" s="164">
        <f t="shared" si="426"/>
        <v>0</v>
      </c>
      <c r="AF278" s="164">
        <f t="shared" si="426"/>
        <v>0</v>
      </c>
      <c r="AG278" s="164">
        <f t="shared" si="426"/>
        <v>0</v>
      </c>
      <c r="AH278" s="164">
        <f t="shared" si="426"/>
        <v>0</v>
      </c>
      <c r="AI278" s="164">
        <f t="shared" si="426"/>
        <v>0</v>
      </c>
      <c r="AJ278" s="164">
        <f t="shared" si="426"/>
        <v>0</v>
      </c>
      <c r="AK278" s="164">
        <f t="shared" si="426"/>
        <v>0</v>
      </c>
      <c r="AL278" s="164">
        <f t="shared" si="426"/>
        <v>0</v>
      </c>
      <c r="AM278" s="164">
        <f t="shared" si="426"/>
        <v>0</v>
      </c>
      <c r="AN278" s="164">
        <f t="shared" si="426"/>
        <v>0</v>
      </c>
      <c r="AO278" s="164">
        <f t="shared" si="426"/>
        <v>0</v>
      </c>
      <c r="AP278" s="164">
        <f t="shared" si="426"/>
        <v>0</v>
      </c>
      <c r="AQ278" s="164">
        <f t="shared" si="426"/>
        <v>0</v>
      </c>
      <c r="AR278" s="164">
        <f t="shared" si="426"/>
        <v>0</v>
      </c>
      <c r="AS278" s="164">
        <f t="shared" si="426"/>
        <v>0</v>
      </c>
      <c r="AT278" s="164">
        <f t="shared" si="426"/>
        <v>0</v>
      </c>
      <c r="AU278" s="164">
        <f t="shared" si="426"/>
        <v>0</v>
      </c>
      <c r="AV278" s="164">
        <f t="shared" si="426"/>
        <v>0</v>
      </c>
      <c r="AW278" s="164">
        <f t="shared" si="426"/>
        <v>0</v>
      </c>
      <c r="AX278" s="164">
        <f t="shared" si="426"/>
        <v>0</v>
      </c>
      <c r="AY278" s="164">
        <f t="shared" si="426"/>
        <v>0</v>
      </c>
      <c r="AZ278" s="164">
        <f t="shared" si="426"/>
        <v>0</v>
      </c>
      <c r="BA278" s="164">
        <f t="shared" si="426"/>
        <v>0</v>
      </c>
      <c r="BB278" s="164">
        <f t="shared" si="426"/>
        <v>0</v>
      </c>
      <c r="BC278" s="164">
        <f t="shared" si="426"/>
        <v>0</v>
      </c>
      <c r="BD278" s="164">
        <f t="shared" si="426"/>
        <v>0</v>
      </c>
      <c r="BE278" s="164">
        <f t="shared" si="426"/>
        <v>0</v>
      </c>
      <c r="BF278" s="164">
        <f t="shared" si="426"/>
        <v>0</v>
      </c>
      <c r="BG278" s="164">
        <f t="shared" si="426"/>
        <v>0</v>
      </c>
      <c r="BH278" s="164">
        <f t="shared" si="426"/>
        <v>0</v>
      </c>
      <c r="BI278" s="164">
        <f t="shared" si="426"/>
        <v>0</v>
      </c>
      <c r="BJ278" s="164">
        <f t="shared" si="426"/>
        <v>0</v>
      </c>
      <c r="BK278" s="33">
        <f t="shared" si="426"/>
        <v>0</v>
      </c>
    </row>
    <row r="279" spans="9:63">
      <c r="I279" s="31">
        <v>87</v>
      </c>
      <c r="L279" s="225">
        <f t="shared" si="405"/>
        <v>0</v>
      </c>
      <c r="M279" s="164">
        <f t="shared" ref="M279:BK279" si="427">LOOKUP(M166,$K$56:$BK$56,$K$60:$BK$60)</f>
        <v>0</v>
      </c>
      <c r="N279" s="164">
        <f t="shared" si="427"/>
        <v>0</v>
      </c>
      <c r="O279" s="164">
        <f t="shared" si="427"/>
        <v>0</v>
      </c>
      <c r="P279" s="164">
        <f t="shared" si="427"/>
        <v>0</v>
      </c>
      <c r="Q279" s="164">
        <f t="shared" si="427"/>
        <v>0</v>
      </c>
      <c r="R279" s="164">
        <f t="shared" si="427"/>
        <v>0</v>
      </c>
      <c r="S279" s="164">
        <f t="shared" si="427"/>
        <v>0</v>
      </c>
      <c r="T279" s="164">
        <f t="shared" si="427"/>
        <v>0</v>
      </c>
      <c r="U279" s="164">
        <f t="shared" si="427"/>
        <v>0</v>
      </c>
      <c r="V279" s="164">
        <f t="shared" si="427"/>
        <v>0</v>
      </c>
      <c r="W279" s="164">
        <f t="shared" si="427"/>
        <v>0</v>
      </c>
      <c r="X279" s="164">
        <f t="shared" si="427"/>
        <v>0</v>
      </c>
      <c r="Y279" s="164">
        <f t="shared" si="427"/>
        <v>0</v>
      </c>
      <c r="Z279" s="164">
        <f t="shared" si="427"/>
        <v>0</v>
      </c>
      <c r="AA279" s="164">
        <f t="shared" si="427"/>
        <v>0</v>
      </c>
      <c r="AB279" s="164">
        <f t="shared" si="427"/>
        <v>0</v>
      </c>
      <c r="AC279" s="164">
        <f t="shared" si="427"/>
        <v>0</v>
      </c>
      <c r="AD279" s="164">
        <f t="shared" si="427"/>
        <v>0</v>
      </c>
      <c r="AE279" s="164">
        <f t="shared" si="427"/>
        <v>0</v>
      </c>
      <c r="AF279" s="164">
        <f t="shared" si="427"/>
        <v>0</v>
      </c>
      <c r="AG279" s="164">
        <f t="shared" si="427"/>
        <v>0</v>
      </c>
      <c r="AH279" s="164">
        <f t="shared" si="427"/>
        <v>0</v>
      </c>
      <c r="AI279" s="164">
        <f t="shared" si="427"/>
        <v>0</v>
      </c>
      <c r="AJ279" s="164">
        <f t="shared" si="427"/>
        <v>0</v>
      </c>
      <c r="AK279" s="164">
        <f t="shared" si="427"/>
        <v>0</v>
      </c>
      <c r="AL279" s="164">
        <f t="shared" si="427"/>
        <v>0</v>
      </c>
      <c r="AM279" s="164">
        <f t="shared" si="427"/>
        <v>0</v>
      </c>
      <c r="AN279" s="164">
        <f t="shared" si="427"/>
        <v>0</v>
      </c>
      <c r="AO279" s="164">
        <f t="shared" si="427"/>
        <v>0</v>
      </c>
      <c r="AP279" s="164">
        <f t="shared" si="427"/>
        <v>0</v>
      </c>
      <c r="AQ279" s="164">
        <f t="shared" si="427"/>
        <v>0</v>
      </c>
      <c r="AR279" s="164">
        <f t="shared" si="427"/>
        <v>0</v>
      </c>
      <c r="AS279" s="164">
        <f t="shared" si="427"/>
        <v>0</v>
      </c>
      <c r="AT279" s="164">
        <f t="shared" si="427"/>
        <v>0</v>
      </c>
      <c r="AU279" s="164">
        <f t="shared" si="427"/>
        <v>0</v>
      </c>
      <c r="AV279" s="164">
        <f t="shared" si="427"/>
        <v>0</v>
      </c>
      <c r="AW279" s="164">
        <f t="shared" si="427"/>
        <v>0</v>
      </c>
      <c r="AX279" s="164">
        <f t="shared" si="427"/>
        <v>0</v>
      </c>
      <c r="AY279" s="164">
        <f t="shared" si="427"/>
        <v>0</v>
      </c>
      <c r="AZ279" s="164">
        <f t="shared" si="427"/>
        <v>0</v>
      </c>
      <c r="BA279" s="164">
        <f t="shared" si="427"/>
        <v>0</v>
      </c>
      <c r="BB279" s="164">
        <f t="shared" si="427"/>
        <v>0</v>
      </c>
      <c r="BC279" s="164">
        <f t="shared" si="427"/>
        <v>0</v>
      </c>
      <c r="BD279" s="164">
        <f t="shared" si="427"/>
        <v>0</v>
      </c>
      <c r="BE279" s="164">
        <f t="shared" si="427"/>
        <v>0</v>
      </c>
      <c r="BF279" s="164">
        <f t="shared" si="427"/>
        <v>0</v>
      </c>
      <c r="BG279" s="164">
        <f t="shared" si="427"/>
        <v>0</v>
      </c>
      <c r="BH279" s="164">
        <f t="shared" si="427"/>
        <v>0</v>
      </c>
      <c r="BI279" s="164">
        <f t="shared" si="427"/>
        <v>0</v>
      </c>
      <c r="BJ279" s="164">
        <f t="shared" si="427"/>
        <v>0</v>
      </c>
      <c r="BK279" s="33">
        <f t="shared" si="427"/>
        <v>0</v>
      </c>
    </row>
    <row r="280" spans="9:63">
      <c r="I280" s="31">
        <v>88</v>
      </c>
      <c r="L280" s="225">
        <f t="shared" si="405"/>
        <v>0</v>
      </c>
      <c r="M280" s="164">
        <f t="shared" ref="M280:BK280" si="428">LOOKUP(M167,$K$56:$BK$56,$K$60:$BK$60)</f>
        <v>0</v>
      </c>
      <c r="N280" s="164">
        <f t="shared" si="428"/>
        <v>0</v>
      </c>
      <c r="O280" s="164">
        <f t="shared" si="428"/>
        <v>0</v>
      </c>
      <c r="P280" s="164">
        <f t="shared" si="428"/>
        <v>0</v>
      </c>
      <c r="Q280" s="164">
        <f t="shared" si="428"/>
        <v>0</v>
      </c>
      <c r="R280" s="164">
        <f t="shared" si="428"/>
        <v>0</v>
      </c>
      <c r="S280" s="164">
        <f t="shared" si="428"/>
        <v>0</v>
      </c>
      <c r="T280" s="164">
        <f t="shared" si="428"/>
        <v>0</v>
      </c>
      <c r="U280" s="164">
        <f t="shared" si="428"/>
        <v>0</v>
      </c>
      <c r="V280" s="164">
        <f t="shared" si="428"/>
        <v>0</v>
      </c>
      <c r="W280" s="164">
        <f t="shared" si="428"/>
        <v>0</v>
      </c>
      <c r="X280" s="164">
        <f t="shared" si="428"/>
        <v>0</v>
      </c>
      <c r="Y280" s="164">
        <f t="shared" si="428"/>
        <v>0</v>
      </c>
      <c r="Z280" s="164">
        <f t="shared" si="428"/>
        <v>0</v>
      </c>
      <c r="AA280" s="164">
        <f t="shared" si="428"/>
        <v>0</v>
      </c>
      <c r="AB280" s="164">
        <f t="shared" si="428"/>
        <v>0</v>
      </c>
      <c r="AC280" s="164">
        <f t="shared" si="428"/>
        <v>0</v>
      </c>
      <c r="AD280" s="164">
        <f t="shared" si="428"/>
        <v>0</v>
      </c>
      <c r="AE280" s="164">
        <f t="shared" si="428"/>
        <v>0</v>
      </c>
      <c r="AF280" s="164">
        <f t="shared" si="428"/>
        <v>0</v>
      </c>
      <c r="AG280" s="164">
        <f t="shared" si="428"/>
        <v>0</v>
      </c>
      <c r="AH280" s="164">
        <f t="shared" si="428"/>
        <v>0</v>
      </c>
      <c r="AI280" s="164">
        <f t="shared" si="428"/>
        <v>0</v>
      </c>
      <c r="AJ280" s="164">
        <f t="shared" si="428"/>
        <v>0</v>
      </c>
      <c r="AK280" s="164">
        <f t="shared" si="428"/>
        <v>0</v>
      </c>
      <c r="AL280" s="164">
        <f t="shared" si="428"/>
        <v>0</v>
      </c>
      <c r="AM280" s="164">
        <f t="shared" si="428"/>
        <v>0</v>
      </c>
      <c r="AN280" s="164">
        <f t="shared" si="428"/>
        <v>0</v>
      </c>
      <c r="AO280" s="164">
        <f t="shared" si="428"/>
        <v>0</v>
      </c>
      <c r="AP280" s="164">
        <f t="shared" si="428"/>
        <v>0</v>
      </c>
      <c r="AQ280" s="164">
        <f t="shared" si="428"/>
        <v>0</v>
      </c>
      <c r="AR280" s="164">
        <f t="shared" si="428"/>
        <v>0</v>
      </c>
      <c r="AS280" s="164">
        <f t="shared" si="428"/>
        <v>0</v>
      </c>
      <c r="AT280" s="164">
        <f t="shared" si="428"/>
        <v>0</v>
      </c>
      <c r="AU280" s="164">
        <f t="shared" si="428"/>
        <v>0</v>
      </c>
      <c r="AV280" s="164">
        <f t="shared" si="428"/>
        <v>0</v>
      </c>
      <c r="AW280" s="164">
        <f t="shared" si="428"/>
        <v>0</v>
      </c>
      <c r="AX280" s="164">
        <f t="shared" si="428"/>
        <v>0</v>
      </c>
      <c r="AY280" s="164">
        <f t="shared" si="428"/>
        <v>0</v>
      </c>
      <c r="AZ280" s="164">
        <f t="shared" si="428"/>
        <v>0</v>
      </c>
      <c r="BA280" s="164">
        <f t="shared" si="428"/>
        <v>0</v>
      </c>
      <c r="BB280" s="164">
        <f t="shared" si="428"/>
        <v>0</v>
      </c>
      <c r="BC280" s="164">
        <f t="shared" si="428"/>
        <v>0</v>
      </c>
      <c r="BD280" s="164">
        <f t="shared" si="428"/>
        <v>0</v>
      </c>
      <c r="BE280" s="164">
        <f t="shared" si="428"/>
        <v>0</v>
      </c>
      <c r="BF280" s="164">
        <f t="shared" si="428"/>
        <v>0</v>
      </c>
      <c r="BG280" s="164">
        <f t="shared" si="428"/>
        <v>0</v>
      </c>
      <c r="BH280" s="164">
        <f t="shared" si="428"/>
        <v>0</v>
      </c>
      <c r="BI280" s="164">
        <f t="shared" si="428"/>
        <v>0</v>
      </c>
      <c r="BJ280" s="164">
        <f t="shared" si="428"/>
        <v>0</v>
      </c>
      <c r="BK280" s="33">
        <f t="shared" si="428"/>
        <v>0</v>
      </c>
    </row>
    <row r="281" spans="9:63">
      <c r="I281" s="31">
        <v>89</v>
      </c>
      <c r="L281" s="225">
        <f t="shared" si="405"/>
        <v>0</v>
      </c>
      <c r="M281" s="164">
        <f t="shared" ref="M281:BK281" si="429">LOOKUP(M168,$K$56:$BK$56,$K$60:$BK$60)</f>
        <v>0</v>
      </c>
      <c r="N281" s="164">
        <f t="shared" si="429"/>
        <v>0</v>
      </c>
      <c r="O281" s="164">
        <f t="shared" si="429"/>
        <v>0</v>
      </c>
      <c r="P281" s="164">
        <f t="shared" si="429"/>
        <v>0</v>
      </c>
      <c r="Q281" s="164">
        <f t="shared" si="429"/>
        <v>0</v>
      </c>
      <c r="R281" s="164">
        <f t="shared" si="429"/>
        <v>0</v>
      </c>
      <c r="S281" s="164">
        <f t="shared" si="429"/>
        <v>0</v>
      </c>
      <c r="T281" s="164">
        <f t="shared" si="429"/>
        <v>0</v>
      </c>
      <c r="U281" s="164">
        <f t="shared" si="429"/>
        <v>0</v>
      </c>
      <c r="V281" s="164">
        <f t="shared" si="429"/>
        <v>0</v>
      </c>
      <c r="W281" s="164">
        <f t="shared" si="429"/>
        <v>0</v>
      </c>
      <c r="X281" s="164">
        <f t="shared" si="429"/>
        <v>0</v>
      </c>
      <c r="Y281" s="164">
        <f t="shared" si="429"/>
        <v>0</v>
      </c>
      <c r="Z281" s="164">
        <f t="shared" si="429"/>
        <v>0</v>
      </c>
      <c r="AA281" s="164">
        <f t="shared" si="429"/>
        <v>0</v>
      </c>
      <c r="AB281" s="164">
        <f t="shared" si="429"/>
        <v>0</v>
      </c>
      <c r="AC281" s="164">
        <f t="shared" si="429"/>
        <v>0</v>
      </c>
      <c r="AD281" s="164">
        <f t="shared" si="429"/>
        <v>0</v>
      </c>
      <c r="AE281" s="164">
        <f t="shared" si="429"/>
        <v>0</v>
      </c>
      <c r="AF281" s="164">
        <f t="shared" si="429"/>
        <v>0</v>
      </c>
      <c r="AG281" s="164">
        <f t="shared" si="429"/>
        <v>0</v>
      </c>
      <c r="AH281" s="164">
        <f t="shared" si="429"/>
        <v>0</v>
      </c>
      <c r="AI281" s="164">
        <f t="shared" si="429"/>
        <v>0</v>
      </c>
      <c r="AJ281" s="164">
        <f t="shared" si="429"/>
        <v>0</v>
      </c>
      <c r="AK281" s="164">
        <f t="shared" si="429"/>
        <v>0</v>
      </c>
      <c r="AL281" s="164">
        <f t="shared" si="429"/>
        <v>0</v>
      </c>
      <c r="AM281" s="164">
        <f t="shared" si="429"/>
        <v>0</v>
      </c>
      <c r="AN281" s="164">
        <f t="shared" si="429"/>
        <v>0</v>
      </c>
      <c r="AO281" s="164">
        <f t="shared" si="429"/>
        <v>0</v>
      </c>
      <c r="AP281" s="164">
        <f t="shared" si="429"/>
        <v>0</v>
      </c>
      <c r="AQ281" s="164">
        <f t="shared" si="429"/>
        <v>0</v>
      </c>
      <c r="AR281" s="164">
        <f t="shared" si="429"/>
        <v>0</v>
      </c>
      <c r="AS281" s="164">
        <f t="shared" si="429"/>
        <v>0</v>
      </c>
      <c r="AT281" s="164">
        <f t="shared" si="429"/>
        <v>0</v>
      </c>
      <c r="AU281" s="164">
        <f t="shared" si="429"/>
        <v>0</v>
      </c>
      <c r="AV281" s="164">
        <f t="shared" si="429"/>
        <v>0</v>
      </c>
      <c r="AW281" s="164">
        <f t="shared" si="429"/>
        <v>0</v>
      </c>
      <c r="AX281" s="164">
        <f t="shared" si="429"/>
        <v>0</v>
      </c>
      <c r="AY281" s="164">
        <f t="shared" si="429"/>
        <v>0</v>
      </c>
      <c r="AZ281" s="164">
        <f t="shared" si="429"/>
        <v>0</v>
      </c>
      <c r="BA281" s="164">
        <f t="shared" si="429"/>
        <v>0</v>
      </c>
      <c r="BB281" s="164">
        <f t="shared" si="429"/>
        <v>0</v>
      </c>
      <c r="BC281" s="164">
        <f t="shared" si="429"/>
        <v>0</v>
      </c>
      <c r="BD281" s="164">
        <f t="shared" si="429"/>
        <v>0</v>
      </c>
      <c r="BE281" s="164">
        <f t="shared" si="429"/>
        <v>0</v>
      </c>
      <c r="BF281" s="164">
        <f t="shared" si="429"/>
        <v>0</v>
      </c>
      <c r="BG281" s="164">
        <f t="shared" si="429"/>
        <v>0</v>
      </c>
      <c r="BH281" s="164">
        <f t="shared" si="429"/>
        <v>0</v>
      </c>
      <c r="BI281" s="164">
        <f t="shared" si="429"/>
        <v>0</v>
      </c>
      <c r="BJ281" s="164">
        <f t="shared" si="429"/>
        <v>0</v>
      </c>
      <c r="BK281" s="33">
        <f t="shared" si="429"/>
        <v>0</v>
      </c>
    </row>
    <row r="282" spans="9:63">
      <c r="I282" s="31">
        <v>90</v>
      </c>
      <c r="L282" s="225">
        <f t="shared" si="405"/>
        <v>0</v>
      </c>
      <c r="M282" s="164">
        <f t="shared" ref="M282:BK282" si="430">LOOKUP(M169,$K$56:$BK$56,$K$60:$BK$60)</f>
        <v>0</v>
      </c>
      <c r="N282" s="164">
        <f t="shared" si="430"/>
        <v>0</v>
      </c>
      <c r="O282" s="164">
        <f t="shared" si="430"/>
        <v>0</v>
      </c>
      <c r="P282" s="164">
        <f t="shared" si="430"/>
        <v>0</v>
      </c>
      <c r="Q282" s="164">
        <f t="shared" si="430"/>
        <v>0</v>
      </c>
      <c r="R282" s="164">
        <f t="shared" si="430"/>
        <v>0</v>
      </c>
      <c r="S282" s="164">
        <f t="shared" si="430"/>
        <v>0</v>
      </c>
      <c r="T282" s="164">
        <f t="shared" si="430"/>
        <v>0</v>
      </c>
      <c r="U282" s="164">
        <f t="shared" si="430"/>
        <v>0</v>
      </c>
      <c r="V282" s="164">
        <f t="shared" si="430"/>
        <v>0</v>
      </c>
      <c r="W282" s="164">
        <f t="shared" si="430"/>
        <v>0</v>
      </c>
      <c r="X282" s="164">
        <f t="shared" si="430"/>
        <v>0</v>
      </c>
      <c r="Y282" s="164">
        <f t="shared" si="430"/>
        <v>0</v>
      </c>
      <c r="Z282" s="164">
        <f t="shared" si="430"/>
        <v>0</v>
      </c>
      <c r="AA282" s="164">
        <f t="shared" si="430"/>
        <v>0</v>
      </c>
      <c r="AB282" s="164">
        <f t="shared" si="430"/>
        <v>0</v>
      </c>
      <c r="AC282" s="164">
        <f t="shared" si="430"/>
        <v>0</v>
      </c>
      <c r="AD282" s="164">
        <f t="shared" si="430"/>
        <v>0</v>
      </c>
      <c r="AE282" s="164">
        <f t="shared" si="430"/>
        <v>0</v>
      </c>
      <c r="AF282" s="164">
        <f t="shared" si="430"/>
        <v>0</v>
      </c>
      <c r="AG282" s="164">
        <f t="shared" si="430"/>
        <v>0</v>
      </c>
      <c r="AH282" s="164">
        <f t="shared" si="430"/>
        <v>0</v>
      </c>
      <c r="AI282" s="164">
        <f t="shared" si="430"/>
        <v>0</v>
      </c>
      <c r="AJ282" s="164">
        <f t="shared" si="430"/>
        <v>0</v>
      </c>
      <c r="AK282" s="164">
        <f t="shared" si="430"/>
        <v>0</v>
      </c>
      <c r="AL282" s="164">
        <f t="shared" si="430"/>
        <v>0</v>
      </c>
      <c r="AM282" s="164">
        <f t="shared" si="430"/>
        <v>0</v>
      </c>
      <c r="AN282" s="164">
        <f t="shared" si="430"/>
        <v>0</v>
      </c>
      <c r="AO282" s="164">
        <f t="shared" si="430"/>
        <v>0</v>
      </c>
      <c r="AP282" s="164">
        <f t="shared" si="430"/>
        <v>0</v>
      </c>
      <c r="AQ282" s="164">
        <f t="shared" si="430"/>
        <v>0</v>
      </c>
      <c r="AR282" s="164">
        <f t="shared" si="430"/>
        <v>0</v>
      </c>
      <c r="AS282" s="164">
        <f t="shared" si="430"/>
        <v>0</v>
      </c>
      <c r="AT282" s="164">
        <f t="shared" si="430"/>
        <v>0</v>
      </c>
      <c r="AU282" s="164">
        <f t="shared" si="430"/>
        <v>0</v>
      </c>
      <c r="AV282" s="164">
        <f t="shared" si="430"/>
        <v>0</v>
      </c>
      <c r="AW282" s="164">
        <f t="shared" si="430"/>
        <v>0</v>
      </c>
      <c r="AX282" s="164">
        <f t="shared" si="430"/>
        <v>0</v>
      </c>
      <c r="AY282" s="164">
        <f t="shared" si="430"/>
        <v>0</v>
      </c>
      <c r="AZ282" s="164">
        <f t="shared" si="430"/>
        <v>0</v>
      </c>
      <c r="BA282" s="164">
        <f t="shared" si="430"/>
        <v>0</v>
      </c>
      <c r="BB282" s="164">
        <f t="shared" si="430"/>
        <v>0</v>
      </c>
      <c r="BC282" s="164">
        <f t="shared" si="430"/>
        <v>0</v>
      </c>
      <c r="BD282" s="164">
        <f t="shared" si="430"/>
        <v>0</v>
      </c>
      <c r="BE282" s="164">
        <f t="shared" si="430"/>
        <v>0</v>
      </c>
      <c r="BF282" s="164">
        <f t="shared" si="430"/>
        <v>0</v>
      </c>
      <c r="BG282" s="164">
        <f t="shared" si="430"/>
        <v>0</v>
      </c>
      <c r="BH282" s="164">
        <f t="shared" si="430"/>
        <v>0</v>
      </c>
      <c r="BI282" s="164">
        <f t="shared" si="430"/>
        <v>0</v>
      </c>
      <c r="BJ282" s="164">
        <f t="shared" si="430"/>
        <v>0</v>
      </c>
      <c r="BK282" s="33">
        <f t="shared" si="430"/>
        <v>0</v>
      </c>
    </row>
    <row r="283" spans="9:63">
      <c r="I283" s="31">
        <v>91</v>
      </c>
      <c r="L283" s="225">
        <f t="shared" si="405"/>
        <v>0</v>
      </c>
      <c r="M283" s="164">
        <f t="shared" ref="M283:BK283" si="431">LOOKUP(M170,$K$56:$BK$56,$K$60:$BK$60)</f>
        <v>0</v>
      </c>
      <c r="N283" s="164">
        <f t="shared" si="431"/>
        <v>0</v>
      </c>
      <c r="O283" s="164">
        <f t="shared" si="431"/>
        <v>0</v>
      </c>
      <c r="P283" s="164">
        <f t="shared" si="431"/>
        <v>0</v>
      </c>
      <c r="Q283" s="164">
        <f t="shared" si="431"/>
        <v>0</v>
      </c>
      <c r="R283" s="164">
        <f t="shared" si="431"/>
        <v>0</v>
      </c>
      <c r="S283" s="164">
        <f t="shared" si="431"/>
        <v>0</v>
      </c>
      <c r="T283" s="164">
        <f t="shared" si="431"/>
        <v>0</v>
      </c>
      <c r="U283" s="164">
        <f t="shared" si="431"/>
        <v>0</v>
      </c>
      <c r="V283" s="164">
        <f t="shared" si="431"/>
        <v>0</v>
      </c>
      <c r="W283" s="164">
        <f t="shared" si="431"/>
        <v>0</v>
      </c>
      <c r="X283" s="164">
        <f t="shared" si="431"/>
        <v>0</v>
      </c>
      <c r="Y283" s="164">
        <f t="shared" si="431"/>
        <v>0</v>
      </c>
      <c r="Z283" s="164">
        <f t="shared" si="431"/>
        <v>0</v>
      </c>
      <c r="AA283" s="164">
        <f t="shared" si="431"/>
        <v>0</v>
      </c>
      <c r="AB283" s="164">
        <f t="shared" si="431"/>
        <v>0</v>
      </c>
      <c r="AC283" s="164">
        <f t="shared" si="431"/>
        <v>0</v>
      </c>
      <c r="AD283" s="164">
        <f t="shared" si="431"/>
        <v>0</v>
      </c>
      <c r="AE283" s="164">
        <f t="shared" si="431"/>
        <v>0</v>
      </c>
      <c r="AF283" s="164">
        <f t="shared" si="431"/>
        <v>0</v>
      </c>
      <c r="AG283" s="164">
        <f t="shared" si="431"/>
        <v>0</v>
      </c>
      <c r="AH283" s="164">
        <f t="shared" si="431"/>
        <v>0</v>
      </c>
      <c r="AI283" s="164">
        <f t="shared" si="431"/>
        <v>0</v>
      </c>
      <c r="AJ283" s="164">
        <f t="shared" si="431"/>
        <v>0</v>
      </c>
      <c r="AK283" s="164">
        <f t="shared" si="431"/>
        <v>0</v>
      </c>
      <c r="AL283" s="164">
        <f t="shared" si="431"/>
        <v>0</v>
      </c>
      <c r="AM283" s="164">
        <f t="shared" si="431"/>
        <v>0</v>
      </c>
      <c r="AN283" s="164">
        <f t="shared" si="431"/>
        <v>0</v>
      </c>
      <c r="AO283" s="164">
        <f t="shared" si="431"/>
        <v>0</v>
      </c>
      <c r="AP283" s="164">
        <f t="shared" si="431"/>
        <v>0</v>
      </c>
      <c r="AQ283" s="164">
        <f t="shared" si="431"/>
        <v>0</v>
      </c>
      <c r="AR283" s="164">
        <f t="shared" si="431"/>
        <v>0</v>
      </c>
      <c r="AS283" s="164">
        <f t="shared" si="431"/>
        <v>0</v>
      </c>
      <c r="AT283" s="164">
        <f t="shared" si="431"/>
        <v>0</v>
      </c>
      <c r="AU283" s="164">
        <f t="shared" si="431"/>
        <v>0</v>
      </c>
      <c r="AV283" s="164">
        <f t="shared" si="431"/>
        <v>0</v>
      </c>
      <c r="AW283" s="164">
        <f t="shared" si="431"/>
        <v>0</v>
      </c>
      <c r="AX283" s="164">
        <f t="shared" si="431"/>
        <v>0</v>
      </c>
      <c r="AY283" s="164">
        <f t="shared" si="431"/>
        <v>0</v>
      </c>
      <c r="AZ283" s="164">
        <f t="shared" si="431"/>
        <v>0</v>
      </c>
      <c r="BA283" s="164">
        <f t="shared" si="431"/>
        <v>0</v>
      </c>
      <c r="BB283" s="164">
        <f t="shared" si="431"/>
        <v>0</v>
      </c>
      <c r="BC283" s="164">
        <f t="shared" si="431"/>
        <v>0</v>
      </c>
      <c r="BD283" s="164">
        <f t="shared" si="431"/>
        <v>0</v>
      </c>
      <c r="BE283" s="164">
        <f t="shared" si="431"/>
        <v>0</v>
      </c>
      <c r="BF283" s="164">
        <f t="shared" si="431"/>
        <v>0</v>
      </c>
      <c r="BG283" s="164">
        <f t="shared" si="431"/>
        <v>0</v>
      </c>
      <c r="BH283" s="164">
        <f t="shared" si="431"/>
        <v>0</v>
      </c>
      <c r="BI283" s="164">
        <f t="shared" si="431"/>
        <v>0</v>
      </c>
      <c r="BJ283" s="164">
        <f t="shared" si="431"/>
        <v>0</v>
      </c>
      <c r="BK283" s="33">
        <f t="shared" si="431"/>
        <v>0</v>
      </c>
    </row>
    <row r="284" spans="9:63">
      <c r="I284" s="31">
        <v>92</v>
      </c>
      <c r="L284" s="225">
        <f t="shared" si="405"/>
        <v>0</v>
      </c>
      <c r="M284" s="164">
        <f t="shared" ref="M284:BK284" si="432">LOOKUP(M171,$K$56:$BK$56,$K$60:$BK$60)</f>
        <v>0</v>
      </c>
      <c r="N284" s="164">
        <f t="shared" si="432"/>
        <v>0</v>
      </c>
      <c r="O284" s="164">
        <f t="shared" si="432"/>
        <v>0</v>
      </c>
      <c r="P284" s="164">
        <f t="shared" si="432"/>
        <v>0</v>
      </c>
      <c r="Q284" s="164">
        <f t="shared" si="432"/>
        <v>0</v>
      </c>
      <c r="R284" s="164">
        <f t="shared" si="432"/>
        <v>0</v>
      </c>
      <c r="S284" s="164">
        <f t="shared" si="432"/>
        <v>0</v>
      </c>
      <c r="T284" s="164">
        <f t="shared" si="432"/>
        <v>0</v>
      </c>
      <c r="U284" s="164">
        <f t="shared" si="432"/>
        <v>0</v>
      </c>
      <c r="V284" s="164">
        <f t="shared" si="432"/>
        <v>0</v>
      </c>
      <c r="W284" s="164">
        <f t="shared" si="432"/>
        <v>0</v>
      </c>
      <c r="X284" s="164">
        <f t="shared" si="432"/>
        <v>0</v>
      </c>
      <c r="Y284" s="164">
        <f t="shared" si="432"/>
        <v>0</v>
      </c>
      <c r="Z284" s="164">
        <f t="shared" si="432"/>
        <v>0</v>
      </c>
      <c r="AA284" s="164">
        <f t="shared" si="432"/>
        <v>0</v>
      </c>
      <c r="AB284" s="164">
        <f t="shared" si="432"/>
        <v>0</v>
      </c>
      <c r="AC284" s="164">
        <f t="shared" si="432"/>
        <v>0</v>
      </c>
      <c r="AD284" s="164">
        <f t="shared" si="432"/>
        <v>0</v>
      </c>
      <c r="AE284" s="164">
        <f t="shared" si="432"/>
        <v>0</v>
      </c>
      <c r="AF284" s="164">
        <f t="shared" si="432"/>
        <v>0</v>
      </c>
      <c r="AG284" s="164">
        <f t="shared" si="432"/>
        <v>0</v>
      </c>
      <c r="AH284" s="164">
        <f t="shared" si="432"/>
        <v>0</v>
      </c>
      <c r="AI284" s="164">
        <f t="shared" si="432"/>
        <v>0</v>
      </c>
      <c r="AJ284" s="164">
        <f t="shared" si="432"/>
        <v>0</v>
      </c>
      <c r="AK284" s="164">
        <f t="shared" si="432"/>
        <v>0</v>
      </c>
      <c r="AL284" s="164">
        <f t="shared" si="432"/>
        <v>0</v>
      </c>
      <c r="AM284" s="164">
        <f t="shared" si="432"/>
        <v>0</v>
      </c>
      <c r="AN284" s="164">
        <f t="shared" si="432"/>
        <v>0</v>
      </c>
      <c r="AO284" s="164">
        <f t="shared" si="432"/>
        <v>0</v>
      </c>
      <c r="AP284" s="164">
        <f t="shared" si="432"/>
        <v>0</v>
      </c>
      <c r="AQ284" s="164">
        <f t="shared" si="432"/>
        <v>0</v>
      </c>
      <c r="AR284" s="164">
        <f t="shared" si="432"/>
        <v>0</v>
      </c>
      <c r="AS284" s="164">
        <f t="shared" si="432"/>
        <v>0</v>
      </c>
      <c r="AT284" s="164">
        <f t="shared" si="432"/>
        <v>0</v>
      </c>
      <c r="AU284" s="164">
        <f t="shared" si="432"/>
        <v>0</v>
      </c>
      <c r="AV284" s="164">
        <f t="shared" si="432"/>
        <v>0</v>
      </c>
      <c r="AW284" s="164">
        <f t="shared" si="432"/>
        <v>0</v>
      </c>
      <c r="AX284" s="164">
        <f t="shared" si="432"/>
        <v>0</v>
      </c>
      <c r="AY284" s="164">
        <f t="shared" si="432"/>
        <v>0</v>
      </c>
      <c r="AZ284" s="164">
        <f t="shared" si="432"/>
        <v>0</v>
      </c>
      <c r="BA284" s="164">
        <f t="shared" si="432"/>
        <v>0</v>
      </c>
      <c r="BB284" s="164">
        <f t="shared" si="432"/>
        <v>0</v>
      </c>
      <c r="BC284" s="164">
        <f t="shared" si="432"/>
        <v>0</v>
      </c>
      <c r="BD284" s="164">
        <f t="shared" si="432"/>
        <v>0</v>
      </c>
      <c r="BE284" s="164">
        <f t="shared" si="432"/>
        <v>0</v>
      </c>
      <c r="BF284" s="164">
        <f t="shared" si="432"/>
        <v>0</v>
      </c>
      <c r="BG284" s="164">
        <f t="shared" si="432"/>
        <v>0</v>
      </c>
      <c r="BH284" s="164">
        <f t="shared" si="432"/>
        <v>0</v>
      </c>
      <c r="BI284" s="164">
        <f t="shared" si="432"/>
        <v>0</v>
      </c>
      <c r="BJ284" s="164">
        <f t="shared" si="432"/>
        <v>0</v>
      </c>
      <c r="BK284" s="33">
        <f t="shared" si="432"/>
        <v>0</v>
      </c>
    </row>
    <row r="285" spans="9:63">
      <c r="I285" s="31">
        <v>93</v>
      </c>
      <c r="L285" s="225">
        <f t="shared" si="405"/>
        <v>0</v>
      </c>
      <c r="M285" s="164">
        <f t="shared" ref="M285:BK285" si="433">LOOKUP(M172,$K$56:$BK$56,$K$60:$BK$60)</f>
        <v>0</v>
      </c>
      <c r="N285" s="164">
        <f t="shared" si="433"/>
        <v>0</v>
      </c>
      <c r="O285" s="164">
        <f t="shared" si="433"/>
        <v>0</v>
      </c>
      <c r="P285" s="164">
        <f t="shared" si="433"/>
        <v>0</v>
      </c>
      <c r="Q285" s="164">
        <f t="shared" si="433"/>
        <v>0</v>
      </c>
      <c r="R285" s="164">
        <f t="shared" si="433"/>
        <v>0</v>
      </c>
      <c r="S285" s="164">
        <f t="shared" si="433"/>
        <v>0</v>
      </c>
      <c r="T285" s="164">
        <f t="shared" si="433"/>
        <v>0</v>
      </c>
      <c r="U285" s="164">
        <f t="shared" si="433"/>
        <v>0</v>
      </c>
      <c r="V285" s="164">
        <f t="shared" si="433"/>
        <v>0</v>
      </c>
      <c r="W285" s="164">
        <f t="shared" si="433"/>
        <v>0</v>
      </c>
      <c r="X285" s="164">
        <f t="shared" si="433"/>
        <v>0</v>
      </c>
      <c r="Y285" s="164">
        <f t="shared" si="433"/>
        <v>0</v>
      </c>
      <c r="Z285" s="164">
        <f t="shared" si="433"/>
        <v>0</v>
      </c>
      <c r="AA285" s="164">
        <f t="shared" si="433"/>
        <v>0</v>
      </c>
      <c r="AB285" s="164">
        <f t="shared" si="433"/>
        <v>0</v>
      </c>
      <c r="AC285" s="164">
        <f t="shared" si="433"/>
        <v>0</v>
      </c>
      <c r="AD285" s="164">
        <f t="shared" si="433"/>
        <v>0</v>
      </c>
      <c r="AE285" s="164">
        <f t="shared" si="433"/>
        <v>0</v>
      </c>
      <c r="AF285" s="164">
        <f t="shared" si="433"/>
        <v>0</v>
      </c>
      <c r="AG285" s="164">
        <f t="shared" si="433"/>
        <v>0</v>
      </c>
      <c r="AH285" s="164">
        <f t="shared" si="433"/>
        <v>0</v>
      </c>
      <c r="AI285" s="164">
        <f t="shared" si="433"/>
        <v>0</v>
      </c>
      <c r="AJ285" s="164">
        <f t="shared" si="433"/>
        <v>0</v>
      </c>
      <c r="AK285" s="164">
        <f t="shared" si="433"/>
        <v>0</v>
      </c>
      <c r="AL285" s="164">
        <f t="shared" si="433"/>
        <v>0</v>
      </c>
      <c r="AM285" s="164">
        <f t="shared" si="433"/>
        <v>0</v>
      </c>
      <c r="AN285" s="164">
        <f t="shared" si="433"/>
        <v>0</v>
      </c>
      <c r="AO285" s="164">
        <f t="shared" si="433"/>
        <v>0</v>
      </c>
      <c r="AP285" s="164">
        <f t="shared" si="433"/>
        <v>0</v>
      </c>
      <c r="AQ285" s="164">
        <f t="shared" si="433"/>
        <v>0</v>
      </c>
      <c r="AR285" s="164">
        <f t="shared" si="433"/>
        <v>0</v>
      </c>
      <c r="AS285" s="164">
        <f t="shared" si="433"/>
        <v>0</v>
      </c>
      <c r="AT285" s="164">
        <f t="shared" si="433"/>
        <v>0</v>
      </c>
      <c r="AU285" s="164">
        <f t="shared" si="433"/>
        <v>0</v>
      </c>
      <c r="AV285" s="164">
        <f t="shared" si="433"/>
        <v>0</v>
      </c>
      <c r="AW285" s="164">
        <f t="shared" si="433"/>
        <v>0</v>
      </c>
      <c r="AX285" s="164">
        <f t="shared" si="433"/>
        <v>0</v>
      </c>
      <c r="AY285" s="164">
        <f t="shared" si="433"/>
        <v>0</v>
      </c>
      <c r="AZ285" s="164">
        <f t="shared" si="433"/>
        <v>0</v>
      </c>
      <c r="BA285" s="164">
        <f t="shared" si="433"/>
        <v>0</v>
      </c>
      <c r="BB285" s="164">
        <f t="shared" si="433"/>
        <v>0</v>
      </c>
      <c r="BC285" s="164">
        <f t="shared" si="433"/>
        <v>0</v>
      </c>
      <c r="BD285" s="164">
        <f t="shared" si="433"/>
        <v>0</v>
      </c>
      <c r="BE285" s="164">
        <f t="shared" si="433"/>
        <v>0</v>
      </c>
      <c r="BF285" s="164">
        <f t="shared" si="433"/>
        <v>0</v>
      </c>
      <c r="BG285" s="164">
        <f t="shared" si="433"/>
        <v>0</v>
      </c>
      <c r="BH285" s="164">
        <f t="shared" si="433"/>
        <v>0</v>
      </c>
      <c r="BI285" s="164">
        <f t="shared" si="433"/>
        <v>0</v>
      </c>
      <c r="BJ285" s="164">
        <f t="shared" si="433"/>
        <v>0</v>
      </c>
      <c r="BK285" s="33">
        <f t="shared" si="433"/>
        <v>0</v>
      </c>
    </row>
    <row r="286" spans="9:63">
      <c r="I286" s="31">
        <v>94</v>
      </c>
      <c r="L286" s="225">
        <f t="shared" si="405"/>
        <v>0</v>
      </c>
      <c r="M286" s="164">
        <f t="shared" ref="M286:BK286" si="434">LOOKUP(M173,$K$56:$BK$56,$K$60:$BK$60)</f>
        <v>0</v>
      </c>
      <c r="N286" s="164">
        <f t="shared" si="434"/>
        <v>0</v>
      </c>
      <c r="O286" s="164">
        <f t="shared" si="434"/>
        <v>0</v>
      </c>
      <c r="P286" s="164">
        <f t="shared" si="434"/>
        <v>0</v>
      </c>
      <c r="Q286" s="164">
        <f t="shared" si="434"/>
        <v>0</v>
      </c>
      <c r="R286" s="164">
        <f t="shared" si="434"/>
        <v>0</v>
      </c>
      <c r="S286" s="164">
        <f t="shared" si="434"/>
        <v>0</v>
      </c>
      <c r="T286" s="164">
        <f t="shared" si="434"/>
        <v>0</v>
      </c>
      <c r="U286" s="164">
        <f t="shared" si="434"/>
        <v>0</v>
      </c>
      <c r="V286" s="164">
        <f t="shared" si="434"/>
        <v>0</v>
      </c>
      <c r="W286" s="164">
        <f t="shared" si="434"/>
        <v>0</v>
      </c>
      <c r="X286" s="164">
        <f t="shared" si="434"/>
        <v>0</v>
      </c>
      <c r="Y286" s="164">
        <f t="shared" si="434"/>
        <v>0</v>
      </c>
      <c r="Z286" s="164">
        <f t="shared" si="434"/>
        <v>0</v>
      </c>
      <c r="AA286" s="164">
        <f t="shared" si="434"/>
        <v>0</v>
      </c>
      <c r="AB286" s="164">
        <f t="shared" si="434"/>
        <v>0</v>
      </c>
      <c r="AC286" s="164">
        <f t="shared" si="434"/>
        <v>0</v>
      </c>
      <c r="AD286" s="164">
        <f t="shared" si="434"/>
        <v>0</v>
      </c>
      <c r="AE286" s="164">
        <f t="shared" si="434"/>
        <v>0</v>
      </c>
      <c r="AF286" s="164">
        <f t="shared" si="434"/>
        <v>0</v>
      </c>
      <c r="AG286" s="164">
        <f t="shared" si="434"/>
        <v>0</v>
      </c>
      <c r="AH286" s="164">
        <f t="shared" si="434"/>
        <v>0</v>
      </c>
      <c r="AI286" s="164">
        <f t="shared" si="434"/>
        <v>0</v>
      </c>
      <c r="AJ286" s="164">
        <f t="shared" si="434"/>
        <v>0</v>
      </c>
      <c r="AK286" s="164">
        <f t="shared" si="434"/>
        <v>0</v>
      </c>
      <c r="AL286" s="164">
        <f t="shared" si="434"/>
        <v>0</v>
      </c>
      <c r="AM286" s="164">
        <f t="shared" si="434"/>
        <v>0</v>
      </c>
      <c r="AN286" s="164">
        <f t="shared" si="434"/>
        <v>0</v>
      </c>
      <c r="AO286" s="164">
        <f t="shared" si="434"/>
        <v>0</v>
      </c>
      <c r="AP286" s="164">
        <f t="shared" si="434"/>
        <v>0</v>
      </c>
      <c r="AQ286" s="164">
        <f t="shared" si="434"/>
        <v>0</v>
      </c>
      <c r="AR286" s="164">
        <f t="shared" si="434"/>
        <v>0</v>
      </c>
      <c r="AS286" s="164">
        <f t="shared" si="434"/>
        <v>0</v>
      </c>
      <c r="AT286" s="164">
        <f t="shared" si="434"/>
        <v>0</v>
      </c>
      <c r="AU286" s="164">
        <f t="shared" si="434"/>
        <v>0</v>
      </c>
      <c r="AV286" s="164">
        <f t="shared" si="434"/>
        <v>0</v>
      </c>
      <c r="AW286" s="164">
        <f t="shared" si="434"/>
        <v>0</v>
      </c>
      <c r="AX286" s="164">
        <f t="shared" si="434"/>
        <v>0</v>
      </c>
      <c r="AY286" s="164">
        <f t="shared" si="434"/>
        <v>0</v>
      </c>
      <c r="AZ286" s="164">
        <f t="shared" si="434"/>
        <v>0</v>
      </c>
      <c r="BA286" s="164">
        <f t="shared" si="434"/>
        <v>0</v>
      </c>
      <c r="BB286" s="164">
        <f t="shared" si="434"/>
        <v>0</v>
      </c>
      <c r="BC286" s="164">
        <f t="shared" si="434"/>
        <v>0</v>
      </c>
      <c r="BD286" s="164">
        <f t="shared" si="434"/>
        <v>0</v>
      </c>
      <c r="BE286" s="164">
        <f t="shared" si="434"/>
        <v>0</v>
      </c>
      <c r="BF286" s="164">
        <f t="shared" si="434"/>
        <v>0</v>
      </c>
      <c r="BG286" s="164">
        <f t="shared" si="434"/>
        <v>0</v>
      </c>
      <c r="BH286" s="164">
        <f t="shared" si="434"/>
        <v>0</v>
      </c>
      <c r="BI286" s="164">
        <f t="shared" si="434"/>
        <v>0</v>
      </c>
      <c r="BJ286" s="164">
        <f t="shared" si="434"/>
        <v>0</v>
      </c>
      <c r="BK286" s="33">
        <f t="shared" si="434"/>
        <v>0</v>
      </c>
    </row>
    <row r="287" spans="9:63">
      <c r="I287" s="31">
        <v>95</v>
      </c>
      <c r="L287" s="225">
        <f t="shared" si="405"/>
        <v>0</v>
      </c>
      <c r="M287" s="164">
        <f t="shared" ref="M287:BK287" si="435">LOOKUP(M174,$K$56:$BK$56,$K$60:$BK$60)</f>
        <v>0</v>
      </c>
      <c r="N287" s="164">
        <f t="shared" si="435"/>
        <v>0</v>
      </c>
      <c r="O287" s="164">
        <f t="shared" si="435"/>
        <v>0</v>
      </c>
      <c r="P287" s="164">
        <f t="shared" si="435"/>
        <v>0</v>
      </c>
      <c r="Q287" s="164">
        <f t="shared" si="435"/>
        <v>0</v>
      </c>
      <c r="R287" s="164">
        <f t="shared" si="435"/>
        <v>0</v>
      </c>
      <c r="S287" s="164">
        <f t="shared" si="435"/>
        <v>0</v>
      </c>
      <c r="T287" s="164">
        <f t="shared" si="435"/>
        <v>0</v>
      </c>
      <c r="U287" s="164">
        <f t="shared" si="435"/>
        <v>0</v>
      </c>
      <c r="V287" s="164">
        <f t="shared" si="435"/>
        <v>0</v>
      </c>
      <c r="W287" s="164">
        <f t="shared" si="435"/>
        <v>0</v>
      </c>
      <c r="X287" s="164">
        <f t="shared" si="435"/>
        <v>0</v>
      </c>
      <c r="Y287" s="164">
        <f t="shared" si="435"/>
        <v>0</v>
      </c>
      <c r="Z287" s="164">
        <f t="shared" si="435"/>
        <v>0</v>
      </c>
      <c r="AA287" s="164">
        <f t="shared" si="435"/>
        <v>0</v>
      </c>
      <c r="AB287" s="164">
        <f t="shared" si="435"/>
        <v>0</v>
      </c>
      <c r="AC287" s="164">
        <f t="shared" si="435"/>
        <v>0</v>
      </c>
      <c r="AD287" s="164">
        <f t="shared" si="435"/>
        <v>0</v>
      </c>
      <c r="AE287" s="164">
        <f t="shared" si="435"/>
        <v>0</v>
      </c>
      <c r="AF287" s="164">
        <f t="shared" si="435"/>
        <v>0</v>
      </c>
      <c r="AG287" s="164">
        <f t="shared" si="435"/>
        <v>0</v>
      </c>
      <c r="AH287" s="164">
        <f t="shared" si="435"/>
        <v>0</v>
      </c>
      <c r="AI287" s="164">
        <f t="shared" si="435"/>
        <v>0</v>
      </c>
      <c r="AJ287" s="164">
        <f t="shared" si="435"/>
        <v>0</v>
      </c>
      <c r="AK287" s="164">
        <f t="shared" si="435"/>
        <v>0</v>
      </c>
      <c r="AL287" s="164">
        <f t="shared" si="435"/>
        <v>0</v>
      </c>
      <c r="AM287" s="164">
        <f t="shared" si="435"/>
        <v>0</v>
      </c>
      <c r="AN287" s="164">
        <f t="shared" si="435"/>
        <v>0</v>
      </c>
      <c r="AO287" s="164">
        <f t="shared" si="435"/>
        <v>0</v>
      </c>
      <c r="AP287" s="164">
        <f t="shared" si="435"/>
        <v>0</v>
      </c>
      <c r="AQ287" s="164">
        <f t="shared" si="435"/>
        <v>0</v>
      </c>
      <c r="AR287" s="164">
        <f t="shared" si="435"/>
        <v>0</v>
      </c>
      <c r="AS287" s="164">
        <f t="shared" si="435"/>
        <v>0</v>
      </c>
      <c r="AT287" s="164">
        <f t="shared" si="435"/>
        <v>0</v>
      </c>
      <c r="AU287" s="164">
        <f t="shared" si="435"/>
        <v>0</v>
      </c>
      <c r="AV287" s="164">
        <f t="shared" si="435"/>
        <v>0</v>
      </c>
      <c r="AW287" s="164">
        <f t="shared" si="435"/>
        <v>0</v>
      </c>
      <c r="AX287" s="164">
        <f t="shared" si="435"/>
        <v>0</v>
      </c>
      <c r="AY287" s="164">
        <f t="shared" si="435"/>
        <v>0</v>
      </c>
      <c r="AZ287" s="164">
        <f t="shared" si="435"/>
        <v>0</v>
      </c>
      <c r="BA287" s="164">
        <f t="shared" si="435"/>
        <v>0</v>
      </c>
      <c r="BB287" s="164">
        <f t="shared" si="435"/>
        <v>0</v>
      </c>
      <c r="BC287" s="164">
        <f t="shared" si="435"/>
        <v>0</v>
      </c>
      <c r="BD287" s="164">
        <f t="shared" si="435"/>
        <v>0</v>
      </c>
      <c r="BE287" s="164">
        <f t="shared" si="435"/>
        <v>0</v>
      </c>
      <c r="BF287" s="164">
        <f t="shared" si="435"/>
        <v>0</v>
      </c>
      <c r="BG287" s="164">
        <f t="shared" si="435"/>
        <v>0</v>
      </c>
      <c r="BH287" s="164">
        <f t="shared" si="435"/>
        <v>0</v>
      </c>
      <c r="BI287" s="164">
        <f t="shared" si="435"/>
        <v>0</v>
      </c>
      <c r="BJ287" s="164">
        <f t="shared" si="435"/>
        <v>0</v>
      </c>
      <c r="BK287" s="33">
        <f t="shared" si="435"/>
        <v>0</v>
      </c>
    </row>
    <row r="288" spans="9:63">
      <c r="I288" s="31">
        <v>96</v>
      </c>
      <c r="L288" s="225">
        <f t="shared" si="405"/>
        <v>0</v>
      </c>
      <c r="M288" s="164">
        <f t="shared" ref="M288:BK288" si="436">LOOKUP(M175,$K$56:$BK$56,$K$60:$BK$60)</f>
        <v>0</v>
      </c>
      <c r="N288" s="164">
        <f t="shared" si="436"/>
        <v>0</v>
      </c>
      <c r="O288" s="164">
        <f t="shared" si="436"/>
        <v>0</v>
      </c>
      <c r="P288" s="164">
        <f t="shared" si="436"/>
        <v>0</v>
      </c>
      <c r="Q288" s="164">
        <f t="shared" si="436"/>
        <v>0</v>
      </c>
      <c r="R288" s="164">
        <f t="shared" si="436"/>
        <v>0</v>
      </c>
      <c r="S288" s="164">
        <f t="shared" si="436"/>
        <v>0</v>
      </c>
      <c r="T288" s="164">
        <f t="shared" si="436"/>
        <v>0</v>
      </c>
      <c r="U288" s="164">
        <f t="shared" si="436"/>
        <v>0</v>
      </c>
      <c r="V288" s="164">
        <f t="shared" si="436"/>
        <v>0</v>
      </c>
      <c r="W288" s="164">
        <f t="shared" si="436"/>
        <v>0</v>
      </c>
      <c r="X288" s="164">
        <f t="shared" si="436"/>
        <v>0</v>
      </c>
      <c r="Y288" s="164">
        <f t="shared" si="436"/>
        <v>0</v>
      </c>
      <c r="Z288" s="164">
        <f t="shared" si="436"/>
        <v>0</v>
      </c>
      <c r="AA288" s="164">
        <f t="shared" si="436"/>
        <v>0</v>
      </c>
      <c r="AB288" s="164">
        <f t="shared" si="436"/>
        <v>0</v>
      </c>
      <c r="AC288" s="164">
        <f t="shared" si="436"/>
        <v>0</v>
      </c>
      <c r="AD288" s="164">
        <f t="shared" si="436"/>
        <v>0</v>
      </c>
      <c r="AE288" s="164">
        <f t="shared" si="436"/>
        <v>0</v>
      </c>
      <c r="AF288" s="164">
        <f t="shared" si="436"/>
        <v>0</v>
      </c>
      <c r="AG288" s="164">
        <f t="shared" si="436"/>
        <v>0</v>
      </c>
      <c r="AH288" s="164">
        <f t="shared" si="436"/>
        <v>0</v>
      </c>
      <c r="AI288" s="164">
        <f t="shared" si="436"/>
        <v>0</v>
      </c>
      <c r="AJ288" s="164">
        <f t="shared" si="436"/>
        <v>0</v>
      </c>
      <c r="AK288" s="164">
        <f t="shared" si="436"/>
        <v>0</v>
      </c>
      <c r="AL288" s="164">
        <f t="shared" si="436"/>
        <v>0</v>
      </c>
      <c r="AM288" s="164">
        <f t="shared" si="436"/>
        <v>0</v>
      </c>
      <c r="AN288" s="164">
        <f t="shared" si="436"/>
        <v>0</v>
      </c>
      <c r="AO288" s="164">
        <f t="shared" si="436"/>
        <v>0</v>
      </c>
      <c r="AP288" s="164">
        <f t="shared" si="436"/>
        <v>0</v>
      </c>
      <c r="AQ288" s="164">
        <f t="shared" si="436"/>
        <v>0</v>
      </c>
      <c r="AR288" s="164">
        <f t="shared" si="436"/>
        <v>0</v>
      </c>
      <c r="AS288" s="164">
        <f t="shared" si="436"/>
        <v>0</v>
      </c>
      <c r="AT288" s="164">
        <f t="shared" si="436"/>
        <v>0</v>
      </c>
      <c r="AU288" s="164">
        <f t="shared" si="436"/>
        <v>0</v>
      </c>
      <c r="AV288" s="164">
        <f t="shared" si="436"/>
        <v>0</v>
      </c>
      <c r="AW288" s="164">
        <f t="shared" si="436"/>
        <v>0</v>
      </c>
      <c r="AX288" s="164">
        <f t="shared" si="436"/>
        <v>0</v>
      </c>
      <c r="AY288" s="164">
        <f t="shared" si="436"/>
        <v>0</v>
      </c>
      <c r="AZ288" s="164">
        <f t="shared" si="436"/>
        <v>0</v>
      </c>
      <c r="BA288" s="164">
        <f t="shared" si="436"/>
        <v>0</v>
      </c>
      <c r="BB288" s="164">
        <f t="shared" si="436"/>
        <v>0</v>
      </c>
      <c r="BC288" s="164">
        <f t="shared" si="436"/>
        <v>0</v>
      </c>
      <c r="BD288" s="164">
        <f t="shared" si="436"/>
        <v>0</v>
      </c>
      <c r="BE288" s="164">
        <f t="shared" si="436"/>
        <v>0</v>
      </c>
      <c r="BF288" s="164">
        <f t="shared" si="436"/>
        <v>0</v>
      </c>
      <c r="BG288" s="164">
        <f t="shared" si="436"/>
        <v>0</v>
      </c>
      <c r="BH288" s="164">
        <f t="shared" si="436"/>
        <v>0</v>
      </c>
      <c r="BI288" s="164">
        <f t="shared" si="436"/>
        <v>0</v>
      </c>
      <c r="BJ288" s="164">
        <f t="shared" si="436"/>
        <v>0</v>
      </c>
      <c r="BK288" s="33">
        <f t="shared" si="436"/>
        <v>0</v>
      </c>
    </row>
    <row r="289" spans="9:63">
      <c r="I289" s="31">
        <v>97</v>
      </c>
      <c r="L289" s="225">
        <f t="shared" si="405"/>
        <v>0</v>
      </c>
      <c r="M289" s="164">
        <f t="shared" ref="M289:BK289" si="437">LOOKUP(M176,$K$56:$BK$56,$K$60:$BK$60)</f>
        <v>0</v>
      </c>
      <c r="N289" s="164">
        <f t="shared" si="437"/>
        <v>0</v>
      </c>
      <c r="O289" s="164">
        <f t="shared" si="437"/>
        <v>0</v>
      </c>
      <c r="P289" s="164">
        <f t="shared" si="437"/>
        <v>0</v>
      </c>
      <c r="Q289" s="164">
        <f t="shared" si="437"/>
        <v>0</v>
      </c>
      <c r="R289" s="164">
        <f t="shared" si="437"/>
        <v>0</v>
      </c>
      <c r="S289" s="164">
        <f t="shared" si="437"/>
        <v>0</v>
      </c>
      <c r="T289" s="164">
        <f t="shared" si="437"/>
        <v>0</v>
      </c>
      <c r="U289" s="164">
        <f t="shared" si="437"/>
        <v>0</v>
      </c>
      <c r="V289" s="164">
        <f t="shared" si="437"/>
        <v>0</v>
      </c>
      <c r="W289" s="164">
        <f t="shared" si="437"/>
        <v>0</v>
      </c>
      <c r="X289" s="164">
        <f t="shared" si="437"/>
        <v>0</v>
      </c>
      <c r="Y289" s="164">
        <f t="shared" si="437"/>
        <v>0</v>
      </c>
      <c r="Z289" s="164">
        <f t="shared" si="437"/>
        <v>0</v>
      </c>
      <c r="AA289" s="164">
        <f t="shared" si="437"/>
        <v>0</v>
      </c>
      <c r="AB289" s="164">
        <f t="shared" si="437"/>
        <v>0</v>
      </c>
      <c r="AC289" s="164">
        <f t="shared" si="437"/>
        <v>0</v>
      </c>
      <c r="AD289" s="164">
        <f t="shared" si="437"/>
        <v>0</v>
      </c>
      <c r="AE289" s="164">
        <f t="shared" si="437"/>
        <v>0</v>
      </c>
      <c r="AF289" s="164">
        <f t="shared" si="437"/>
        <v>0</v>
      </c>
      <c r="AG289" s="164">
        <f t="shared" si="437"/>
        <v>0</v>
      </c>
      <c r="AH289" s="164">
        <f t="shared" si="437"/>
        <v>0</v>
      </c>
      <c r="AI289" s="164">
        <f t="shared" si="437"/>
        <v>0</v>
      </c>
      <c r="AJ289" s="164">
        <f t="shared" si="437"/>
        <v>0</v>
      </c>
      <c r="AK289" s="164">
        <f t="shared" si="437"/>
        <v>0</v>
      </c>
      <c r="AL289" s="164">
        <f t="shared" si="437"/>
        <v>0</v>
      </c>
      <c r="AM289" s="164">
        <f t="shared" si="437"/>
        <v>0</v>
      </c>
      <c r="AN289" s="164">
        <f t="shared" si="437"/>
        <v>0</v>
      </c>
      <c r="AO289" s="164">
        <f t="shared" si="437"/>
        <v>0</v>
      </c>
      <c r="AP289" s="164">
        <f t="shared" si="437"/>
        <v>0</v>
      </c>
      <c r="AQ289" s="164">
        <f t="shared" si="437"/>
        <v>0</v>
      </c>
      <c r="AR289" s="164">
        <f t="shared" si="437"/>
        <v>0</v>
      </c>
      <c r="AS289" s="164">
        <f t="shared" si="437"/>
        <v>0</v>
      </c>
      <c r="AT289" s="164">
        <f t="shared" si="437"/>
        <v>0</v>
      </c>
      <c r="AU289" s="164">
        <f t="shared" si="437"/>
        <v>0</v>
      </c>
      <c r="AV289" s="164">
        <f t="shared" si="437"/>
        <v>0</v>
      </c>
      <c r="AW289" s="164">
        <f t="shared" si="437"/>
        <v>0</v>
      </c>
      <c r="AX289" s="164">
        <f t="shared" si="437"/>
        <v>0</v>
      </c>
      <c r="AY289" s="164">
        <f t="shared" si="437"/>
        <v>0</v>
      </c>
      <c r="AZ289" s="164">
        <f t="shared" si="437"/>
        <v>0</v>
      </c>
      <c r="BA289" s="164">
        <f t="shared" si="437"/>
        <v>0</v>
      </c>
      <c r="BB289" s="164">
        <f t="shared" si="437"/>
        <v>0</v>
      </c>
      <c r="BC289" s="164">
        <f t="shared" si="437"/>
        <v>0</v>
      </c>
      <c r="BD289" s="164">
        <f t="shared" si="437"/>
        <v>0</v>
      </c>
      <c r="BE289" s="164">
        <f t="shared" si="437"/>
        <v>0</v>
      </c>
      <c r="BF289" s="164">
        <f t="shared" si="437"/>
        <v>0</v>
      </c>
      <c r="BG289" s="164">
        <f t="shared" si="437"/>
        <v>0</v>
      </c>
      <c r="BH289" s="164">
        <f t="shared" si="437"/>
        <v>0</v>
      </c>
      <c r="BI289" s="164">
        <f t="shared" si="437"/>
        <v>0</v>
      </c>
      <c r="BJ289" s="164">
        <f t="shared" si="437"/>
        <v>0</v>
      </c>
      <c r="BK289" s="33">
        <f t="shared" si="437"/>
        <v>0</v>
      </c>
    </row>
    <row r="290" spans="9:63">
      <c r="I290" s="31">
        <v>98</v>
      </c>
      <c r="L290" s="225">
        <f t="shared" si="405"/>
        <v>0</v>
      </c>
      <c r="M290" s="164">
        <f t="shared" ref="M290:BK290" si="438">LOOKUP(M177,$K$56:$BK$56,$K$60:$BK$60)</f>
        <v>0</v>
      </c>
      <c r="N290" s="164">
        <f t="shared" si="438"/>
        <v>0</v>
      </c>
      <c r="O290" s="164">
        <f t="shared" si="438"/>
        <v>0</v>
      </c>
      <c r="P290" s="164">
        <f t="shared" si="438"/>
        <v>0</v>
      </c>
      <c r="Q290" s="164">
        <f t="shared" si="438"/>
        <v>0</v>
      </c>
      <c r="R290" s="164">
        <f t="shared" si="438"/>
        <v>0</v>
      </c>
      <c r="S290" s="164">
        <f t="shared" si="438"/>
        <v>0</v>
      </c>
      <c r="T290" s="164">
        <f t="shared" si="438"/>
        <v>0</v>
      </c>
      <c r="U290" s="164">
        <f t="shared" si="438"/>
        <v>0</v>
      </c>
      <c r="V290" s="164">
        <f t="shared" si="438"/>
        <v>0</v>
      </c>
      <c r="W290" s="164">
        <f t="shared" si="438"/>
        <v>0</v>
      </c>
      <c r="X290" s="164">
        <f t="shared" si="438"/>
        <v>0</v>
      </c>
      <c r="Y290" s="164">
        <f t="shared" si="438"/>
        <v>0</v>
      </c>
      <c r="Z290" s="164">
        <f t="shared" si="438"/>
        <v>0</v>
      </c>
      <c r="AA290" s="164">
        <f t="shared" si="438"/>
        <v>0</v>
      </c>
      <c r="AB290" s="164">
        <f t="shared" si="438"/>
        <v>0</v>
      </c>
      <c r="AC290" s="164">
        <f t="shared" si="438"/>
        <v>0</v>
      </c>
      <c r="AD290" s="164">
        <f t="shared" si="438"/>
        <v>0</v>
      </c>
      <c r="AE290" s="164">
        <f t="shared" si="438"/>
        <v>0</v>
      </c>
      <c r="AF290" s="164">
        <f t="shared" si="438"/>
        <v>0</v>
      </c>
      <c r="AG290" s="164">
        <f t="shared" si="438"/>
        <v>0</v>
      </c>
      <c r="AH290" s="164">
        <f t="shared" si="438"/>
        <v>0</v>
      </c>
      <c r="AI290" s="164">
        <f t="shared" si="438"/>
        <v>0</v>
      </c>
      <c r="AJ290" s="164">
        <f t="shared" si="438"/>
        <v>0</v>
      </c>
      <c r="AK290" s="164">
        <f t="shared" si="438"/>
        <v>0</v>
      </c>
      <c r="AL290" s="164">
        <f t="shared" si="438"/>
        <v>0</v>
      </c>
      <c r="AM290" s="164">
        <f t="shared" si="438"/>
        <v>0</v>
      </c>
      <c r="AN290" s="164">
        <f t="shared" si="438"/>
        <v>0</v>
      </c>
      <c r="AO290" s="164">
        <f t="shared" si="438"/>
        <v>0</v>
      </c>
      <c r="AP290" s="164">
        <f t="shared" si="438"/>
        <v>0</v>
      </c>
      <c r="AQ290" s="164">
        <f t="shared" si="438"/>
        <v>0</v>
      </c>
      <c r="AR290" s="164">
        <f t="shared" si="438"/>
        <v>0</v>
      </c>
      <c r="AS290" s="164">
        <f t="shared" si="438"/>
        <v>0</v>
      </c>
      <c r="AT290" s="164">
        <f t="shared" si="438"/>
        <v>0</v>
      </c>
      <c r="AU290" s="164">
        <f t="shared" si="438"/>
        <v>0</v>
      </c>
      <c r="AV290" s="164">
        <f t="shared" si="438"/>
        <v>0</v>
      </c>
      <c r="AW290" s="164">
        <f t="shared" si="438"/>
        <v>0</v>
      </c>
      <c r="AX290" s="164">
        <f t="shared" si="438"/>
        <v>0</v>
      </c>
      <c r="AY290" s="164">
        <f t="shared" si="438"/>
        <v>0</v>
      </c>
      <c r="AZ290" s="164">
        <f t="shared" si="438"/>
        <v>0</v>
      </c>
      <c r="BA290" s="164">
        <f t="shared" si="438"/>
        <v>0</v>
      </c>
      <c r="BB290" s="164">
        <f t="shared" si="438"/>
        <v>0</v>
      </c>
      <c r="BC290" s="164">
        <f t="shared" si="438"/>
        <v>0</v>
      </c>
      <c r="BD290" s="164">
        <f t="shared" si="438"/>
        <v>0</v>
      </c>
      <c r="BE290" s="164">
        <f t="shared" si="438"/>
        <v>0</v>
      </c>
      <c r="BF290" s="164">
        <f t="shared" si="438"/>
        <v>0</v>
      </c>
      <c r="BG290" s="164">
        <f t="shared" si="438"/>
        <v>0</v>
      </c>
      <c r="BH290" s="164">
        <f t="shared" si="438"/>
        <v>0</v>
      </c>
      <c r="BI290" s="164">
        <f t="shared" si="438"/>
        <v>0</v>
      </c>
      <c r="BJ290" s="164">
        <f t="shared" si="438"/>
        <v>0</v>
      </c>
      <c r="BK290" s="33">
        <f t="shared" si="438"/>
        <v>0</v>
      </c>
    </row>
    <row r="291" spans="9:63">
      <c r="I291" s="31">
        <v>99</v>
      </c>
      <c r="L291" s="225">
        <f t="shared" si="405"/>
        <v>0</v>
      </c>
      <c r="M291" s="164">
        <f t="shared" ref="M291:BK291" si="439">LOOKUP(M178,$K$56:$BK$56,$K$60:$BK$60)</f>
        <v>0</v>
      </c>
      <c r="N291" s="164">
        <f t="shared" si="439"/>
        <v>0</v>
      </c>
      <c r="O291" s="164">
        <f t="shared" si="439"/>
        <v>0</v>
      </c>
      <c r="P291" s="164">
        <f t="shared" si="439"/>
        <v>0</v>
      </c>
      <c r="Q291" s="164">
        <f t="shared" si="439"/>
        <v>0</v>
      </c>
      <c r="R291" s="164">
        <f t="shared" si="439"/>
        <v>0</v>
      </c>
      <c r="S291" s="164">
        <f t="shared" si="439"/>
        <v>0</v>
      </c>
      <c r="T291" s="164">
        <f t="shared" si="439"/>
        <v>0</v>
      </c>
      <c r="U291" s="164">
        <f t="shared" si="439"/>
        <v>0</v>
      </c>
      <c r="V291" s="164">
        <f t="shared" si="439"/>
        <v>0</v>
      </c>
      <c r="W291" s="164">
        <f t="shared" si="439"/>
        <v>0</v>
      </c>
      <c r="X291" s="164">
        <f t="shared" si="439"/>
        <v>0</v>
      </c>
      <c r="Y291" s="164">
        <f t="shared" si="439"/>
        <v>0</v>
      </c>
      <c r="Z291" s="164">
        <f t="shared" si="439"/>
        <v>0</v>
      </c>
      <c r="AA291" s="164">
        <f t="shared" si="439"/>
        <v>0</v>
      </c>
      <c r="AB291" s="164">
        <f t="shared" si="439"/>
        <v>0</v>
      </c>
      <c r="AC291" s="164">
        <f t="shared" si="439"/>
        <v>0</v>
      </c>
      <c r="AD291" s="164">
        <f t="shared" si="439"/>
        <v>0</v>
      </c>
      <c r="AE291" s="164">
        <f t="shared" si="439"/>
        <v>0</v>
      </c>
      <c r="AF291" s="164">
        <f t="shared" si="439"/>
        <v>0</v>
      </c>
      <c r="AG291" s="164">
        <f t="shared" si="439"/>
        <v>0</v>
      </c>
      <c r="AH291" s="164">
        <f t="shared" si="439"/>
        <v>0</v>
      </c>
      <c r="AI291" s="164">
        <f t="shared" si="439"/>
        <v>0</v>
      </c>
      <c r="AJ291" s="164">
        <f t="shared" si="439"/>
        <v>0</v>
      </c>
      <c r="AK291" s="164">
        <f t="shared" si="439"/>
        <v>0</v>
      </c>
      <c r="AL291" s="164">
        <f t="shared" si="439"/>
        <v>0</v>
      </c>
      <c r="AM291" s="164">
        <f t="shared" si="439"/>
        <v>0</v>
      </c>
      <c r="AN291" s="164">
        <f t="shared" si="439"/>
        <v>0</v>
      </c>
      <c r="AO291" s="164">
        <f t="shared" si="439"/>
        <v>0</v>
      </c>
      <c r="AP291" s="164">
        <f t="shared" si="439"/>
        <v>0</v>
      </c>
      <c r="AQ291" s="164">
        <f t="shared" si="439"/>
        <v>0</v>
      </c>
      <c r="AR291" s="164">
        <f t="shared" si="439"/>
        <v>0</v>
      </c>
      <c r="AS291" s="164">
        <f t="shared" si="439"/>
        <v>0</v>
      </c>
      <c r="AT291" s="164">
        <f t="shared" si="439"/>
        <v>0</v>
      </c>
      <c r="AU291" s="164">
        <f t="shared" si="439"/>
        <v>0</v>
      </c>
      <c r="AV291" s="164">
        <f t="shared" si="439"/>
        <v>0</v>
      </c>
      <c r="AW291" s="164">
        <f t="shared" si="439"/>
        <v>0</v>
      </c>
      <c r="AX291" s="164">
        <f t="shared" si="439"/>
        <v>0</v>
      </c>
      <c r="AY291" s="164">
        <f t="shared" si="439"/>
        <v>0</v>
      </c>
      <c r="AZ291" s="164">
        <f t="shared" si="439"/>
        <v>0</v>
      </c>
      <c r="BA291" s="164">
        <f t="shared" si="439"/>
        <v>0</v>
      </c>
      <c r="BB291" s="164">
        <f t="shared" si="439"/>
        <v>0</v>
      </c>
      <c r="BC291" s="164">
        <f t="shared" si="439"/>
        <v>0</v>
      </c>
      <c r="BD291" s="164">
        <f t="shared" si="439"/>
        <v>0</v>
      </c>
      <c r="BE291" s="164">
        <f t="shared" si="439"/>
        <v>0</v>
      </c>
      <c r="BF291" s="164">
        <f t="shared" si="439"/>
        <v>0</v>
      </c>
      <c r="BG291" s="164">
        <f t="shared" si="439"/>
        <v>0</v>
      </c>
      <c r="BH291" s="164">
        <f t="shared" si="439"/>
        <v>0</v>
      </c>
      <c r="BI291" s="164">
        <f t="shared" si="439"/>
        <v>0</v>
      </c>
      <c r="BJ291" s="164">
        <f t="shared" si="439"/>
        <v>0</v>
      </c>
      <c r="BK291" s="33">
        <f t="shared" si="439"/>
        <v>0</v>
      </c>
    </row>
    <row r="292" spans="9:63">
      <c r="I292" s="31">
        <v>100</v>
      </c>
      <c r="L292" s="226">
        <f t="shared" si="405"/>
        <v>0</v>
      </c>
      <c r="M292" s="227">
        <f t="shared" ref="M292:BK292" si="440">LOOKUP(M179,$K$56:$BK$56,$K$60:$BK$60)</f>
        <v>0</v>
      </c>
      <c r="N292" s="227">
        <f t="shared" si="440"/>
        <v>0</v>
      </c>
      <c r="O292" s="227">
        <f t="shared" si="440"/>
        <v>0</v>
      </c>
      <c r="P292" s="227">
        <f t="shared" si="440"/>
        <v>0</v>
      </c>
      <c r="Q292" s="227">
        <f t="shared" si="440"/>
        <v>0</v>
      </c>
      <c r="R292" s="227">
        <f t="shared" si="440"/>
        <v>0</v>
      </c>
      <c r="S292" s="227">
        <f t="shared" si="440"/>
        <v>0</v>
      </c>
      <c r="T292" s="227">
        <f t="shared" si="440"/>
        <v>0</v>
      </c>
      <c r="U292" s="227">
        <f t="shared" si="440"/>
        <v>0</v>
      </c>
      <c r="V292" s="227">
        <f t="shared" si="440"/>
        <v>0</v>
      </c>
      <c r="W292" s="227">
        <f t="shared" si="440"/>
        <v>0</v>
      </c>
      <c r="X292" s="227">
        <f t="shared" si="440"/>
        <v>0</v>
      </c>
      <c r="Y292" s="227">
        <f t="shared" si="440"/>
        <v>0</v>
      </c>
      <c r="Z292" s="227">
        <f t="shared" si="440"/>
        <v>0</v>
      </c>
      <c r="AA292" s="227">
        <f t="shared" si="440"/>
        <v>0</v>
      </c>
      <c r="AB292" s="227">
        <f t="shared" si="440"/>
        <v>0</v>
      </c>
      <c r="AC292" s="227">
        <f t="shared" si="440"/>
        <v>0</v>
      </c>
      <c r="AD292" s="227">
        <f t="shared" si="440"/>
        <v>0</v>
      </c>
      <c r="AE292" s="227">
        <f t="shared" si="440"/>
        <v>0</v>
      </c>
      <c r="AF292" s="227">
        <f t="shared" si="440"/>
        <v>0</v>
      </c>
      <c r="AG292" s="227">
        <f t="shared" si="440"/>
        <v>0</v>
      </c>
      <c r="AH292" s="227">
        <f t="shared" si="440"/>
        <v>0</v>
      </c>
      <c r="AI292" s="227">
        <f t="shared" si="440"/>
        <v>0</v>
      </c>
      <c r="AJ292" s="227">
        <f t="shared" si="440"/>
        <v>0</v>
      </c>
      <c r="AK292" s="227">
        <f t="shared" si="440"/>
        <v>0</v>
      </c>
      <c r="AL292" s="227">
        <f t="shared" si="440"/>
        <v>0</v>
      </c>
      <c r="AM292" s="227">
        <f t="shared" si="440"/>
        <v>0</v>
      </c>
      <c r="AN292" s="227">
        <f t="shared" si="440"/>
        <v>0</v>
      </c>
      <c r="AO292" s="227">
        <f t="shared" si="440"/>
        <v>0</v>
      </c>
      <c r="AP292" s="227">
        <f t="shared" si="440"/>
        <v>0</v>
      </c>
      <c r="AQ292" s="227">
        <f t="shared" si="440"/>
        <v>0</v>
      </c>
      <c r="AR292" s="227">
        <f t="shared" si="440"/>
        <v>0</v>
      </c>
      <c r="AS292" s="227">
        <f t="shared" si="440"/>
        <v>0</v>
      </c>
      <c r="AT292" s="227">
        <f t="shared" si="440"/>
        <v>0</v>
      </c>
      <c r="AU292" s="227">
        <f t="shared" si="440"/>
        <v>0</v>
      </c>
      <c r="AV292" s="227">
        <f t="shared" si="440"/>
        <v>0</v>
      </c>
      <c r="AW292" s="227">
        <f t="shared" si="440"/>
        <v>0</v>
      </c>
      <c r="AX292" s="227">
        <f t="shared" si="440"/>
        <v>0</v>
      </c>
      <c r="AY292" s="227">
        <f t="shared" si="440"/>
        <v>0</v>
      </c>
      <c r="AZ292" s="227">
        <f t="shared" si="440"/>
        <v>0</v>
      </c>
      <c r="BA292" s="227">
        <f t="shared" si="440"/>
        <v>0</v>
      </c>
      <c r="BB292" s="227">
        <f t="shared" si="440"/>
        <v>0</v>
      </c>
      <c r="BC292" s="227">
        <f t="shared" si="440"/>
        <v>0</v>
      </c>
      <c r="BD292" s="227">
        <f t="shared" si="440"/>
        <v>0</v>
      </c>
      <c r="BE292" s="227">
        <f t="shared" si="440"/>
        <v>0</v>
      </c>
      <c r="BF292" s="227">
        <f t="shared" si="440"/>
        <v>0</v>
      </c>
      <c r="BG292" s="227">
        <f t="shared" si="440"/>
        <v>0</v>
      </c>
      <c r="BH292" s="227">
        <f t="shared" si="440"/>
        <v>0</v>
      </c>
      <c r="BI292" s="227">
        <f t="shared" si="440"/>
        <v>0</v>
      </c>
      <c r="BJ292" s="227">
        <f t="shared" si="440"/>
        <v>0</v>
      </c>
      <c r="BK292" s="96">
        <f t="shared" si="440"/>
        <v>0</v>
      </c>
    </row>
  </sheetData>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10001"/>
  <sheetViews>
    <sheetView workbookViewId="0">
      <selection activeCell="C46" sqref="C46"/>
    </sheetView>
  </sheetViews>
  <sheetFormatPr defaultRowHeight="11.25"/>
  <cols>
    <col min="1" max="9" width="36.83203125" customWidth="1"/>
  </cols>
  <sheetData>
    <row r="1" spans="1:9">
      <c r="A1" s="24" t="s">
        <v>26</v>
      </c>
    </row>
    <row r="3" spans="1:9">
      <c r="A3" t="s">
        <v>27</v>
      </c>
      <c r="B3" t="s">
        <v>28</v>
      </c>
      <c r="C3">
        <v>0</v>
      </c>
    </row>
    <row r="4" spans="1:9">
      <c r="A4" t="s">
        <v>29</v>
      </c>
    </row>
    <row r="5" spans="1:9">
      <c r="A5" t="s">
        <v>30</v>
      </c>
    </row>
    <row r="7" spans="1:9">
      <c r="A7" s="24" t="s">
        <v>31</v>
      </c>
      <c r="B7" t="s">
        <v>32</v>
      </c>
    </row>
    <row r="8" spans="1:9">
      <c r="B8">
        <v>9</v>
      </c>
    </row>
    <row r="10" spans="1:9">
      <c r="A10" t="s">
        <v>33</v>
      </c>
    </row>
    <row r="11" spans="1:9">
      <c r="A11">
        <f>+A20</f>
        <v>37</v>
      </c>
      <c r="B11" s="31">
        <f t="shared" ref="B11:D11" si="0">+B20</f>
        <v>31</v>
      </c>
      <c r="C11" s="31">
        <f t="shared" si="0"/>
        <v>31</v>
      </c>
      <c r="D11" s="31">
        <f t="shared" si="0"/>
        <v>31</v>
      </c>
      <c r="E11" t="e">
        <f>'Cash Flow'!#REF!</f>
        <v>#REF!</v>
      </c>
      <c r="F11" t="e">
        <f>'Well Prod'!#REF!</f>
        <v>#REF!</v>
      </c>
      <c r="G11" t="e">
        <f>'Well CAPEX-Schedule'!#REF!</f>
        <v>#REF!</v>
      </c>
      <c r="H11" t="e">
        <f>Variables!#REF!</f>
        <v>#REF!</v>
      </c>
      <c r="I11" t="e">
        <f>'CB Trial Gas Rate'!#REF!</f>
        <v>#REF!</v>
      </c>
    </row>
    <row r="13" spans="1:9">
      <c r="A13" t="s">
        <v>34</v>
      </c>
    </row>
    <row r="14" spans="1:9">
      <c r="A14" t="s">
        <v>38</v>
      </c>
      <c r="B14" t="s">
        <v>41</v>
      </c>
      <c r="C14" t="s">
        <v>44</v>
      </c>
      <c r="D14" t="s">
        <v>48</v>
      </c>
      <c r="E14" s="30" t="s">
        <v>44</v>
      </c>
      <c r="F14" t="s">
        <v>67</v>
      </c>
      <c r="G14" t="s">
        <v>73</v>
      </c>
      <c r="H14" t="s">
        <v>82</v>
      </c>
      <c r="I14" t="s">
        <v>186</v>
      </c>
    </row>
    <row r="16" spans="1:9">
      <c r="A16" t="s">
        <v>35</v>
      </c>
    </row>
    <row r="19" spans="1:9">
      <c r="A19" t="s">
        <v>36</v>
      </c>
    </row>
    <row r="20" spans="1:9">
      <c r="A20">
        <v>37</v>
      </c>
      <c r="B20">
        <v>31</v>
      </c>
      <c r="C20">
        <v>31</v>
      </c>
      <c r="D20">
        <v>31</v>
      </c>
      <c r="E20">
        <v>31</v>
      </c>
      <c r="F20">
        <v>31</v>
      </c>
      <c r="G20">
        <v>31</v>
      </c>
      <c r="H20">
        <v>31</v>
      </c>
      <c r="I20">
        <v>34</v>
      </c>
    </row>
    <row r="25" spans="1:9">
      <c r="A25" s="24" t="s">
        <v>37</v>
      </c>
    </row>
    <row r="26" spans="1:9">
      <c r="A26" s="30" t="s">
        <v>39</v>
      </c>
      <c r="B26" s="30" t="s">
        <v>42</v>
      </c>
      <c r="C26" s="30" t="s">
        <v>42</v>
      </c>
      <c r="D26" s="30" t="s">
        <v>42</v>
      </c>
      <c r="E26" s="30" t="s">
        <v>42</v>
      </c>
      <c r="F26" s="30" t="s">
        <v>42</v>
      </c>
      <c r="G26" s="30" t="s">
        <v>42</v>
      </c>
      <c r="H26" s="30" t="s">
        <v>42</v>
      </c>
      <c r="I26" s="30" t="s">
        <v>53</v>
      </c>
    </row>
    <row r="27" spans="1:9">
      <c r="A27" t="s">
        <v>105</v>
      </c>
      <c r="B27" t="s">
        <v>55</v>
      </c>
      <c r="C27" t="s">
        <v>54</v>
      </c>
      <c r="D27" t="s">
        <v>52</v>
      </c>
      <c r="E27" t="s">
        <v>198</v>
      </c>
      <c r="F27" t="s">
        <v>197</v>
      </c>
      <c r="G27" t="s">
        <v>207</v>
      </c>
      <c r="H27" t="s">
        <v>206</v>
      </c>
      <c r="I27" t="s">
        <v>201</v>
      </c>
    </row>
    <row r="28" spans="1:9">
      <c r="A28" s="30" t="s">
        <v>40</v>
      </c>
      <c r="B28" s="30" t="s">
        <v>40</v>
      </c>
      <c r="C28" s="30" t="s">
        <v>40</v>
      </c>
      <c r="D28" s="30" t="s">
        <v>40</v>
      </c>
      <c r="E28" s="30" t="s">
        <v>40</v>
      </c>
      <c r="F28" s="30" t="s">
        <v>40</v>
      </c>
      <c r="G28" s="30" t="s">
        <v>40</v>
      </c>
      <c r="H28" s="30" t="s">
        <v>40</v>
      </c>
      <c r="I28" s="30" t="s">
        <v>40</v>
      </c>
    </row>
    <row r="29" spans="1:9">
      <c r="A29" s="30" t="s">
        <v>191</v>
      </c>
      <c r="B29" s="30" t="s">
        <v>39</v>
      </c>
      <c r="C29" s="30" t="s">
        <v>39</v>
      </c>
      <c r="D29" s="30" t="s">
        <v>39</v>
      </c>
      <c r="E29" s="30" t="s">
        <v>39</v>
      </c>
      <c r="F29" s="30" t="s">
        <v>39</v>
      </c>
      <c r="G29" s="30" t="s">
        <v>39</v>
      </c>
      <c r="H29" s="30" t="s">
        <v>39</v>
      </c>
      <c r="I29" s="30" t="s">
        <v>42</v>
      </c>
    </row>
    <row r="30" spans="1:9">
      <c r="A30" t="s">
        <v>199</v>
      </c>
      <c r="B30" t="s">
        <v>43</v>
      </c>
      <c r="C30" t="s">
        <v>45</v>
      </c>
      <c r="D30" t="s">
        <v>49</v>
      </c>
      <c r="E30" t="s">
        <v>134</v>
      </c>
      <c r="F30" t="s">
        <v>106</v>
      </c>
      <c r="G30" t="s">
        <v>107</v>
      </c>
      <c r="H30" t="s">
        <v>149</v>
      </c>
      <c r="I30" t="s">
        <v>202</v>
      </c>
    </row>
    <row r="31" spans="1:9">
      <c r="A31" s="30" t="s">
        <v>40</v>
      </c>
      <c r="B31" s="30" t="s">
        <v>40</v>
      </c>
      <c r="C31" s="30" t="s">
        <v>40</v>
      </c>
      <c r="D31" s="30" t="s">
        <v>40</v>
      </c>
      <c r="E31" s="30" t="s">
        <v>40</v>
      </c>
      <c r="F31" s="30" t="s">
        <v>40</v>
      </c>
      <c r="G31" s="30" t="s">
        <v>40</v>
      </c>
      <c r="H31" s="30" t="s">
        <v>40</v>
      </c>
      <c r="I31" s="30" t="s">
        <v>40</v>
      </c>
    </row>
    <row r="32" spans="1:9">
      <c r="A32" s="30" t="s">
        <v>192</v>
      </c>
      <c r="I32" s="30" t="s">
        <v>39</v>
      </c>
    </row>
    <row r="33" spans="1:9">
      <c r="A33" t="s">
        <v>108</v>
      </c>
      <c r="I33" t="s">
        <v>189</v>
      </c>
    </row>
    <row r="34" spans="1:9">
      <c r="A34" s="30" t="s">
        <v>51</v>
      </c>
      <c r="I34" s="30" t="s">
        <v>40</v>
      </c>
    </row>
    <row r="35" spans="1:9">
      <c r="A35" s="30" t="s">
        <v>193</v>
      </c>
    </row>
    <row r="36" spans="1:9">
      <c r="A36" t="s">
        <v>205</v>
      </c>
    </row>
    <row r="37" spans="1:9">
      <c r="A37" s="30" t="s">
        <v>190</v>
      </c>
    </row>
    <row r="10000" spans="1:1">
      <c r="A10000" t="s">
        <v>50</v>
      </c>
    </row>
    <row r="10001" spans="1:1">
      <c r="A10001" t="str">
        <f>"{0.MEAN}"</f>
        <v>{0.MEAN}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J148"/>
  <sheetViews>
    <sheetView showGridLines="0" workbookViewId="0">
      <selection activeCell="B12" sqref="B12"/>
    </sheetView>
  </sheetViews>
  <sheetFormatPr defaultRowHeight="11.25"/>
  <cols>
    <col min="1" max="1" width="3.33203125" customWidth="1"/>
    <col min="2" max="2" width="16.6640625" style="158" customWidth="1"/>
    <col min="3" max="3" width="12.1640625" style="158" customWidth="1"/>
    <col min="5" max="6" width="9.33203125" style="31"/>
    <col min="8" max="8" width="16" customWidth="1"/>
    <col min="9" max="9" width="16.1640625" customWidth="1"/>
    <col min="10" max="10" width="17" customWidth="1"/>
  </cols>
  <sheetData>
    <row r="1" spans="2:43" s="31" customFormat="1">
      <c r="B1" s="241" t="s">
        <v>103</v>
      </c>
      <c r="C1" s="158">
        <v>0</v>
      </c>
      <c r="J1" s="31" t="s">
        <v>86</v>
      </c>
      <c r="K1" s="31">
        <f>+K2</f>
        <v>4</v>
      </c>
      <c r="L1" s="31">
        <f>+K1+L2</f>
        <v>8</v>
      </c>
      <c r="M1" s="31">
        <f t="shared" ref="M1:O1" si="0">+L1+M2</f>
        <v>12</v>
      </c>
      <c r="N1" s="31">
        <f t="shared" si="0"/>
        <v>16</v>
      </c>
      <c r="O1" s="31">
        <f t="shared" si="0"/>
        <v>20</v>
      </c>
      <c r="P1" s="31">
        <f t="shared" ref="P1" si="1">+O1+P2</f>
        <v>24</v>
      </c>
      <c r="Q1" s="31">
        <f t="shared" ref="Q1" si="2">+P1+Q2</f>
        <v>28</v>
      </c>
      <c r="R1" s="31">
        <f t="shared" ref="R1" si="3">+Q1+R2</f>
        <v>28</v>
      </c>
      <c r="S1" s="31">
        <f t="shared" ref="S1" si="4">+R1+S2</f>
        <v>28</v>
      </c>
      <c r="T1" s="31">
        <f t="shared" ref="T1" si="5">+S1+T2</f>
        <v>28</v>
      </c>
      <c r="U1" s="31">
        <f t="shared" ref="U1" si="6">+T1+U2</f>
        <v>28</v>
      </c>
      <c r="V1" s="31">
        <f t="shared" ref="V1" si="7">+U1+V2</f>
        <v>28</v>
      </c>
      <c r="W1" s="31">
        <f t="shared" ref="W1" si="8">+V1+W2</f>
        <v>28</v>
      </c>
      <c r="X1" s="31">
        <f t="shared" ref="X1" si="9">+W1+X2</f>
        <v>28</v>
      </c>
      <c r="Y1" s="31">
        <f t="shared" ref="Y1" si="10">+X1+Y2</f>
        <v>28</v>
      </c>
      <c r="Z1" s="31">
        <f t="shared" ref="Z1" si="11">+Y1+Z2</f>
        <v>28</v>
      </c>
      <c r="AA1" s="31">
        <f t="shared" ref="AA1" si="12">+Z1+AA2</f>
        <v>28</v>
      </c>
      <c r="AB1" s="31">
        <f t="shared" ref="AB1" si="13">+AA1+AB2</f>
        <v>28</v>
      </c>
      <c r="AC1" s="31">
        <f t="shared" ref="AC1" si="14">+AB1+AC2</f>
        <v>28</v>
      </c>
      <c r="AD1" s="31">
        <f t="shared" ref="AD1" si="15">+AC1+AD2</f>
        <v>28</v>
      </c>
      <c r="AE1" s="31">
        <f t="shared" ref="AE1" si="16">+AD1+AE2</f>
        <v>28</v>
      </c>
      <c r="AF1" s="31">
        <f t="shared" ref="AF1" si="17">+AE1+AF2</f>
        <v>28</v>
      </c>
      <c r="AG1" s="31">
        <f t="shared" ref="AG1" si="18">+AF1+AG2</f>
        <v>28</v>
      </c>
      <c r="AH1" s="31">
        <f t="shared" ref="AH1" si="19">+AG1+AH2</f>
        <v>28</v>
      </c>
      <c r="AI1" s="31">
        <f t="shared" ref="AI1" si="20">+AH1+AI2</f>
        <v>28</v>
      </c>
      <c r="AJ1" s="31">
        <f t="shared" ref="AJ1" si="21">+AI1+AJ2</f>
        <v>28</v>
      </c>
      <c r="AK1" s="31">
        <f t="shared" ref="AK1" si="22">+AJ1+AK2</f>
        <v>28</v>
      </c>
      <c r="AL1" s="31">
        <f t="shared" ref="AL1" si="23">+AK1+AL2</f>
        <v>28</v>
      </c>
      <c r="AM1" s="31">
        <f t="shared" ref="AM1" si="24">+AL1+AM2</f>
        <v>28</v>
      </c>
      <c r="AN1" s="31">
        <f t="shared" ref="AN1" si="25">+AM1+AN2</f>
        <v>28</v>
      </c>
      <c r="AO1" s="31">
        <f t="shared" ref="AO1" si="26">+AN1+AO2</f>
        <v>28</v>
      </c>
      <c r="AP1" s="31">
        <f t="shared" ref="AP1" si="27">+AO1+AP2</f>
        <v>28</v>
      </c>
      <c r="AQ1" s="31">
        <f t="shared" ref="AQ1" si="28">+AP1+AQ2</f>
        <v>28</v>
      </c>
    </row>
    <row r="2" spans="2:43">
      <c r="B2" s="179" t="s">
        <v>196</v>
      </c>
      <c r="C2" s="166" t="s">
        <v>95</v>
      </c>
      <c r="D2" s="4" t="s">
        <v>96</v>
      </c>
      <c r="E2" s="166" t="s">
        <v>68</v>
      </c>
      <c r="F2" s="167" t="s">
        <v>69</v>
      </c>
      <c r="J2" t="s">
        <v>79</v>
      </c>
      <c r="K2">
        <f>+'Well Prod'!J73</f>
        <v>4</v>
      </c>
      <c r="L2" s="31">
        <f>+'Well Prod'!K73</f>
        <v>4</v>
      </c>
      <c r="M2" s="31">
        <f>+'Well Prod'!L73</f>
        <v>4</v>
      </c>
      <c r="N2" s="31">
        <f>+'Well Prod'!M73</f>
        <v>4</v>
      </c>
      <c r="O2" s="31">
        <f>+'Well Prod'!N73</f>
        <v>4</v>
      </c>
      <c r="P2" s="31">
        <f>+'Well Prod'!O73</f>
        <v>4</v>
      </c>
      <c r="Q2" s="31">
        <f>+'Well Prod'!P73</f>
        <v>4</v>
      </c>
      <c r="R2" s="31">
        <f>+'Well Prod'!Q73</f>
        <v>0</v>
      </c>
      <c r="S2" s="31">
        <f>+'Well Prod'!R73</f>
        <v>0</v>
      </c>
      <c r="T2" s="31">
        <f>+'Well Prod'!S73</f>
        <v>0</v>
      </c>
      <c r="U2" s="31">
        <f>+'Well Prod'!T73</f>
        <v>0</v>
      </c>
      <c r="V2" s="31">
        <f>+'Well Prod'!U73</f>
        <v>0</v>
      </c>
      <c r="W2" s="31">
        <f>+'Well Prod'!V73</f>
        <v>0</v>
      </c>
      <c r="X2" s="31">
        <f>+'Well Prod'!W73</f>
        <v>0</v>
      </c>
      <c r="Y2" s="31">
        <f>+'Well Prod'!X73</f>
        <v>0</v>
      </c>
      <c r="Z2" s="31">
        <f>+'Well Prod'!Y73</f>
        <v>0</v>
      </c>
      <c r="AA2" s="31">
        <f>+'Well Prod'!Z73</f>
        <v>0</v>
      </c>
      <c r="AB2" s="31">
        <f>+'Well Prod'!AA73</f>
        <v>0</v>
      </c>
      <c r="AC2" s="31">
        <f>+'Well Prod'!AB73</f>
        <v>0</v>
      </c>
      <c r="AD2" s="31">
        <f>+'Well Prod'!AC73</f>
        <v>0</v>
      </c>
      <c r="AE2" s="31">
        <f>+'Well Prod'!AD73</f>
        <v>0</v>
      </c>
      <c r="AF2" s="31">
        <f>+'Well Prod'!AE73</f>
        <v>0</v>
      </c>
      <c r="AG2" s="31">
        <f>+'Well Prod'!AF73</f>
        <v>0</v>
      </c>
      <c r="AH2" s="31">
        <f>+'Well Prod'!AG73</f>
        <v>0</v>
      </c>
      <c r="AI2" s="31">
        <f>+'Well Prod'!AH73</f>
        <v>0</v>
      </c>
      <c r="AJ2" s="31">
        <f>+'Well Prod'!AI73</f>
        <v>0</v>
      </c>
      <c r="AK2" s="31">
        <f>+'Well Prod'!AJ73</f>
        <v>0</v>
      </c>
      <c r="AL2" s="31">
        <f>+'Well Prod'!AK73</f>
        <v>0</v>
      </c>
      <c r="AM2" s="31">
        <f>+'Well Prod'!AL73</f>
        <v>0</v>
      </c>
      <c r="AN2" s="31">
        <f>+'Well Prod'!AM73</f>
        <v>0</v>
      </c>
      <c r="AO2" s="31">
        <f>+'Well Prod'!AN73</f>
        <v>0</v>
      </c>
      <c r="AP2" s="31">
        <f>+'Well Prod'!AO73</f>
        <v>0</v>
      </c>
      <c r="AQ2" s="31">
        <f>+'Well Prod'!AP73</f>
        <v>0</v>
      </c>
    </row>
    <row r="3" spans="2:43">
      <c r="B3" s="180" t="s">
        <v>74</v>
      </c>
      <c r="C3" s="184">
        <v>12</v>
      </c>
      <c r="D3" s="144" t="s">
        <v>76</v>
      </c>
      <c r="E3" s="163">
        <v>15</v>
      </c>
      <c r="F3" s="168">
        <v>2</v>
      </c>
      <c r="H3" s="67"/>
      <c r="I3" s="64"/>
      <c r="J3" s="36"/>
      <c r="K3" s="55">
        <v>0</v>
      </c>
      <c r="L3" s="56">
        <v>0</v>
      </c>
      <c r="M3" s="56">
        <v>1</v>
      </c>
      <c r="N3" s="56">
        <f>+M3+1</f>
        <v>2</v>
      </c>
      <c r="O3" s="56">
        <f t="shared" ref="O3:AQ3" si="29">+N3+1</f>
        <v>3</v>
      </c>
      <c r="P3" s="56">
        <f t="shared" si="29"/>
        <v>4</v>
      </c>
      <c r="Q3" s="56">
        <f t="shared" si="29"/>
        <v>5</v>
      </c>
      <c r="R3" s="56">
        <f t="shared" si="29"/>
        <v>6</v>
      </c>
      <c r="S3" s="56">
        <f t="shared" si="29"/>
        <v>7</v>
      </c>
      <c r="T3" s="56">
        <f t="shared" si="29"/>
        <v>8</v>
      </c>
      <c r="U3" s="56">
        <f t="shared" si="29"/>
        <v>9</v>
      </c>
      <c r="V3" s="56">
        <f t="shared" si="29"/>
        <v>10</v>
      </c>
      <c r="W3" s="56">
        <f t="shared" si="29"/>
        <v>11</v>
      </c>
      <c r="X3" s="56">
        <f t="shared" si="29"/>
        <v>12</v>
      </c>
      <c r="Y3" s="56">
        <f t="shared" si="29"/>
        <v>13</v>
      </c>
      <c r="Z3" s="56">
        <f t="shared" si="29"/>
        <v>14</v>
      </c>
      <c r="AA3" s="56">
        <f t="shared" si="29"/>
        <v>15</v>
      </c>
      <c r="AB3" s="56">
        <f t="shared" si="29"/>
        <v>16</v>
      </c>
      <c r="AC3" s="56">
        <f t="shared" si="29"/>
        <v>17</v>
      </c>
      <c r="AD3" s="56">
        <f t="shared" si="29"/>
        <v>18</v>
      </c>
      <c r="AE3" s="56">
        <f t="shared" si="29"/>
        <v>19</v>
      </c>
      <c r="AF3" s="56">
        <f t="shared" si="29"/>
        <v>20</v>
      </c>
      <c r="AG3" s="56">
        <f t="shared" si="29"/>
        <v>21</v>
      </c>
      <c r="AH3" s="56">
        <f t="shared" si="29"/>
        <v>22</v>
      </c>
      <c r="AI3" s="56">
        <f t="shared" si="29"/>
        <v>23</v>
      </c>
      <c r="AJ3" s="56">
        <f t="shared" si="29"/>
        <v>24</v>
      </c>
      <c r="AK3" s="56">
        <f t="shared" si="29"/>
        <v>25</v>
      </c>
      <c r="AL3" s="56">
        <f t="shared" si="29"/>
        <v>26</v>
      </c>
      <c r="AM3" s="56">
        <f t="shared" si="29"/>
        <v>27</v>
      </c>
      <c r="AN3" s="56">
        <f t="shared" si="29"/>
        <v>28</v>
      </c>
      <c r="AO3" s="56">
        <f t="shared" si="29"/>
        <v>29</v>
      </c>
      <c r="AP3" s="56">
        <f t="shared" si="29"/>
        <v>30</v>
      </c>
      <c r="AQ3" s="56">
        <f t="shared" si="29"/>
        <v>31</v>
      </c>
    </row>
    <row r="4" spans="2:43">
      <c r="B4" s="181" t="s">
        <v>75</v>
      </c>
      <c r="C4" s="185">
        <v>2</v>
      </c>
      <c r="D4" s="164" t="s">
        <v>76</v>
      </c>
      <c r="E4" s="165">
        <v>2</v>
      </c>
      <c r="F4" s="169">
        <v>0.5</v>
      </c>
      <c r="H4" s="68"/>
      <c r="I4" s="65"/>
      <c r="J4" s="66"/>
      <c r="K4" s="57">
        <f>+L4-K5</f>
        <v>44927</v>
      </c>
      <c r="L4" s="58">
        <f>+M4-L5</f>
        <v>45292</v>
      </c>
      <c r="M4" s="59">
        <f>+'Well Prod'!C2</f>
        <v>45658</v>
      </c>
      <c r="N4" s="58">
        <f t="shared" ref="N4:AQ4" si="30">M$5+M$4</f>
        <v>46023</v>
      </c>
      <c r="O4" s="58">
        <f t="shared" si="30"/>
        <v>46388</v>
      </c>
      <c r="P4" s="59">
        <f t="shared" si="30"/>
        <v>46753</v>
      </c>
      <c r="Q4" s="59">
        <f t="shared" si="30"/>
        <v>47119</v>
      </c>
      <c r="R4" s="58">
        <f t="shared" si="30"/>
        <v>47484</v>
      </c>
      <c r="S4" s="59">
        <f t="shared" si="30"/>
        <v>47849</v>
      </c>
      <c r="T4" s="59">
        <f t="shared" si="30"/>
        <v>48214</v>
      </c>
      <c r="U4" s="58">
        <f t="shared" si="30"/>
        <v>48580</v>
      </c>
      <c r="V4" s="59">
        <f t="shared" si="30"/>
        <v>48945</v>
      </c>
      <c r="W4" s="58">
        <f t="shared" si="30"/>
        <v>49310</v>
      </c>
      <c r="X4" s="59">
        <f t="shared" si="30"/>
        <v>49675</v>
      </c>
      <c r="Y4" s="58">
        <f t="shared" si="30"/>
        <v>50041</v>
      </c>
      <c r="Z4" s="59">
        <f t="shared" si="30"/>
        <v>50406</v>
      </c>
      <c r="AA4" s="58">
        <f t="shared" si="30"/>
        <v>50771</v>
      </c>
      <c r="AB4" s="59">
        <f t="shared" si="30"/>
        <v>51136</v>
      </c>
      <c r="AC4" s="58">
        <f t="shared" si="30"/>
        <v>51502</v>
      </c>
      <c r="AD4" s="59">
        <f t="shared" si="30"/>
        <v>51867</v>
      </c>
      <c r="AE4" s="58">
        <f t="shared" si="30"/>
        <v>52232</v>
      </c>
      <c r="AF4" s="59">
        <f t="shared" si="30"/>
        <v>52597</v>
      </c>
      <c r="AG4" s="58">
        <f t="shared" si="30"/>
        <v>52963</v>
      </c>
      <c r="AH4" s="59">
        <f t="shared" si="30"/>
        <v>53328</v>
      </c>
      <c r="AI4" s="58">
        <f t="shared" si="30"/>
        <v>53693</v>
      </c>
      <c r="AJ4" s="59">
        <f t="shared" si="30"/>
        <v>54058</v>
      </c>
      <c r="AK4" s="58">
        <f t="shared" si="30"/>
        <v>54424</v>
      </c>
      <c r="AL4" s="59">
        <f t="shared" si="30"/>
        <v>54789</v>
      </c>
      <c r="AM4" s="58">
        <f t="shared" si="30"/>
        <v>55154</v>
      </c>
      <c r="AN4" s="59">
        <f t="shared" si="30"/>
        <v>55519</v>
      </c>
      <c r="AO4" s="58">
        <f t="shared" si="30"/>
        <v>55885</v>
      </c>
      <c r="AP4" s="59">
        <f t="shared" si="30"/>
        <v>56250</v>
      </c>
      <c r="AQ4" s="58">
        <f t="shared" si="30"/>
        <v>56615</v>
      </c>
    </row>
    <row r="5" spans="2:43" ht="15.75">
      <c r="B5" s="182" t="s">
        <v>77</v>
      </c>
      <c r="C5" s="186">
        <v>2</v>
      </c>
      <c r="D5" s="171" t="s">
        <v>76</v>
      </c>
      <c r="E5" s="170">
        <v>2</v>
      </c>
      <c r="F5" s="172">
        <v>0.5</v>
      </c>
      <c r="H5" s="173" t="s">
        <v>59</v>
      </c>
      <c r="I5" s="62" t="s">
        <v>58</v>
      </c>
      <c r="J5" s="63"/>
      <c r="K5" s="60">
        <f xml:space="preserve"> DATE(YEAR(L$4),1,1) - DATE(YEAR(L$4)-1,1,1)</f>
        <v>365</v>
      </c>
      <c r="L5" s="159">
        <f xml:space="preserve"> DATE(YEAR(M$4),1,1) - DATE(YEAR(M$4)-1,1,1)</f>
        <v>366</v>
      </c>
      <c r="M5" s="61">
        <f xml:space="preserve"> DATE(YEAR(M$4)+1,1,1) - DATE(YEAR(M$4),1,1)</f>
        <v>365</v>
      </c>
      <c r="N5" s="61">
        <f t="shared" ref="N5:AQ5" si="31" xml:space="preserve"> DATE(YEAR(N$4)+1,1,1) - DATE(YEAR(N$4),1,1)</f>
        <v>365</v>
      </c>
      <c r="O5" s="61">
        <f xml:space="preserve"> DATE(YEAR(O$4)+1,1,1) - DATE(YEAR(O$4),1,1)</f>
        <v>365</v>
      </c>
      <c r="P5" s="61">
        <f t="shared" si="31"/>
        <v>366</v>
      </c>
      <c r="Q5" s="61">
        <f t="shared" si="31"/>
        <v>365</v>
      </c>
      <c r="R5" s="61">
        <f t="shared" si="31"/>
        <v>365</v>
      </c>
      <c r="S5" s="61">
        <f t="shared" si="31"/>
        <v>365</v>
      </c>
      <c r="T5" s="61">
        <f t="shared" si="31"/>
        <v>366</v>
      </c>
      <c r="U5" s="61">
        <f t="shared" si="31"/>
        <v>365</v>
      </c>
      <c r="V5" s="61">
        <f t="shared" si="31"/>
        <v>365</v>
      </c>
      <c r="W5" s="61">
        <f t="shared" si="31"/>
        <v>365</v>
      </c>
      <c r="X5" s="61">
        <f t="shared" si="31"/>
        <v>366</v>
      </c>
      <c r="Y5" s="61">
        <f t="shared" si="31"/>
        <v>365</v>
      </c>
      <c r="Z5" s="61">
        <f t="shared" si="31"/>
        <v>365</v>
      </c>
      <c r="AA5" s="61">
        <f t="shared" si="31"/>
        <v>365</v>
      </c>
      <c r="AB5" s="61">
        <f t="shared" si="31"/>
        <v>366</v>
      </c>
      <c r="AC5" s="61">
        <f t="shared" si="31"/>
        <v>365</v>
      </c>
      <c r="AD5" s="61">
        <f t="shared" si="31"/>
        <v>365</v>
      </c>
      <c r="AE5" s="61">
        <f t="shared" si="31"/>
        <v>365</v>
      </c>
      <c r="AF5" s="61">
        <f t="shared" si="31"/>
        <v>366</v>
      </c>
      <c r="AG5" s="61">
        <f t="shared" si="31"/>
        <v>365</v>
      </c>
      <c r="AH5" s="61">
        <f t="shared" si="31"/>
        <v>365</v>
      </c>
      <c r="AI5" s="61">
        <f t="shared" si="31"/>
        <v>365</v>
      </c>
      <c r="AJ5" s="61">
        <f t="shared" si="31"/>
        <v>366</v>
      </c>
      <c r="AK5" s="61">
        <f t="shared" si="31"/>
        <v>365</v>
      </c>
      <c r="AL5" s="61">
        <f t="shared" si="31"/>
        <v>365</v>
      </c>
      <c r="AM5" s="61">
        <f t="shared" si="31"/>
        <v>365</v>
      </c>
      <c r="AN5" s="61">
        <f t="shared" si="31"/>
        <v>366</v>
      </c>
      <c r="AO5" s="61">
        <f t="shared" si="31"/>
        <v>365</v>
      </c>
      <c r="AP5" s="61">
        <f t="shared" si="31"/>
        <v>365</v>
      </c>
      <c r="AQ5" s="61">
        <f t="shared" si="31"/>
        <v>365</v>
      </c>
    </row>
    <row r="6" spans="2:43">
      <c r="B6" s="183"/>
      <c r="E6" s="158" t="s">
        <v>93</v>
      </c>
      <c r="F6" s="158" t="s">
        <v>94</v>
      </c>
      <c r="H6" s="174">
        <f>SUMPRODUCT(K6:BT6,$K$5:$BT$5)/1000000</f>
        <v>19.107727564507627</v>
      </c>
      <c r="I6" s="53" t="s">
        <v>57</v>
      </c>
      <c r="J6" s="54" t="s">
        <v>60</v>
      </c>
      <c r="K6" s="74">
        <f>K$8*1000/5.8+K$9+K$10+K$11</f>
        <v>0</v>
      </c>
      <c r="L6" s="75">
        <f t="shared" ref="L6:AQ6" si="32">L$8*1000/5.8+L$9+L$10+L$11</f>
        <v>0</v>
      </c>
      <c r="M6" s="75">
        <f t="shared" si="32"/>
        <v>4598.1546880628066</v>
      </c>
      <c r="N6" s="75">
        <f t="shared" si="32"/>
        <v>3655.2974387725976</v>
      </c>
      <c r="O6" s="75">
        <f t="shared" si="32"/>
        <v>3870.727974866355</v>
      </c>
      <c r="P6" s="75">
        <f t="shared" si="32"/>
        <v>4159.0960687265506</v>
      </c>
      <c r="Q6" s="75">
        <f t="shared" si="32"/>
        <v>4453.9984015795035</v>
      </c>
      <c r="R6" s="75">
        <f t="shared" si="32"/>
        <v>3209.1236002817154</v>
      </c>
      <c r="S6" s="75">
        <f t="shared" si="32"/>
        <v>2778.8337354114374</v>
      </c>
      <c r="T6" s="75">
        <f t="shared" si="32"/>
        <v>2501.6198778322032</v>
      </c>
      <c r="U6" s="75">
        <f t="shared" si="32"/>
        <v>2298.8341056284744</v>
      </c>
      <c r="V6" s="75">
        <f t="shared" si="32"/>
        <v>2140.8880755270652</v>
      </c>
      <c r="W6" s="75">
        <f t="shared" si="32"/>
        <v>2012.7383577442517</v>
      </c>
      <c r="X6" s="75">
        <f t="shared" si="32"/>
        <v>1905.8281113663716</v>
      </c>
      <c r="Y6" s="75">
        <f t="shared" si="32"/>
        <v>1814.6397536405429</v>
      </c>
      <c r="Z6" s="75">
        <f t="shared" si="32"/>
        <v>1735.6790898877387</v>
      </c>
      <c r="AA6" s="75">
        <f t="shared" si="32"/>
        <v>1666.3648373782726</v>
      </c>
      <c r="AB6" s="75">
        <f t="shared" si="32"/>
        <v>1604.8751350924106</v>
      </c>
      <c r="AC6" s="75">
        <f t="shared" si="32"/>
        <v>1549.7608815076803</v>
      </c>
      <c r="AD6" s="75">
        <f t="shared" si="32"/>
        <v>1500.0389854771588</v>
      </c>
      <c r="AE6" s="75">
        <f t="shared" si="32"/>
        <v>1454.8572554907951</v>
      </c>
      <c r="AF6" s="75">
        <f t="shared" si="32"/>
        <v>1413.5741841455747</v>
      </c>
      <c r="AG6" s="75">
        <f t="shared" si="32"/>
        <v>808.347074166943</v>
      </c>
      <c r="AH6" s="75">
        <f t="shared" si="32"/>
        <v>597.58188797656237</v>
      </c>
      <c r="AI6" s="75">
        <f t="shared" si="32"/>
        <v>392.92731459903206</v>
      </c>
      <c r="AJ6" s="75">
        <f t="shared" si="32"/>
        <v>193.88080955277718</v>
      </c>
      <c r="AK6" s="75">
        <f t="shared" si="32"/>
        <v>0</v>
      </c>
      <c r="AL6" s="75">
        <f t="shared" si="32"/>
        <v>0</v>
      </c>
      <c r="AM6" s="75">
        <f t="shared" si="32"/>
        <v>0</v>
      </c>
      <c r="AN6" s="75">
        <f t="shared" si="32"/>
        <v>0</v>
      </c>
      <c r="AO6" s="75">
        <f t="shared" si="32"/>
        <v>0</v>
      </c>
      <c r="AP6" s="75">
        <f t="shared" si="32"/>
        <v>0</v>
      </c>
      <c r="AQ6" s="75">
        <f t="shared" si="32"/>
        <v>0</v>
      </c>
    </row>
    <row r="7" spans="2:43">
      <c r="B7" s="183" t="s">
        <v>79</v>
      </c>
      <c r="C7" s="160">
        <v>4</v>
      </c>
      <c r="E7" s="158">
        <v>4</v>
      </c>
      <c r="F7" s="158">
        <v>10</v>
      </c>
      <c r="H7" s="175">
        <f>SUMPRODUCT(K7:BT7,$K$5:$BT$5)/1000</f>
        <v>96.035372507923938</v>
      </c>
      <c r="I7" s="43" t="s">
        <v>14</v>
      </c>
      <c r="J7" s="44" t="s">
        <v>83</v>
      </c>
      <c r="K7" s="37"/>
      <c r="L7" s="38"/>
      <c r="M7" s="38">
        <f>+'Well Prod'!L192</f>
        <v>23.110309524059165</v>
      </c>
      <c r="N7" s="38">
        <f>+'Well Prod'!M192</f>
        <v>18.371512257262623</v>
      </c>
      <c r="O7" s="38">
        <f>+'Well Prod'!N192</f>
        <v>19.45426538494355</v>
      </c>
      <c r="P7" s="38">
        <f>+'Well Prod'!O192</f>
        <v>20.903602425142108</v>
      </c>
      <c r="Q7" s="38">
        <f>+'Well Prod'!P192</f>
        <v>22.385780527869255</v>
      </c>
      <c r="R7" s="38">
        <f>+'Well Prod'!Q192</f>
        <v>16.129044091537217</v>
      </c>
      <c r="S7" s="38">
        <f>+'Well Prod'!R192</f>
        <v>13.966408722171868</v>
      </c>
      <c r="T7" s="38">
        <f>+'Well Prod'!S192</f>
        <v>12.573132834858562</v>
      </c>
      <c r="U7" s="38">
        <f>+'Well Prod'!T192</f>
        <v>11.553932246659576</v>
      </c>
      <c r="V7" s="38">
        <f>+'Well Prod'!U192</f>
        <v>10.760096046843135</v>
      </c>
      <c r="W7" s="38">
        <f>+'Well Prod'!V192</f>
        <v>10.116016009459845</v>
      </c>
      <c r="X7" s="38">
        <f>+'Well Prod'!W192</f>
        <v>9.5786854817373968</v>
      </c>
      <c r="Y7" s="38">
        <f>+'Well Prod'!X192</f>
        <v>9.120373111884879</v>
      </c>
      <c r="Z7" s="38">
        <f>+'Well Prod'!Y192</f>
        <v>8.7235170895570935</v>
      </c>
      <c r="AA7" s="38">
        <f>+'Well Prod'!Z192</f>
        <v>8.3751438967018892</v>
      </c>
      <c r="AB7" s="38">
        <f>+'Well Prod'!AA192</f>
        <v>8.0660968661490315</v>
      </c>
      <c r="AC7" s="38">
        <f>+'Well Prod'!AB192</f>
        <v>7.7890928186694506</v>
      </c>
      <c r="AD7" s="38">
        <f>+'Well Prod'!AC192</f>
        <v>7.5391907415663111</v>
      </c>
      <c r="AE7" s="38">
        <f>+'Well Prod'!AD192</f>
        <v>7.3121075232639612</v>
      </c>
      <c r="AF7" s="38">
        <f>+'Well Prod'!AE192</f>
        <v>7.1046189497784518</v>
      </c>
      <c r="AG7" s="38">
        <f>+'Well Prod'!AF192</f>
        <v>4.0627495928667843</v>
      </c>
      <c r="AH7" s="38">
        <f>+'Well Prod'!AG192</f>
        <v>3.0034444976291694</v>
      </c>
      <c r="AI7" s="38">
        <f>+'Well Prod'!AH192</f>
        <v>1.9748513212083068</v>
      </c>
      <c r="AJ7" s="38">
        <f>+'Well Prod'!AI192</f>
        <v>0.9744442767817223</v>
      </c>
      <c r="AK7" s="38">
        <f>+'Well Prod'!AJ192</f>
        <v>0</v>
      </c>
      <c r="AL7" s="38">
        <f>+'Well Prod'!AK192</f>
        <v>0</v>
      </c>
      <c r="AM7" s="38">
        <f>+'Well Prod'!AL192</f>
        <v>0</v>
      </c>
      <c r="AN7" s="38">
        <f>+'Well Prod'!AM192</f>
        <v>0</v>
      </c>
      <c r="AO7" s="38">
        <f>+'Well Prod'!AN192</f>
        <v>0</v>
      </c>
      <c r="AP7" s="38">
        <f>+'Well Prod'!AO192</f>
        <v>0</v>
      </c>
      <c r="AQ7" s="38">
        <f>+'Well Prod'!AP192</f>
        <v>0</v>
      </c>
    </row>
    <row r="8" spans="2:43">
      <c r="B8" s="183" t="s">
        <v>104</v>
      </c>
      <c r="C8" s="178">
        <v>4</v>
      </c>
      <c r="H8" s="176">
        <f t="shared" ref="H8:H11" si="33">SUMPRODUCT(K8:BT8,$K$5:$BT$5)/1000</f>
        <v>94.114665057765478</v>
      </c>
      <c r="I8" s="45" t="s">
        <v>12</v>
      </c>
      <c r="J8" s="46" t="s">
        <v>83</v>
      </c>
      <c r="K8" s="39"/>
      <c r="L8" s="40"/>
      <c r="M8" s="40">
        <f>+M7*M13</f>
        <v>22.648103333577982</v>
      </c>
      <c r="N8" s="40">
        <f t="shared" ref="N8:AA8" si="34">+N7*N13</f>
        <v>18.004082012117369</v>
      </c>
      <c r="O8" s="40">
        <f t="shared" si="34"/>
        <v>19.06518007724468</v>
      </c>
      <c r="P8" s="40">
        <f t="shared" si="34"/>
        <v>20.485530376639264</v>
      </c>
      <c r="Q8" s="40">
        <f t="shared" si="34"/>
        <v>21.93806491731187</v>
      </c>
      <c r="R8" s="40">
        <f t="shared" si="34"/>
        <v>15.806463209706473</v>
      </c>
      <c r="S8" s="40">
        <f t="shared" si="34"/>
        <v>13.687080547728431</v>
      </c>
      <c r="T8" s="40">
        <f t="shared" si="34"/>
        <v>12.321670178161391</v>
      </c>
      <c r="U8" s="40">
        <f t="shared" si="34"/>
        <v>11.322853601726385</v>
      </c>
      <c r="V8" s="40">
        <f t="shared" si="34"/>
        <v>10.544894125906271</v>
      </c>
      <c r="W8" s="40">
        <f t="shared" si="34"/>
        <v>9.9136956892706483</v>
      </c>
      <c r="X8" s="40">
        <f t="shared" si="34"/>
        <v>9.3871117721026494</v>
      </c>
      <c r="Y8" s="40">
        <f t="shared" si="34"/>
        <v>8.9379656496471807</v>
      </c>
      <c r="Z8" s="40">
        <f t="shared" si="34"/>
        <v>8.5490467477659511</v>
      </c>
      <c r="AA8" s="40">
        <f t="shared" si="34"/>
        <v>8.2076410187678519</v>
      </c>
      <c r="AB8" s="40">
        <f t="shared" ref="AB8" si="35">+AB7*AB13</f>
        <v>7.9047749288260505</v>
      </c>
      <c r="AC8" s="40">
        <f t="shared" ref="AC8" si="36">+AC7*AC13</f>
        <v>7.6333109622960613</v>
      </c>
      <c r="AD8" s="40">
        <f t="shared" ref="AD8" si="37">+AD7*AD13</f>
        <v>7.3884069267349846</v>
      </c>
      <c r="AE8" s="40">
        <f t="shared" ref="AE8" si="38">+AE7*AE13</f>
        <v>7.1658653727986819</v>
      </c>
      <c r="AF8" s="40">
        <f t="shared" ref="AF8" si="39">+AF7*AF13</f>
        <v>6.9625265707828827</v>
      </c>
      <c r="AG8" s="40">
        <f t="shared" ref="AG8" si="40">+AG7*AG13</f>
        <v>3.9814946010094485</v>
      </c>
      <c r="AH8" s="40">
        <f t="shared" ref="AH8" si="41">+AH7*AH13</f>
        <v>2.943375607676586</v>
      </c>
      <c r="AI8" s="40">
        <f t="shared" ref="AI8" si="42">+AI7*AI13</f>
        <v>1.9353542947841407</v>
      </c>
      <c r="AJ8" s="40">
        <f t="shared" ref="AJ8" si="43">+AJ7*AJ13</f>
        <v>0.95495539124608786</v>
      </c>
      <c r="AK8" s="40">
        <f t="shared" ref="AK8" si="44">+AK7*AK13</f>
        <v>0</v>
      </c>
      <c r="AL8" s="40">
        <f t="shared" ref="AL8" si="45">+AL7*AL13</f>
        <v>0</v>
      </c>
      <c r="AM8" s="40">
        <f t="shared" ref="AM8" si="46">+AM7*AM13</f>
        <v>0</v>
      </c>
      <c r="AN8" s="40">
        <f t="shared" ref="AN8" si="47">+AN7*AN13</f>
        <v>0</v>
      </c>
      <c r="AO8" s="40">
        <f t="shared" ref="AO8" si="48">+AO7*AO13</f>
        <v>0</v>
      </c>
      <c r="AP8" s="40">
        <f t="shared" ref="AP8" si="49">+AP7*AP13</f>
        <v>0</v>
      </c>
      <c r="AQ8" s="40">
        <f t="shared" ref="AQ8" si="50">+AQ7*AQ13</f>
        <v>0</v>
      </c>
    </row>
    <row r="9" spans="2:43">
      <c r="H9" s="176">
        <f t="shared" si="33"/>
        <v>2400.8843126980987</v>
      </c>
      <c r="I9" s="47" t="s">
        <v>15</v>
      </c>
      <c r="J9" s="48" t="s">
        <v>62</v>
      </c>
      <c r="K9" s="37"/>
      <c r="L9" s="38"/>
      <c r="M9" s="38">
        <f t="shared" ref="M9:AA9" si="51">+M7*M14</f>
        <v>577.75773810147916</v>
      </c>
      <c r="N9" s="38">
        <f t="shared" si="51"/>
        <v>459.28780643156557</v>
      </c>
      <c r="O9" s="38">
        <f t="shared" si="51"/>
        <v>486.35663462358877</v>
      </c>
      <c r="P9" s="38">
        <f t="shared" si="51"/>
        <v>522.59006062855269</v>
      </c>
      <c r="Q9" s="38">
        <f t="shared" si="51"/>
        <v>559.6445131967314</v>
      </c>
      <c r="R9" s="38">
        <f t="shared" si="51"/>
        <v>403.22610228843041</v>
      </c>
      <c r="S9" s="38">
        <f t="shared" si="51"/>
        <v>349.16021805429671</v>
      </c>
      <c r="T9" s="38">
        <f t="shared" si="51"/>
        <v>314.32832087146403</v>
      </c>
      <c r="U9" s="38">
        <f t="shared" si="51"/>
        <v>288.84830616648941</v>
      </c>
      <c r="V9" s="38">
        <f t="shared" si="51"/>
        <v>269.00240117107836</v>
      </c>
      <c r="W9" s="38">
        <f t="shared" si="51"/>
        <v>252.90040023649613</v>
      </c>
      <c r="X9" s="38">
        <f t="shared" si="51"/>
        <v>239.46713704343492</v>
      </c>
      <c r="Y9" s="38">
        <f t="shared" si="51"/>
        <v>228.00932779712198</v>
      </c>
      <c r="Z9" s="38">
        <f t="shared" si="51"/>
        <v>218.08792723892734</v>
      </c>
      <c r="AA9" s="38">
        <f t="shared" si="51"/>
        <v>209.37859741754724</v>
      </c>
      <c r="AB9" s="38">
        <f t="shared" ref="AB9:AQ9" si="52">+AB7*AB14</f>
        <v>201.65242165372578</v>
      </c>
      <c r="AC9" s="38">
        <f t="shared" si="52"/>
        <v>194.72732046673627</v>
      </c>
      <c r="AD9" s="38">
        <f t="shared" si="52"/>
        <v>188.47976853915779</v>
      </c>
      <c r="AE9" s="38">
        <f t="shared" si="52"/>
        <v>182.80268808159903</v>
      </c>
      <c r="AF9" s="38">
        <f t="shared" si="52"/>
        <v>177.6154737444613</v>
      </c>
      <c r="AG9" s="38">
        <f t="shared" si="52"/>
        <v>101.56873982166961</v>
      </c>
      <c r="AH9" s="38">
        <f t="shared" si="52"/>
        <v>75.086112440729238</v>
      </c>
      <c r="AI9" s="38">
        <f t="shared" si="52"/>
        <v>49.371283030207671</v>
      </c>
      <c r="AJ9" s="38">
        <f t="shared" si="52"/>
        <v>24.361106919543058</v>
      </c>
      <c r="AK9" s="38">
        <f t="shared" si="52"/>
        <v>0</v>
      </c>
      <c r="AL9" s="38">
        <f t="shared" si="52"/>
        <v>0</v>
      </c>
      <c r="AM9" s="38">
        <f t="shared" si="52"/>
        <v>0</v>
      </c>
      <c r="AN9" s="38">
        <f t="shared" si="52"/>
        <v>0</v>
      </c>
      <c r="AO9" s="38">
        <f t="shared" si="52"/>
        <v>0</v>
      </c>
      <c r="AP9" s="38">
        <f t="shared" si="52"/>
        <v>0</v>
      </c>
      <c r="AQ9" s="38">
        <f t="shared" si="52"/>
        <v>0</v>
      </c>
    </row>
    <row r="10" spans="2:43">
      <c r="B10" s="183" t="s">
        <v>123</v>
      </c>
      <c r="C10" s="160">
        <v>7</v>
      </c>
      <c r="E10" s="31">
        <v>4</v>
      </c>
      <c r="F10" s="31">
        <v>10</v>
      </c>
      <c r="H10" s="176">
        <f t="shared" si="33"/>
        <v>480.17686253961966</v>
      </c>
      <c r="I10" s="49" t="s">
        <v>13</v>
      </c>
      <c r="J10" s="50" t="s">
        <v>62</v>
      </c>
      <c r="K10" s="37"/>
      <c r="L10" s="38"/>
      <c r="M10" s="38">
        <f t="shared" ref="M10:AA10" si="53">+M7*M15</f>
        <v>115.55154762029582</v>
      </c>
      <c r="N10" s="38">
        <f t="shared" si="53"/>
        <v>91.857561286313114</v>
      </c>
      <c r="O10" s="38">
        <f t="shared" si="53"/>
        <v>97.271326924717755</v>
      </c>
      <c r="P10" s="38">
        <f t="shared" si="53"/>
        <v>104.51801212571054</v>
      </c>
      <c r="Q10" s="38">
        <f t="shared" si="53"/>
        <v>111.92890263934628</v>
      </c>
      <c r="R10" s="38">
        <f t="shared" si="53"/>
        <v>80.645220457686094</v>
      </c>
      <c r="S10" s="38">
        <f t="shared" si="53"/>
        <v>69.832043610859344</v>
      </c>
      <c r="T10" s="38">
        <f t="shared" si="53"/>
        <v>62.86566417429281</v>
      </c>
      <c r="U10" s="38">
        <f t="shared" si="53"/>
        <v>57.769661233297882</v>
      </c>
      <c r="V10" s="38">
        <f t="shared" si="53"/>
        <v>53.800480234215669</v>
      </c>
      <c r="W10" s="38">
        <f t="shared" si="53"/>
        <v>50.580080047299219</v>
      </c>
      <c r="X10" s="38">
        <f t="shared" si="53"/>
        <v>47.893427408686982</v>
      </c>
      <c r="Y10" s="38">
        <f t="shared" si="53"/>
        <v>45.601865559424397</v>
      </c>
      <c r="Z10" s="38">
        <f t="shared" si="53"/>
        <v>43.617585447785466</v>
      </c>
      <c r="AA10" s="38">
        <f t="shared" si="53"/>
        <v>41.875719483509442</v>
      </c>
      <c r="AB10" s="38">
        <f t="shared" ref="AB10:AQ10" si="54">+AB7*AB15</f>
        <v>40.330484330745158</v>
      </c>
      <c r="AC10" s="38">
        <f t="shared" si="54"/>
        <v>38.945464093347255</v>
      </c>
      <c r="AD10" s="38">
        <f t="shared" si="54"/>
        <v>37.695953707831556</v>
      </c>
      <c r="AE10" s="38">
        <f t="shared" si="54"/>
        <v>36.560537616319806</v>
      </c>
      <c r="AF10" s="38">
        <f t="shared" si="54"/>
        <v>35.523094748892262</v>
      </c>
      <c r="AG10" s="38">
        <f t="shared" si="54"/>
        <v>20.31374796433392</v>
      </c>
      <c r="AH10" s="38">
        <f t="shared" si="54"/>
        <v>15.017222488145848</v>
      </c>
      <c r="AI10" s="38">
        <f t="shared" si="54"/>
        <v>9.8742566060415342</v>
      </c>
      <c r="AJ10" s="38">
        <f t="shared" si="54"/>
        <v>4.8722213839086113</v>
      </c>
      <c r="AK10" s="38">
        <f t="shared" si="54"/>
        <v>0</v>
      </c>
      <c r="AL10" s="38">
        <f t="shared" si="54"/>
        <v>0</v>
      </c>
      <c r="AM10" s="38">
        <f t="shared" si="54"/>
        <v>0</v>
      </c>
      <c r="AN10" s="38">
        <f t="shared" si="54"/>
        <v>0</v>
      </c>
      <c r="AO10" s="38">
        <f t="shared" si="54"/>
        <v>0</v>
      </c>
      <c r="AP10" s="38">
        <f t="shared" si="54"/>
        <v>0</v>
      </c>
      <c r="AQ10" s="38">
        <f t="shared" si="54"/>
        <v>0</v>
      </c>
    </row>
    <row r="11" spans="2:43">
      <c r="H11" s="176">
        <f t="shared" si="33"/>
        <v>0</v>
      </c>
      <c r="I11" s="49" t="s">
        <v>3</v>
      </c>
      <c r="J11" s="50" t="s">
        <v>62</v>
      </c>
      <c r="K11" s="37"/>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row>
    <row r="12" spans="2:43">
      <c r="H12" s="177"/>
      <c r="I12" s="51"/>
      <c r="J12" s="52"/>
      <c r="K12" s="37"/>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row>
    <row r="13" spans="2:43">
      <c r="H13" s="15"/>
      <c r="I13" s="14" t="s">
        <v>4</v>
      </c>
      <c r="J13" s="17" t="s">
        <v>98</v>
      </c>
      <c r="K13" s="69"/>
      <c r="L13" s="70"/>
      <c r="M13" s="70">
        <v>0.98</v>
      </c>
      <c r="N13" s="70">
        <v>0.98</v>
      </c>
      <c r="O13" s="70">
        <v>0.98</v>
      </c>
      <c r="P13" s="70">
        <v>0.98</v>
      </c>
      <c r="Q13" s="70">
        <v>0.98</v>
      </c>
      <c r="R13" s="70">
        <v>0.98</v>
      </c>
      <c r="S13" s="70">
        <v>0.98</v>
      </c>
      <c r="T13" s="70">
        <v>0.98</v>
      </c>
      <c r="U13" s="70">
        <v>0.98</v>
      </c>
      <c r="V13" s="70">
        <v>0.98</v>
      </c>
      <c r="W13" s="70">
        <v>0.98</v>
      </c>
      <c r="X13" s="70">
        <v>0.98</v>
      </c>
      <c r="Y13" s="70">
        <v>0.98</v>
      </c>
      <c r="Z13" s="70">
        <v>0.98</v>
      </c>
      <c r="AA13" s="70">
        <v>0.98</v>
      </c>
      <c r="AB13" s="70">
        <v>0.98</v>
      </c>
      <c r="AC13" s="70">
        <v>0.98</v>
      </c>
      <c r="AD13" s="70">
        <v>0.98</v>
      </c>
      <c r="AE13" s="70">
        <v>0.98</v>
      </c>
      <c r="AF13" s="70">
        <v>0.98</v>
      </c>
      <c r="AG13" s="70">
        <v>0.98</v>
      </c>
      <c r="AH13" s="70">
        <v>0.98</v>
      </c>
      <c r="AI13" s="70">
        <v>0.98</v>
      </c>
      <c r="AJ13" s="70">
        <v>0.98</v>
      </c>
      <c r="AK13" s="70">
        <v>0.98</v>
      </c>
      <c r="AL13" s="70">
        <v>0.98</v>
      </c>
      <c r="AM13" s="70">
        <v>0.98</v>
      </c>
      <c r="AN13" s="70">
        <v>0.98</v>
      </c>
      <c r="AO13" s="70">
        <v>0.98</v>
      </c>
      <c r="AP13" s="70">
        <v>0.98</v>
      </c>
      <c r="AQ13" s="70">
        <v>0.98</v>
      </c>
    </row>
    <row r="14" spans="2:43">
      <c r="H14" s="15"/>
      <c r="I14" s="16" t="s">
        <v>5</v>
      </c>
      <c r="J14" s="17" t="s">
        <v>99</v>
      </c>
      <c r="K14" s="37"/>
      <c r="L14" s="38"/>
      <c r="M14" s="38">
        <v>25</v>
      </c>
      <c r="N14" s="38">
        <v>25</v>
      </c>
      <c r="O14" s="38">
        <v>25</v>
      </c>
      <c r="P14" s="38">
        <v>25</v>
      </c>
      <c r="Q14" s="38">
        <v>25</v>
      </c>
      <c r="R14" s="38">
        <v>25</v>
      </c>
      <c r="S14" s="38">
        <v>25</v>
      </c>
      <c r="T14" s="38">
        <v>25</v>
      </c>
      <c r="U14" s="38">
        <v>25</v>
      </c>
      <c r="V14" s="38">
        <v>25</v>
      </c>
      <c r="W14" s="38">
        <v>25</v>
      </c>
      <c r="X14" s="38">
        <v>25</v>
      </c>
      <c r="Y14" s="38">
        <v>25</v>
      </c>
      <c r="Z14" s="38">
        <v>25</v>
      </c>
      <c r="AA14" s="38">
        <v>25</v>
      </c>
      <c r="AB14" s="38">
        <v>25</v>
      </c>
      <c r="AC14" s="38">
        <v>25</v>
      </c>
      <c r="AD14" s="38">
        <v>25</v>
      </c>
      <c r="AE14" s="38">
        <v>25</v>
      </c>
      <c r="AF14" s="38">
        <v>25</v>
      </c>
      <c r="AG14" s="38">
        <v>25</v>
      </c>
      <c r="AH14" s="38">
        <v>25</v>
      </c>
      <c r="AI14" s="38">
        <v>25</v>
      </c>
      <c r="AJ14" s="38">
        <v>25</v>
      </c>
      <c r="AK14" s="38">
        <v>25</v>
      </c>
      <c r="AL14" s="38">
        <v>25</v>
      </c>
      <c r="AM14" s="38">
        <v>25</v>
      </c>
      <c r="AN14" s="38">
        <v>25</v>
      </c>
      <c r="AO14" s="38">
        <v>25</v>
      </c>
      <c r="AP14" s="38">
        <v>25</v>
      </c>
      <c r="AQ14" s="38">
        <v>25</v>
      </c>
    </row>
    <row r="15" spans="2:43">
      <c r="H15" s="15"/>
      <c r="I15" s="16" t="s">
        <v>6</v>
      </c>
      <c r="J15" s="17" t="s">
        <v>99</v>
      </c>
      <c r="K15" s="37"/>
      <c r="L15" s="38"/>
      <c r="M15" s="38">
        <v>5</v>
      </c>
      <c r="N15" s="38">
        <v>5</v>
      </c>
      <c r="O15" s="38">
        <v>5</v>
      </c>
      <c r="P15" s="38">
        <v>5</v>
      </c>
      <c r="Q15" s="38">
        <v>5</v>
      </c>
      <c r="R15" s="38">
        <v>5</v>
      </c>
      <c r="S15" s="38">
        <v>5</v>
      </c>
      <c r="T15" s="38">
        <v>5</v>
      </c>
      <c r="U15" s="38">
        <v>5</v>
      </c>
      <c r="V15" s="38">
        <v>5</v>
      </c>
      <c r="W15" s="38">
        <v>5</v>
      </c>
      <c r="X15" s="38">
        <v>5</v>
      </c>
      <c r="Y15" s="38">
        <v>5</v>
      </c>
      <c r="Z15" s="38">
        <v>5</v>
      </c>
      <c r="AA15" s="38">
        <v>5</v>
      </c>
      <c r="AB15" s="38">
        <v>5</v>
      </c>
      <c r="AC15" s="38">
        <v>5</v>
      </c>
      <c r="AD15" s="38">
        <v>5</v>
      </c>
      <c r="AE15" s="38">
        <v>5</v>
      </c>
      <c r="AF15" s="38">
        <v>5</v>
      </c>
      <c r="AG15" s="38">
        <v>5</v>
      </c>
      <c r="AH15" s="38">
        <v>5</v>
      </c>
      <c r="AI15" s="38">
        <v>5</v>
      </c>
      <c r="AJ15" s="38">
        <v>5</v>
      </c>
      <c r="AK15" s="38">
        <v>5</v>
      </c>
      <c r="AL15" s="38">
        <v>5</v>
      </c>
      <c r="AM15" s="38">
        <v>5</v>
      </c>
      <c r="AN15" s="38">
        <v>5</v>
      </c>
      <c r="AO15" s="38">
        <v>5</v>
      </c>
      <c r="AP15" s="38">
        <v>5</v>
      </c>
      <c r="AQ15" s="38">
        <v>5</v>
      </c>
    </row>
    <row r="16" spans="2:43">
      <c r="H16" s="15"/>
      <c r="I16" s="14" t="s">
        <v>7</v>
      </c>
      <c r="J16" s="17" t="s">
        <v>99</v>
      </c>
      <c r="K16" s="41"/>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row>
    <row r="18" spans="2:62">
      <c r="H18" s="92" t="s">
        <v>78</v>
      </c>
      <c r="I18" s="36"/>
      <c r="J18" s="106">
        <f>+SUM(K18:BJ18)</f>
        <v>56</v>
      </c>
      <c r="K18" s="97">
        <f>$C$5*'Well CAPEX-Schedule'!K$2</f>
        <v>8</v>
      </c>
      <c r="L18" s="98">
        <f>$C$5*'Well CAPEX-Schedule'!L$2</f>
        <v>8</v>
      </c>
      <c r="M18" s="98">
        <f>$C$5*'Well CAPEX-Schedule'!M$2</f>
        <v>8</v>
      </c>
      <c r="N18" s="98">
        <f>$C$5*'Well CAPEX-Schedule'!N$2</f>
        <v>8</v>
      </c>
      <c r="O18" s="98">
        <f>$C$5*'Well CAPEX-Schedule'!O$2</f>
        <v>8</v>
      </c>
      <c r="P18" s="98">
        <f>$C$5*'Well CAPEX-Schedule'!P$2</f>
        <v>8</v>
      </c>
      <c r="Q18" s="98">
        <f>$C$5*'Well CAPEX-Schedule'!Q$2</f>
        <v>8</v>
      </c>
      <c r="R18" s="98">
        <f>$C$5*'Well CAPEX-Schedule'!R$2</f>
        <v>0</v>
      </c>
      <c r="S18" s="98">
        <f>$C$5*'Well CAPEX-Schedule'!S$2</f>
        <v>0</v>
      </c>
      <c r="T18" s="98">
        <f>$C$5*'Well CAPEX-Schedule'!T$2</f>
        <v>0</v>
      </c>
      <c r="U18" s="98">
        <f>$C$5*'Well CAPEX-Schedule'!U$2</f>
        <v>0</v>
      </c>
      <c r="V18" s="98">
        <f>$C$5*'Well CAPEX-Schedule'!V$2</f>
        <v>0</v>
      </c>
      <c r="W18" s="98">
        <f>$C$5*'Well CAPEX-Schedule'!W$2</f>
        <v>0</v>
      </c>
      <c r="X18" s="98">
        <f>$C$5*'Well CAPEX-Schedule'!X$2</f>
        <v>0</v>
      </c>
      <c r="Y18" s="98">
        <f>$C$5*'Well CAPEX-Schedule'!Y$2</f>
        <v>0</v>
      </c>
      <c r="Z18" s="98">
        <f>$C$5*'Well CAPEX-Schedule'!Z$2</f>
        <v>0</v>
      </c>
      <c r="AA18" s="98">
        <f>$C$5*'Well CAPEX-Schedule'!AA$2</f>
        <v>0</v>
      </c>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c r="BG18" s="98"/>
      <c r="BH18" s="98"/>
      <c r="BI18" s="98"/>
      <c r="BJ18" s="99"/>
    </row>
    <row r="19" spans="2:62">
      <c r="B19" s="242" t="s">
        <v>72</v>
      </c>
      <c r="C19" s="167" t="s">
        <v>97</v>
      </c>
      <c r="H19" s="93" t="s">
        <v>100</v>
      </c>
      <c r="I19" s="94"/>
      <c r="J19" s="106">
        <f t="shared" ref="J19:J24" si="55">+SUM(K19:BJ19)</f>
        <v>336</v>
      </c>
      <c r="K19" s="100">
        <f>$C$3*'Well CAPEX-Schedule'!K$2</f>
        <v>48</v>
      </c>
      <c r="L19" s="101">
        <f>$C$3*'Well CAPEX-Schedule'!L$2</f>
        <v>48</v>
      </c>
      <c r="M19" s="101">
        <f>$C$3*'Well CAPEX-Schedule'!M$2</f>
        <v>48</v>
      </c>
      <c r="N19" s="101">
        <f>$C$3*'Well CAPEX-Schedule'!N$2</f>
        <v>48</v>
      </c>
      <c r="O19" s="101">
        <f>$C$3*'Well CAPEX-Schedule'!O$2</f>
        <v>48</v>
      </c>
      <c r="P19" s="101">
        <f>$C$3*'Well CAPEX-Schedule'!P$2</f>
        <v>48</v>
      </c>
      <c r="Q19" s="101">
        <f>$C$3*'Well CAPEX-Schedule'!Q$2</f>
        <v>48</v>
      </c>
      <c r="R19" s="101">
        <f>$C$3*'Well CAPEX-Schedule'!R$2</f>
        <v>0</v>
      </c>
      <c r="S19" s="101">
        <f>$C$3*'Well CAPEX-Schedule'!S$2</f>
        <v>0</v>
      </c>
      <c r="T19" s="101">
        <f>$C$3*'Well CAPEX-Schedule'!T$2</f>
        <v>0</v>
      </c>
      <c r="U19" s="101">
        <f>$C$3*'Well CAPEX-Schedule'!U$2</f>
        <v>0</v>
      </c>
      <c r="V19" s="101">
        <f>$C$3*'Well CAPEX-Schedule'!V$2</f>
        <v>0</v>
      </c>
      <c r="W19" s="101">
        <f>$C$3*'Well CAPEX-Schedule'!W$2</f>
        <v>0</v>
      </c>
      <c r="X19" s="101">
        <f>$C$3*'Well CAPEX-Schedule'!X$2</f>
        <v>0</v>
      </c>
      <c r="Y19" s="101">
        <f>$C$3*'Well CAPEX-Schedule'!Y$2</f>
        <v>0</v>
      </c>
      <c r="Z19" s="101">
        <f>$C$3*'Well CAPEX-Schedule'!Z$2</f>
        <v>0</v>
      </c>
      <c r="AA19" s="101">
        <f>$C$3*'Well CAPEX-Schedule'!AA$2</f>
        <v>0</v>
      </c>
      <c r="AB19" s="101"/>
      <c r="AC19" s="101"/>
      <c r="AD19" s="101"/>
      <c r="AE19" s="101"/>
      <c r="AF19" s="101"/>
      <c r="AG19" s="101"/>
      <c r="AH19" s="101"/>
      <c r="AI19" s="101"/>
      <c r="AJ19" s="101"/>
      <c r="AK19" s="101"/>
      <c r="AL19" s="101"/>
      <c r="AM19" s="101"/>
      <c r="AN19" s="101"/>
      <c r="AO19" s="101"/>
      <c r="AP19" s="101"/>
      <c r="AQ19" s="101"/>
      <c r="AR19" s="101"/>
      <c r="AS19" s="101"/>
      <c r="AT19" s="101"/>
      <c r="AU19" s="101"/>
      <c r="AV19" s="101"/>
      <c r="AW19" s="101"/>
      <c r="AX19" s="101"/>
      <c r="AY19" s="101"/>
      <c r="AZ19" s="101"/>
      <c r="BA19" s="101"/>
      <c r="BB19" s="101"/>
      <c r="BC19" s="101"/>
      <c r="BD19" s="101"/>
      <c r="BE19" s="101"/>
      <c r="BF19" s="101"/>
      <c r="BG19" s="101"/>
      <c r="BH19" s="101"/>
      <c r="BI19" s="101"/>
      <c r="BJ19" s="102"/>
    </row>
    <row r="20" spans="2:62">
      <c r="B20" s="158">
        <v>1</v>
      </c>
      <c r="C20" s="158">
        <f>IF(B20&lt;=$C$10,IF($C$1=1,$C$8,$C$7),0)</f>
        <v>4</v>
      </c>
      <c r="H20" s="93" t="s">
        <v>75</v>
      </c>
      <c r="I20" s="33"/>
      <c r="J20" s="106">
        <f t="shared" si="55"/>
        <v>56</v>
      </c>
      <c r="K20" s="100">
        <f>$C$4*'Well CAPEX-Schedule'!K$2</f>
        <v>8</v>
      </c>
      <c r="L20" s="101">
        <f>$C$4*'Well CAPEX-Schedule'!L$2</f>
        <v>8</v>
      </c>
      <c r="M20" s="101">
        <f>$C$4*'Well CAPEX-Schedule'!M$2</f>
        <v>8</v>
      </c>
      <c r="N20" s="101">
        <f>$C$4*'Well CAPEX-Schedule'!N$2</f>
        <v>8</v>
      </c>
      <c r="O20" s="101">
        <f>$C$4*'Well CAPEX-Schedule'!O$2</f>
        <v>8</v>
      </c>
      <c r="P20" s="101">
        <f>$C$4*'Well CAPEX-Schedule'!P$2</f>
        <v>8</v>
      </c>
      <c r="Q20" s="101">
        <f>$C$4*'Well CAPEX-Schedule'!Q$2</f>
        <v>8</v>
      </c>
      <c r="R20" s="101">
        <f>$C$4*'Well CAPEX-Schedule'!R$2</f>
        <v>0</v>
      </c>
      <c r="S20" s="101">
        <f>$C$4*'Well CAPEX-Schedule'!S$2</f>
        <v>0</v>
      </c>
      <c r="T20" s="101">
        <f>$C$4*'Well CAPEX-Schedule'!T$2</f>
        <v>0</v>
      </c>
      <c r="U20" s="101">
        <f>$C$4*'Well CAPEX-Schedule'!U$2</f>
        <v>0</v>
      </c>
      <c r="V20" s="101">
        <f>$C$4*'Well CAPEX-Schedule'!V$2</f>
        <v>0</v>
      </c>
      <c r="W20" s="101">
        <f>$C$4*'Well CAPEX-Schedule'!W$2</f>
        <v>0</v>
      </c>
      <c r="X20" s="101">
        <f>$C$4*'Well CAPEX-Schedule'!X$2</f>
        <v>0</v>
      </c>
      <c r="Y20" s="101">
        <f>$C$4*'Well CAPEX-Schedule'!Y$2</f>
        <v>0</v>
      </c>
      <c r="Z20" s="101">
        <f>$C$4*'Well CAPEX-Schedule'!Z$2</f>
        <v>0</v>
      </c>
      <c r="AA20" s="101">
        <f>$C$4*'Well CAPEX-Schedule'!AA$2</f>
        <v>0</v>
      </c>
      <c r="AB20" s="101"/>
      <c r="AC20" s="101"/>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c r="BH20" s="101"/>
      <c r="BI20" s="101"/>
      <c r="BJ20" s="102"/>
    </row>
    <row r="21" spans="2:62">
      <c r="B21" s="158">
        <v>2</v>
      </c>
      <c r="C21" s="158">
        <f t="shared" ref="C21:C39" si="56">IF(B21&lt;=$C$10,IF($C$1=1,$C$8,$C$7),0)</f>
        <v>4</v>
      </c>
      <c r="H21" s="93" t="s">
        <v>101</v>
      </c>
      <c r="I21" s="33"/>
      <c r="J21" s="106">
        <f t="shared" si="55"/>
        <v>0</v>
      </c>
      <c r="K21" s="100"/>
      <c r="L21" s="101"/>
      <c r="M21" s="101"/>
      <c r="N21" s="101"/>
      <c r="O21" s="101"/>
      <c r="P21" s="101"/>
      <c r="Q21" s="101"/>
      <c r="R21" s="101"/>
      <c r="S21" s="101"/>
      <c r="T21" s="101"/>
      <c r="U21" s="101"/>
      <c r="V21" s="101"/>
      <c r="W21" s="101"/>
      <c r="X21" s="101"/>
      <c r="Y21" s="101"/>
      <c r="Z21" s="101"/>
      <c r="AA21" s="101"/>
      <c r="AB21" s="101"/>
      <c r="AC21" s="10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c r="BH21" s="101"/>
      <c r="BI21" s="101"/>
      <c r="BJ21" s="102"/>
    </row>
    <row r="22" spans="2:62">
      <c r="B22" s="158">
        <v>3</v>
      </c>
      <c r="C22" s="158">
        <f t="shared" si="56"/>
        <v>4</v>
      </c>
      <c r="H22" s="93" t="s">
        <v>102</v>
      </c>
      <c r="I22" s="33"/>
      <c r="J22" s="106">
        <f t="shared" si="55"/>
        <v>15</v>
      </c>
      <c r="K22" s="100">
        <v>15</v>
      </c>
      <c r="L22" s="101"/>
      <c r="M22" s="101"/>
      <c r="N22" s="101"/>
      <c r="O22" s="101"/>
      <c r="P22" s="101"/>
      <c r="Q22" s="101"/>
      <c r="R22" s="101"/>
      <c r="S22" s="101"/>
      <c r="T22" s="101"/>
      <c r="U22" s="101"/>
      <c r="V22" s="101"/>
      <c r="W22" s="101"/>
      <c r="X22" s="101"/>
      <c r="Y22" s="101"/>
      <c r="Z22" s="101"/>
      <c r="AA22" s="101"/>
      <c r="AB22" s="101"/>
      <c r="AC22" s="101"/>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c r="BH22" s="101"/>
      <c r="BI22" s="101"/>
      <c r="BJ22" s="102"/>
    </row>
    <row r="23" spans="2:62">
      <c r="B23" s="158">
        <v>4</v>
      </c>
      <c r="C23" s="158">
        <f t="shared" si="56"/>
        <v>4</v>
      </c>
      <c r="H23" s="93" t="s">
        <v>8</v>
      </c>
      <c r="I23" s="33"/>
      <c r="J23" s="106">
        <f t="shared" si="55"/>
        <v>0</v>
      </c>
      <c r="K23" s="100"/>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c r="BH23" s="101"/>
      <c r="BI23" s="101"/>
      <c r="BJ23" s="102"/>
    </row>
    <row r="24" spans="2:62">
      <c r="B24" s="158">
        <v>5</v>
      </c>
      <c r="C24" s="158">
        <f t="shared" si="56"/>
        <v>4</v>
      </c>
      <c r="H24" s="95"/>
      <c r="I24" s="96"/>
      <c r="J24" s="106">
        <f t="shared" si="55"/>
        <v>0</v>
      </c>
      <c r="K24" s="103"/>
      <c r="L24" s="104"/>
      <c r="M24" s="104"/>
      <c r="N24" s="104"/>
      <c r="O24" s="104"/>
      <c r="P24" s="104"/>
      <c r="Q24" s="104"/>
      <c r="R24" s="104"/>
      <c r="S24" s="104"/>
      <c r="T24" s="104"/>
      <c r="U24" s="104"/>
      <c r="V24" s="104"/>
      <c r="W24" s="104"/>
      <c r="X24" s="104"/>
      <c r="Y24" s="104"/>
      <c r="Z24" s="104"/>
      <c r="AA24" s="104"/>
      <c r="AB24" s="104"/>
      <c r="AC24" s="104"/>
      <c r="AD24" s="104"/>
      <c r="AE24" s="104"/>
      <c r="AF24" s="104"/>
      <c r="AG24" s="104"/>
      <c r="AH24" s="104"/>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5"/>
    </row>
    <row r="25" spans="2:62">
      <c r="B25" s="158">
        <v>6</v>
      </c>
      <c r="C25" s="158">
        <f t="shared" si="56"/>
        <v>4</v>
      </c>
      <c r="H25" s="20" t="s">
        <v>47</v>
      </c>
      <c r="I25" s="21"/>
      <c r="J25" s="243">
        <f>+SUM(J18:J24)</f>
        <v>463</v>
      </c>
      <c r="K25" s="22">
        <f t="shared" ref="K25:BJ25" si="57">+SUM(K18:K24)</f>
        <v>79</v>
      </c>
      <c r="L25" s="22">
        <f t="shared" si="57"/>
        <v>64</v>
      </c>
      <c r="M25" s="22">
        <f t="shared" si="57"/>
        <v>64</v>
      </c>
      <c r="N25" s="22">
        <f t="shared" si="57"/>
        <v>64</v>
      </c>
      <c r="O25" s="22">
        <f t="shared" si="57"/>
        <v>64</v>
      </c>
      <c r="P25" s="22">
        <f t="shared" si="57"/>
        <v>64</v>
      </c>
      <c r="Q25" s="22">
        <f t="shared" si="57"/>
        <v>64</v>
      </c>
      <c r="R25" s="22">
        <f t="shared" si="57"/>
        <v>0</v>
      </c>
      <c r="S25" s="22">
        <f t="shared" si="57"/>
        <v>0</v>
      </c>
      <c r="T25" s="22">
        <f t="shared" si="57"/>
        <v>0</v>
      </c>
      <c r="U25" s="22">
        <f t="shared" si="57"/>
        <v>0</v>
      </c>
      <c r="V25" s="22">
        <f t="shared" si="57"/>
        <v>0</v>
      </c>
      <c r="W25" s="22">
        <f t="shared" si="57"/>
        <v>0</v>
      </c>
      <c r="X25" s="22">
        <f t="shared" si="57"/>
        <v>0</v>
      </c>
      <c r="Y25" s="22">
        <f t="shared" si="57"/>
        <v>0</v>
      </c>
      <c r="Z25" s="22">
        <f t="shared" si="57"/>
        <v>0</v>
      </c>
      <c r="AA25" s="22">
        <f t="shared" si="57"/>
        <v>0</v>
      </c>
      <c r="AB25" s="22">
        <f t="shared" si="57"/>
        <v>0</v>
      </c>
      <c r="AC25" s="22">
        <f t="shared" si="57"/>
        <v>0</v>
      </c>
      <c r="AD25" s="22">
        <f t="shared" si="57"/>
        <v>0</v>
      </c>
      <c r="AE25" s="22">
        <f t="shared" si="57"/>
        <v>0</v>
      </c>
      <c r="AF25" s="22">
        <f t="shared" si="57"/>
        <v>0</v>
      </c>
      <c r="AG25" s="22">
        <f t="shared" si="57"/>
        <v>0</v>
      </c>
      <c r="AH25" s="22">
        <f t="shared" si="57"/>
        <v>0</v>
      </c>
      <c r="AI25" s="22">
        <f t="shared" si="57"/>
        <v>0</v>
      </c>
      <c r="AJ25" s="22">
        <f t="shared" si="57"/>
        <v>0</v>
      </c>
      <c r="AK25" s="22">
        <f t="shared" si="57"/>
        <v>0</v>
      </c>
      <c r="AL25" s="22">
        <f t="shared" si="57"/>
        <v>0</v>
      </c>
      <c r="AM25" s="22">
        <f t="shared" si="57"/>
        <v>0</v>
      </c>
      <c r="AN25" s="22">
        <f t="shared" si="57"/>
        <v>0</v>
      </c>
      <c r="AO25" s="22">
        <f t="shared" si="57"/>
        <v>0</v>
      </c>
      <c r="AP25" s="22">
        <f t="shared" si="57"/>
        <v>0</v>
      </c>
      <c r="AQ25" s="22">
        <f t="shared" si="57"/>
        <v>0</v>
      </c>
      <c r="AR25" s="22">
        <f t="shared" si="57"/>
        <v>0</v>
      </c>
      <c r="AS25" s="22">
        <f t="shared" si="57"/>
        <v>0</v>
      </c>
      <c r="AT25" s="22">
        <f t="shared" si="57"/>
        <v>0</v>
      </c>
      <c r="AU25" s="22">
        <f t="shared" si="57"/>
        <v>0</v>
      </c>
      <c r="AV25" s="22">
        <f t="shared" si="57"/>
        <v>0</v>
      </c>
      <c r="AW25" s="22">
        <f t="shared" si="57"/>
        <v>0</v>
      </c>
      <c r="AX25" s="22">
        <f t="shared" si="57"/>
        <v>0</v>
      </c>
      <c r="AY25" s="22">
        <f t="shared" si="57"/>
        <v>0</v>
      </c>
      <c r="AZ25" s="22">
        <f t="shared" si="57"/>
        <v>0</v>
      </c>
      <c r="BA25" s="22">
        <f t="shared" si="57"/>
        <v>0</v>
      </c>
      <c r="BB25" s="22">
        <f t="shared" si="57"/>
        <v>0</v>
      </c>
      <c r="BC25" s="22">
        <f t="shared" si="57"/>
        <v>0</v>
      </c>
      <c r="BD25" s="22">
        <f t="shared" si="57"/>
        <v>0</v>
      </c>
      <c r="BE25" s="22">
        <f t="shared" si="57"/>
        <v>0</v>
      </c>
      <c r="BF25" s="22">
        <f t="shared" si="57"/>
        <v>0</v>
      </c>
      <c r="BG25" s="22">
        <f t="shared" si="57"/>
        <v>0</v>
      </c>
      <c r="BH25" s="22">
        <f t="shared" si="57"/>
        <v>0</v>
      </c>
      <c r="BI25" s="22">
        <f t="shared" si="57"/>
        <v>0</v>
      </c>
      <c r="BJ25" s="22">
        <f t="shared" si="57"/>
        <v>0</v>
      </c>
    </row>
    <row r="26" spans="2:62">
      <c r="B26" s="158">
        <v>7</v>
      </c>
      <c r="C26" s="158">
        <f t="shared" si="56"/>
        <v>4</v>
      </c>
    </row>
    <row r="27" spans="2:62">
      <c r="B27" s="158">
        <v>8</v>
      </c>
      <c r="C27" s="158">
        <f t="shared" si="56"/>
        <v>0</v>
      </c>
    </row>
    <row r="28" spans="2:62">
      <c r="B28" s="158">
        <v>9</v>
      </c>
      <c r="C28" s="158">
        <f t="shared" si="56"/>
        <v>0</v>
      </c>
    </row>
    <row r="29" spans="2:62">
      <c r="B29" s="158">
        <v>10</v>
      </c>
      <c r="C29" s="158">
        <f t="shared" si="56"/>
        <v>0</v>
      </c>
      <c r="H29" s="246"/>
      <c r="I29" s="162"/>
    </row>
    <row r="30" spans="2:62">
      <c r="B30" s="158">
        <v>11</v>
      </c>
      <c r="C30" s="158">
        <f t="shared" si="56"/>
        <v>0</v>
      </c>
    </row>
    <row r="31" spans="2:62">
      <c r="B31" s="158">
        <v>12</v>
      </c>
      <c r="C31" s="158">
        <f t="shared" si="56"/>
        <v>0</v>
      </c>
    </row>
    <row r="32" spans="2:62">
      <c r="B32" s="158">
        <v>13</v>
      </c>
      <c r="C32" s="158">
        <f t="shared" si="56"/>
        <v>0</v>
      </c>
    </row>
    <row r="33" spans="2:46">
      <c r="B33" s="158">
        <v>14</v>
      </c>
      <c r="C33" s="158">
        <f t="shared" si="56"/>
        <v>0</v>
      </c>
    </row>
    <row r="34" spans="2:46">
      <c r="B34" s="158">
        <v>15</v>
      </c>
      <c r="C34" s="158">
        <f t="shared" si="56"/>
        <v>0</v>
      </c>
    </row>
    <row r="35" spans="2:46">
      <c r="B35" s="158">
        <v>16</v>
      </c>
      <c r="C35" s="158">
        <f t="shared" si="56"/>
        <v>0</v>
      </c>
    </row>
    <row r="36" spans="2:46">
      <c r="B36" s="158">
        <v>17</v>
      </c>
      <c r="C36" s="158">
        <f t="shared" si="56"/>
        <v>0</v>
      </c>
    </row>
    <row r="37" spans="2:46">
      <c r="B37" s="158">
        <v>18</v>
      </c>
      <c r="C37" s="158">
        <f t="shared" si="56"/>
        <v>0</v>
      </c>
    </row>
    <row r="38" spans="2:46">
      <c r="B38" s="158">
        <v>19</v>
      </c>
      <c r="C38" s="158">
        <f t="shared" si="56"/>
        <v>0</v>
      </c>
    </row>
    <row r="39" spans="2:46">
      <c r="B39" s="158">
        <v>20</v>
      </c>
      <c r="C39" s="158">
        <f t="shared" si="56"/>
        <v>0</v>
      </c>
      <c r="H39" s="158"/>
    </row>
    <row r="40" spans="2:46">
      <c r="N40" s="31"/>
      <c r="O40" s="31"/>
      <c r="P40" s="31"/>
      <c r="Q40" s="31"/>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row>
    <row r="41" spans="2:46">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row>
    <row r="42" spans="2:46">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row>
    <row r="43" spans="2:46">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31"/>
      <c r="AQ43" s="31"/>
      <c r="AR43" s="31"/>
      <c r="AS43" s="31"/>
      <c r="AT43" s="31"/>
    </row>
    <row r="44" spans="2:46">
      <c r="H44" s="31"/>
      <c r="M44" s="31"/>
      <c r="N44" s="31"/>
      <c r="O44" s="31"/>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31"/>
      <c r="AQ44" s="31"/>
      <c r="AR44" s="31"/>
      <c r="AS44" s="31"/>
      <c r="AT44" s="31"/>
    </row>
    <row r="45" spans="2:46">
      <c r="H45" s="31"/>
      <c r="M45" s="31"/>
      <c r="N45" s="31"/>
      <c r="O45" s="31"/>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row>
    <row r="46" spans="2:46">
      <c r="H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row>
    <row r="47" spans="2:46">
      <c r="H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row>
    <row r="48" spans="2:46">
      <c r="H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1"/>
    </row>
    <row r="49" spans="8:46">
      <c r="H49" s="31"/>
      <c r="M49" s="31"/>
      <c r="N49" s="31"/>
      <c r="O49" s="31"/>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31"/>
      <c r="AQ49" s="31"/>
      <c r="AR49" s="31"/>
      <c r="AS49" s="31"/>
      <c r="AT49" s="31"/>
    </row>
    <row r="50" spans="8:46">
      <c r="H50" s="31"/>
      <c r="M50" s="31"/>
      <c r="N50" s="31"/>
      <c r="O50" s="31"/>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row>
    <row r="51" spans="8:46">
      <c r="H51" s="31"/>
      <c r="M51" s="31"/>
      <c r="N51" s="31"/>
      <c r="O51" s="31"/>
      <c r="P51" s="31"/>
      <c r="Q51" s="31"/>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31"/>
      <c r="AQ51" s="31"/>
      <c r="AR51" s="31"/>
      <c r="AS51" s="31"/>
      <c r="AT51" s="31"/>
    </row>
    <row r="52" spans="8:46">
      <c r="H52" s="31"/>
      <c r="M52" s="31"/>
      <c r="N52" s="31"/>
      <c r="O52" s="31"/>
      <c r="P52" s="31"/>
      <c r="Q52" s="31"/>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row>
    <row r="53" spans="8:46">
      <c r="H53" s="31"/>
      <c r="M53" s="31"/>
      <c r="N53" s="31"/>
      <c r="O53" s="31"/>
      <c r="P53" s="31"/>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row>
    <row r="54" spans="8:46">
      <c r="H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row>
    <row r="55" spans="8:46">
      <c r="H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row>
    <row r="56" spans="8:46">
      <c r="H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row>
    <row r="57" spans="8:46">
      <c r="H57" s="31"/>
      <c r="M57" s="31"/>
      <c r="N57" s="31"/>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c r="AS57" s="31"/>
      <c r="AT57" s="31"/>
    </row>
    <row r="58" spans="8:46">
      <c r="H58" s="31"/>
      <c r="M58" s="31"/>
      <c r="N58" s="31"/>
      <c r="O58" s="31"/>
      <c r="P58" s="31"/>
      <c r="Q58" s="31"/>
      <c r="R58" s="31"/>
      <c r="S58" s="31"/>
      <c r="T58" s="31"/>
      <c r="U58" s="31"/>
      <c r="V58" s="31"/>
      <c r="W58" s="31"/>
      <c r="X58" s="31"/>
      <c r="Y58" s="31"/>
      <c r="Z58" s="31"/>
      <c r="AA58" s="31"/>
      <c r="AB58" s="31"/>
      <c r="AC58" s="31"/>
      <c r="AD58" s="31"/>
      <c r="AE58" s="31"/>
      <c r="AF58" s="31"/>
      <c r="AG58" s="31"/>
      <c r="AH58" s="31"/>
      <c r="AI58" s="31"/>
      <c r="AJ58" s="31"/>
      <c r="AK58" s="31"/>
      <c r="AL58" s="31"/>
      <c r="AM58" s="31"/>
      <c r="AN58" s="31"/>
      <c r="AO58" s="31"/>
      <c r="AP58" s="31"/>
      <c r="AQ58" s="31"/>
      <c r="AR58" s="31"/>
      <c r="AS58" s="31"/>
      <c r="AT58" s="31"/>
    </row>
    <row r="59" spans="8:46">
      <c r="H59" s="31"/>
      <c r="M59" s="31"/>
      <c r="N59" s="31"/>
      <c r="O59" s="31"/>
      <c r="P59" s="31"/>
      <c r="Q59" s="31"/>
      <c r="R59" s="31"/>
      <c r="S59" s="31"/>
      <c r="T59" s="31"/>
      <c r="U59" s="31"/>
      <c r="V59" s="31"/>
      <c r="W59" s="31"/>
      <c r="X59" s="31"/>
      <c r="Y59" s="31"/>
      <c r="Z59" s="31"/>
      <c r="AA59" s="31"/>
      <c r="AB59" s="31"/>
      <c r="AC59" s="31"/>
      <c r="AD59" s="31"/>
      <c r="AE59" s="31"/>
      <c r="AF59" s="31"/>
      <c r="AG59" s="31"/>
      <c r="AH59" s="31"/>
      <c r="AI59" s="31"/>
      <c r="AJ59" s="31"/>
      <c r="AK59" s="31"/>
      <c r="AL59" s="31"/>
      <c r="AM59" s="31"/>
      <c r="AN59" s="31"/>
      <c r="AO59" s="31"/>
      <c r="AP59" s="31"/>
      <c r="AQ59" s="31"/>
      <c r="AR59" s="31"/>
      <c r="AS59" s="31"/>
      <c r="AT59" s="31"/>
    </row>
    <row r="60" spans="8:46">
      <c r="H60" s="31"/>
      <c r="M60" s="31"/>
      <c r="N60" s="31"/>
      <c r="O60" s="31"/>
      <c r="P60" s="31"/>
      <c r="Q60" s="31"/>
      <c r="R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row>
    <row r="61" spans="8:46">
      <c r="H61" s="31"/>
      <c r="M61" s="31"/>
      <c r="N61" s="31"/>
      <c r="O61" s="31"/>
      <c r="P61" s="31"/>
      <c r="Q61" s="31"/>
      <c r="R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row>
    <row r="62" spans="8:46">
      <c r="H62" s="31"/>
      <c r="M62" s="31"/>
      <c r="N62" s="31"/>
      <c r="O62" s="31"/>
      <c r="P62" s="31"/>
      <c r="Q62" s="31"/>
      <c r="R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row>
    <row r="63" spans="8:46">
      <c r="H63" s="31"/>
      <c r="M63" s="31"/>
      <c r="N63" s="31"/>
      <c r="O63" s="31"/>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row>
    <row r="64" spans="8:46">
      <c r="H64" s="31"/>
      <c r="M64" s="31"/>
      <c r="N64" s="31"/>
      <c r="O64" s="31"/>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row>
    <row r="65" spans="2:46">
      <c r="H65" s="31"/>
      <c r="M65" s="31"/>
      <c r="N65" s="31"/>
      <c r="O65" s="31"/>
      <c r="P65" s="31"/>
      <c r="Q65" s="31"/>
      <c r="R65" s="31"/>
      <c r="S65" s="31"/>
      <c r="T65" s="31"/>
      <c r="U65" s="31"/>
      <c r="V65" s="31"/>
      <c r="W65" s="31"/>
      <c r="X65" s="31"/>
      <c r="Y65" s="31"/>
      <c r="Z65" s="31"/>
      <c r="AA65" s="31"/>
      <c r="AB65" s="31"/>
      <c r="AC65" s="31"/>
      <c r="AD65" s="31"/>
      <c r="AE65" s="31"/>
      <c r="AF65" s="31"/>
      <c r="AG65" s="31"/>
      <c r="AH65" s="31"/>
      <c r="AI65" s="31"/>
      <c r="AJ65" s="31"/>
      <c r="AK65" s="31"/>
      <c r="AL65" s="31"/>
      <c r="AM65" s="31"/>
      <c r="AN65" s="31"/>
      <c r="AO65" s="31"/>
      <c r="AP65" s="31"/>
      <c r="AQ65" s="31"/>
      <c r="AR65" s="31"/>
      <c r="AS65" s="31"/>
      <c r="AT65" s="31"/>
    </row>
    <row r="66" spans="2:46">
      <c r="H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31"/>
      <c r="AQ66" s="31"/>
      <c r="AR66" s="31"/>
      <c r="AS66" s="31"/>
      <c r="AT66" s="31"/>
    </row>
    <row r="67" spans="2:46" s="31" customFormat="1">
      <c r="B67" s="158"/>
      <c r="C67" s="158"/>
    </row>
    <row r="68" spans="2:46" s="31" customFormat="1">
      <c r="B68" s="158"/>
      <c r="C68" s="158"/>
    </row>
    <row r="69" spans="2:46" s="31" customFormat="1">
      <c r="B69" s="158"/>
      <c r="C69" s="158"/>
    </row>
    <row r="70" spans="2:46" s="31" customFormat="1">
      <c r="B70" s="158"/>
      <c r="C70" s="158"/>
    </row>
    <row r="71" spans="2:46" s="31" customFormat="1">
      <c r="B71" s="158"/>
      <c r="C71" s="158"/>
    </row>
    <row r="72" spans="2:46" s="31" customFormat="1">
      <c r="B72" s="158"/>
      <c r="C72" s="158"/>
    </row>
    <row r="73" spans="2:46" s="31" customFormat="1">
      <c r="B73" s="158"/>
      <c r="C73" s="158"/>
    </row>
    <row r="74" spans="2:46" s="31" customFormat="1">
      <c r="B74" s="158"/>
      <c r="C74" s="158"/>
    </row>
    <row r="75" spans="2:46" s="31" customFormat="1">
      <c r="B75" s="158"/>
      <c r="C75" s="158"/>
    </row>
    <row r="76" spans="2:46" s="31" customFormat="1">
      <c r="B76" s="158"/>
      <c r="C76" s="158"/>
    </row>
    <row r="77" spans="2:46" s="31" customFormat="1">
      <c r="B77" s="158"/>
      <c r="C77" s="158"/>
    </row>
    <row r="78" spans="2:46" s="31" customFormat="1">
      <c r="B78" s="158"/>
      <c r="C78" s="158"/>
    </row>
    <row r="79" spans="2:46" s="31" customFormat="1">
      <c r="B79" s="158"/>
      <c r="C79" s="158"/>
    </row>
    <row r="80" spans="2:46" s="31" customFormat="1">
      <c r="B80" s="158"/>
      <c r="C80" s="158"/>
    </row>
    <row r="81" spans="2:46" s="31" customFormat="1">
      <c r="B81" s="158"/>
      <c r="C81" s="158"/>
    </row>
    <row r="82" spans="2:46" s="31" customFormat="1">
      <c r="B82" s="158"/>
      <c r="C82" s="158"/>
    </row>
    <row r="83" spans="2:46" s="31" customFormat="1">
      <c r="B83" s="158"/>
      <c r="C83" s="158"/>
    </row>
    <row r="84" spans="2:46" s="31" customFormat="1">
      <c r="B84" s="158"/>
      <c r="C84" s="158"/>
    </row>
    <row r="85" spans="2:46" s="31" customFormat="1">
      <c r="B85" s="158"/>
      <c r="C85" s="158"/>
    </row>
    <row r="86" spans="2:46" s="31" customFormat="1">
      <c r="B86" s="158"/>
      <c r="C86" s="158"/>
    </row>
    <row r="87" spans="2:46" s="31" customFormat="1">
      <c r="B87" s="158"/>
      <c r="C87" s="158"/>
    </row>
    <row r="88" spans="2:46" s="31" customFormat="1">
      <c r="B88" s="158"/>
      <c r="C88" s="158"/>
    </row>
    <row r="89" spans="2:46" s="31" customFormat="1">
      <c r="B89" s="158"/>
      <c r="C89" s="158"/>
    </row>
    <row r="90" spans="2:46" s="31" customFormat="1">
      <c r="B90" s="158"/>
      <c r="C90" s="158"/>
    </row>
    <row r="91" spans="2:46" s="31" customFormat="1">
      <c r="B91" s="158"/>
      <c r="C91" s="158"/>
    </row>
    <row r="92" spans="2:46" s="31" customFormat="1">
      <c r="B92" s="158"/>
      <c r="C92" s="158"/>
    </row>
    <row r="93" spans="2:46" s="31" customFormat="1">
      <c r="B93" s="158"/>
      <c r="C93" s="158"/>
    </row>
    <row r="94" spans="2:46" s="31" customFormat="1">
      <c r="B94" s="158"/>
      <c r="C94" s="158"/>
    </row>
    <row r="95" spans="2:46">
      <c r="AC95" s="31"/>
      <c r="AD95" s="31"/>
      <c r="AE95" s="31"/>
      <c r="AF95" s="31"/>
      <c r="AG95" s="31"/>
      <c r="AH95" s="31"/>
      <c r="AI95" s="31"/>
      <c r="AJ95" s="31"/>
      <c r="AK95" s="31"/>
      <c r="AL95" s="31"/>
      <c r="AM95" s="31"/>
      <c r="AN95" s="31"/>
      <c r="AO95" s="31"/>
      <c r="AP95" s="31"/>
      <c r="AQ95" s="31"/>
      <c r="AR95" s="31"/>
      <c r="AS95" s="31"/>
      <c r="AT95" s="31"/>
    </row>
    <row r="96" spans="2:46">
      <c r="AC96" s="31"/>
      <c r="AD96" s="31"/>
      <c r="AE96" s="31"/>
      <c r="AF96" s="31"/>
      <c r="AG96" s="31"/>
      <c r="AH96" s="31"/>
      <c r="AI96" s="31"/>
      <c r="AJ96" s="31"/>
      <c r="AK96" s="31"/>
      <c r="AL96" s="31"/>
      <c r="AM96" s="31"/>
      <c r="AN96" s="31"/>
      <c r="AO96" s="31"/>
      <c r="AP96" s="31"/>
      <c r="AQ96" s="31"/>
      <c r="AR96" s="31"/>
      <c r="AS96" s="31"/>
      <c r="AT96" s="31"/>
    </row>
    <row r="97" spans="8:46">
      <c r="H97" s="158"/>
      <c r="I97" s="31"/>
      <c r="J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row>
    <row r="98" spans="8:46">
      <c r="H98" s="31"/>
      <c r="I98" s="31"/>
      <c r="J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31"/>
      <c r="AS98" s="31"/>
      <c r="AT98" s="31"/>
    </row>
    <row r="99" spans="8:46">
      <c r="H99" s="31"/>
      <c r="I99" s="31"/>
      <c r="J99" s="31"/>
      <c r="M99" s="31"/>
      <c r="N99" s="31"/>
      <c r="O99" s="31"/>
      <c r="P99" s="31"/>
      <c r="Q99" s="31"/>
      <c r="R99" s="31"/>
      <c r="S99" s="31"/>
      <c r="T99" s="31"/>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31"/>
      <c r="AS99" s="31"/>
      <c r="AT99" s="31"/>
    </row>
    <row r="100" spans="8:46">
      <c r="H100" s="31"/>
      <c r="I100" s="31"/>
      <c r="J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row>
    <row r="101" spans="8:46">
      <c r="H101" s="31"/>
      <c r="I101" s="31"/>
      <c r="J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c r="AI101" s="31"/>
      <c r="AJ101" s="31"/>
      <c r="AK101" s="31"/>
      <c r="AL101" s="31"/>
      <c r="AM101" s="31"/>
      <c r="AN101" s="31"/>
      <c r="AO101" s="31"/>
      <c r="AP101" s="31"/>
      <c r="AQ101" s="31"/>
      <c r="AR101" s="31"/>
      <c r="AS101" s="31"/>
      <c r="AT101" s="31"/>
    </row>
    <row r="102" spans="8:46">
      <c r="H102" s="31"/>
      <c r="I102" s="31"/>
      <c r="J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31"/>
      <c r="AS102" s="31"/>
      <c r="AT102" s="31"/>
    </row>
    <row r="103" spans="8:46">
      <c r="H103" s="31"/>
      <c r="I103" s="31"/>
      <c r="J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31"/>
      <c r="AS103" s="31"/>
      <c r="AT103" s="31"/>
    </row>
    <row r="104" spans="8:46">
      <c r="H104" s="31"/>
      <c r="I104" s="31"/>
      <c r="J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c r="AI104" s="31"/>
      <c r="AJ104" s="31"/>
      <c r="AK104" s="31"/>
      <c r="AL104" s="31"/>
      <c r="AM104" s="31"/>
      <c r="AN104" s="31"/>
      <c r="AO104" s="31"/>
      <c r="AP104" s="31"/>
      <c r="AQ104" s="31"/>
      <c r="AR104" s="31"/>
      <c r="AS104" s="31"/>
      <c r="AT104" s="31"/>
    </row>
    <row r="105" spans="8:46">
      <c r="H105" s="31"/>
      <c r="I105" s="31"/>
      <c r="J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row>
    <row r="106" spans="8:46">
      <c r="H106" s="31"/>
      <c r="I106" s="31"/>
      <c r="J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31"/>
      <c r="AS106" s="31"/>
      <c r="AT106" s="31"/>
    </row>
    <row r="107" spans="8:46">
      <c r="H107" s="31"/>
      <c r="I107" s="31"/>
      <c r="J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c r="AI107" s="31"/>
      <c r="AJ107" s="31"/>
      <c r="AK107" s="31"/>
      <c r="AL107" s="31"/>
      <c r="AM107" s="31"/>
      <c r="AN107" s="31"/>
      <c r="AO107" s="31"/>
      <c r="AP107" s="31"/>
      <c r="AQ107" s="31"/>
      <c r="AR107" s="31"/>
      <c r="AS107" s="31"/>
      <c r="AT107" s="31"/>
    </row>
    <row r="108" spans="8:46">
      <c r="H108" s="31"/>
      <c r="I108" s="31"/>
      <c r="J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31"/>
      <c r="AS108" s="31"/>
      <c r="AT108" s="31"/>
    </row>
    <row r="109" spans="8:46">
      <c r="H109" s="31"/>
      <c r="I109" s="31"/>
      <c r="J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c r="AI109" s="31"/>
      <c r="AJ109" s="31"/>
      <c r="AK109" s="31"/>
      <c r="AL109" s="31"/>
      <c r="AM109" s="31"/>
      <c r="AN109" s="31"/>
      <c r="AO109" s="31"/>
      <c r="AP109" s="31"/>
      <c r="AQ109" s="31"/>
      <c r="AR109" s="31"/>
      <c r="AS109" s="31"/>
      <c r="AT109" s="31"/>
    </row>
    <row r="110" spans="8:46">
      <c r="H110" s="31"/>
      <c r="I110" s="31"/>
      <c r="J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c r="AI110" s="31"/>
      <c r="AJ110" s="31"/>
      <c r="AK110" s="31"/>
      <c r="AL110" s="31"/>
      <c r="AM110" s="31"/>
      <c r="AN110" s="31"/>
      <c r="AO110" s="31"/>
      <c r="AP110" s="31"/>
      <c r="AQ110" s="31"/>
      <c r="AR110" s="31"/>
      <c r="AS110" s="31"/>
      <c r="AT110" s="31"/>
    </row>
    <row r="111" spans="8:46">
      <c r="H111" s="31"/>
      <c r="I111" s="31"/>
      <c r="J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31"/>
      <c r="AS111" s="31"/>
      <c r="AT111" s="31"/>
    </row>
    <row r="112" spans="8:46">
      <c r="H112" s="31"/>
      <c r="I112" s="31"/>
      <c r="J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c r="AI112" s="31"/>
      <c r="AJ112" s="31"/>
      <c r="AK112" s="31"/>
      <c r="AL112" s="31"/>
      <c r="AM112" s="31"/>
      <c r="AN112" s="31"/>
      <c r="AO112" s="31"/>
      <c r="AP112" s="31"/>
      <c r="AQ112" s="31"/>
      <c r="AR112" s="31"/>
      <c r="AS112" s="31"/>
      <c r="AT112" s="31"/>
    </row>
    <row r="113" spans="8:46">
      <c r="H113" s="31"/>
      <c r="I113" s="31"/>
      <c r="J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c r="AI113" s="31"/>
      <c r="AJ113" s="31"/>
      <c r="AK113" s="31"/>
      <c r="AL113" s="31"/>
      <c r="AM113" s="31"/>
      <c r="AN113" s="31"/>
      <c r="AO113" s="31"/>
      <c r="AP113" s="31"/>
      <c r="AQ113" s="31"/>
      <c r="AR113" s="31"/>
      <c r="AS113" s="31"/>
      <c r="AT113" s="31"/>
    </row>
    <row r="114" spans="8:46">
      <c r="H114" s="31"/>
      <c r="I114" s="31"/>
      <c r="J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c r="AI114" s="31"/>
      <c r="AJ114" s="31"/>
      <c r="AK114" s="31"/>
      <c r="AL114" s="31"/>
      <c r="AM114" s="31"/>
      <c r="AN114" s="31"/>
      <c r="AO114" s="31"/>
      <c r="AP114" s="31"/>
      <c r="AQ114" s="31"/>
      <c r="AR114" s="31"/>
      <c r="AS114" s="31"/>
      <c r="AT114" s="31"/>
    </row>
    <row r="115" spans="8:46">
      <c r="H115" s="31"/>
      <c r="I115" s="31"/>
      <c r="J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c r="AI115" s="31"/>
      <c r="AJ115" s="31"/>
      <c r="AK115" s="31"/>
      <c r="AL115" s="31"/>
      <c r="AM115" s="31"/>
      <c r="AN115" s="31"/>
      <c r="AO115" s="31"/>
      <c r="AP115" s="31"/>
      <c r="AQ115" s="31"/>
      <c r="AR115" s="31"/>
      <c r="AS115" s="31"/>
      <c r="AT115" s="31"/>
    </row>
    <row r="116" spans="8:46">
      <c r="H116" s="31"/>
      <c r="I116" s="31"/>
      <c r="J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c r="AS116" s="31"/>
      <c r="AT116" s="31"/>
    </row>
    <row r="117" spans="8:46">
      <c r="H117" s="31"/>
      <c r="I117" s="31"/>
      <c r="J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c r="AI117" s="31"/>
      <c r="AJ117" s="31"/>
      <c r="AK117" s="31"/>
      <c r="AL117" s="31"/>
      <c r="AM117" s="31"/>
      <c r="AN117" s="31"/>
      <c r="AO117" s="31"/>
      <c r="AP117" s="31"/>
      <c r="AQ117" s="31"/>
      <c r="AR117" s="31"/>
      <c r="AS117" s="31"/>
      <c r="AT117" s="31"/>
    </row>
    <row r="118" spans="8:46">
      <c r="H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c r="AI118" s="31"/>
      <c r="AJ118" s="31"/>
      <c r="AK118" s="31"/>
      <c r="AL118" s="31"/>
      <c r="AM118" s="31"/>
      <c r="AN118" s="31"/>
      <c r="AO118" s="31"/>
      <c r="AP118" s="31"/>
      <c r="AQ118" s="31"/>
      <c r="AR118" s="31"/>
      <c r="AS118" s="31"/>
      <c r="AT118" s="31"/>
    </row>
    <row r="119" spans="8:46">
      <c r="H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c r="AI119" s="31"/>
      <c r="AJ119" s="31"/>
      <c r="AK119" s="31"/>
      <c r="AL119" s="31"/>
      <c r="AM119" s="31"/>
      <c r="AN119" s="31"/>
      <c r="AO119" s="31"/>
      <c r="AP119" s="31"/>
      <c r="AQ119" s="31"/>
      <c r="AR119" s="31"/>
      <c r="AS119" s="31"/>
      <c r="AT119" s="31"/>
    </row>
    <row r="120" spans="8:46">
      <c r="H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31"/>
      <c r="AS120" s="31"/>
      <c r="AT120" s="31"/>
    </row>
    <row r="121" spans="8:46">
      <c r="H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c r="AI121" s="31"/>
      <c r="AJ121" s="31"/>
      <c r="AK121" s="31"/>
      <c r="AL121" s="31"/>
      <c r="AM121" s="31"/>
      <c r="AN121" s="31"/>
      <c r="AO121" s="31"/>
      <c r="AP121" s="31"/>
      <c r="AQ121" s="31"/>
      <c r="AR121" s="31"/>
      <c r="AS121" s="31"/>
      <c r="AT121" s="31"/>
    </row>
    <row r="122" spans="8:46">
      <c r="H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c r="AI122" s="31"/>
      <c r="AJ122" s="31"/>
      <c r="AK122" s="31"/>
      <c r="AL122" s="31"/>
      <c r="AM122" s="31"/>
      <c r="AN122" s="31"/>
      <c r="AO122" s="31"/>
      <c r="AP122" s="31"/>
      <c r="AQ122" s="31"/>
      <c r="AR122" s="31"/>
      <c r="AS122" s="31"/>
      <c r="AT122" s="31"/>
    </row>
    <row r="123" spans="8:46">
      <c r="H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c r="AI123" s="31"/>
      <c r="AJ123" s="31"/>
      <c r="AK123" s="31"/>
      <c r="AL123" s="31"/>
      <c r="AM123" s="31"/>
      <c r="AN123" s="31"/>
      <c r="AO123" s="31"/>
      <c r="AP123" s="31"/>
      <c r="AQ123" s="31"/>
      <c r="AR123" s="31"/>
      <c r="AS123" s="31"/>
      <c r="AT123" s="31"/>
    </row>
    <row r="124" spans="8:46">
      <c r="H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c r="AI124" s="31"/>
      <c r="AJ124" s="31"/>
      <c r="AK124" s="31"/>
      <c r="AL124" s="31"/>
      <c r="AM124" s="31"/>
      <c r="AN124" s="31"/>
      <c r="AO124" s="31"/>
      <c r="AP124" s="31"/>
      <c r="AQ124" s="31"/>
      <c r="AR124" s="31"/>
      <c r="AS124" s="31"/>
      <c r="AT124" s="31"/>
    </row>
    <row r="125" spans="8:46">
      <c r="H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c r="AI125" s="31"/>
      <c r="AJ125" s="31"/>
      <c r="AK125" s="31"/>
      <c r="AL125" s="31"/>
      <c r="AM125" s="31"/>
      <c r="AN125" s="31"/>
      <c r="AO125" s="31"/>
      <c r="AP125" s="31"/>
      <c r="AQ125" s="31"/>
      <c r="AR125" s="31"/>
      <c r="AS125" s="31"/>
      <c r="AT125" s="31"/>
    </row>
    <row r="126" spans="8:46">
      <c r="H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31"/>
      <c r="AS126" s="31"/>
      <c r="AT126" s="31"/>
    </row>
    <row r="127" spans="8:46">
      <c r="H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c r="AI127" s="31"/>
      <c r="AJ127" s="31"/>
      <c r="AK127" s="31"/>
      <c r="AL127" s="31"/>
      <c r="AM127" s="31"/>
      <c r="AN127" s="31"/>
      <c r="AO127" s="31"/>
      <c r="AP127" s="31"/>
      <c r="AQ127" s="31"/>
      <c r="AR127" s="31"/>
      <c r="AS127" s="31"/>
      <c r="AT127" s="31"/>
    </row>
    <row r="128" spans="8:46">
      <c r="H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c r="AI128" s="31"/>
      <c r="AJ128" s="31"/>
      <c r="AK128" s="31"/>
      <c r="AL128" s="31"/>
      <c r="AM128" s="31"/>
      <c r="AN128" s="31"/>
      <c r="AO128" s="31"/>
      <c r="AP128" s="31"/>
      <c r="AQ128" s="31"/>
      <c r="AR128" s="31"/>
      <c r="AS128" s="31"/>
      <c r="AT128" s="31"/>
    </row>
    <row r="129" spans="8:46">
      <c r="H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c r="AI129" s="31"/>
      <c r="AJ129" s="31"/>
      <c r="AK129" s="31"/>
      <c r="AL129" s="31"/>
      <c r="AM129" s="31"/>
      <c r="AN129" s="31"/>
      <c r="AO129" s="31"/>
      <c r="AP129" s="31"/>
      <c r="AQ129" s="31"/>
      <c r="AR129" s="31"/>
      <c r="AS129" s="31"/>
      <c r="AT129" s="31"/>
    </row>
    <row r="130" spans="8:46">
      <c r="H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c r="AI130" s="31"/>
      <c r="AJ130" s="31"/>
      <c r="AK130" s="31"/>
      <c r="AL130" s="31"/>
      <c r="AM130" s="31"/>
      <c r="AN130" s="31"/>
      <c r="AO130" s="31"/>
      <c r="AP130" s="31"/>
      <c r="AQ130" s="31"/>
      <c r="AR130" s="31"/>
      <c r="AS130" s="31"/>
      <c r="AT130" s="31"/>
    </row>
    <row r="131" spans="8:46">
      <c r="H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c r="AI131" s="31"/>
      <c r="AJ131" s="31"/>
      <c r="AK131" s="31"/>
      <c r="AL131" s="31"/>
      <c r="AM131" s="31"/>
      <c r="AN131" s="31"/>
      <c r="AO131" s="31"/>
      <c r="AP131" s="31"/>
      <c r="AQ131" s="31"/>
      <c r="AR131" s="31"/>
      <c r="AS131" s="31"/>
      <c r="AT131" s="31"/>
    </row>
    <row r="132" spans="8:46">
      <c r="H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c r="AI132" s="31"/>
      <c r="AJ132" s="31"/>
      <c r="AK132" s="31"/>
      <c r="AL132" s="31"/>
      <c r="AM132" s="31"/>
      <c r="AN132" s="31"/>
      <c r="AO132" s="31"/>
      <c r="AP132" s="31"/>
      <c r="AQ132" s="31"/>
      <c r="AR132" s="31"/>
      <c r="AS132" s="31"/>
      <c r="AT132" s="31"/>
    </row>
    <row r="133" spans="8:46">
      <c r="H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c r="AI133" s="31"/>
      <c r="AJ133" s="31"/>
      <c r="AK133" s="31"/>
      <c r="AL133" s="31"/>
      <c r="AM133" s="31"/>
      <c r="AN133" s="31"/>
      <c r="AO133" s="31"/>
      <c r="AP133" s="31"/>
      <c r="AQ133" s="31"/>
      <c r="AR133" s="31"/>
      <c r="AS133" s="31"/>
      <c r="AT133" s="31"/>
    </row>
    <row r="134" spans="8:46">
      <c r="H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c r="AI134" s="31"/>
      <c r="AJ134" s="31"/>
      <c r="AK134" s="31"/>
      <c r="AL134" s="31"/>
      <c r="AM134" s="31"/>
      <c r="AN134" s="31"/>
      <c r="AO134" s="31"/>
      <c r="AP134" s="31"/>
      <c r="AQ134" s="31"/>
      <c r="AR134" s="31"/>
      <c r="AS134" s="31"/>
      <c r="AT134" s="31"/>
    </row>
    <row r="135" spans="8:46">
      <c r="H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c r="AI135" s="31"/>
      <c r="AJ135" s="31"/>
      <c r="AK135" s="31"/>
      <c r="AL135" s="31"/>
      <c r="AM135" s="31"/>
      <c r="AN135" s="31"/>
      <c r="AO135" s="31"/>
      <c r="AP135" s="31"/>
      <c r="AQ135" s="31"/>
      <c r="AR135" s="31"/>
      <c r="AS135" s="31"/>
      <c r="AT135" s="31"/>
    </row>
    <row r="136" spans="8:46">
      <c r="H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c r="AI136" s="31"/>
      <c r="AJ136" s="31"/>
      <c r="AK136" s="31"/>
      <c r="AL136" s="31"/>
      <c r="AM136" s="31"/>
      <c r="AN136" s="31"/>
      <c r="AO136" s="31"/>
      <c r="AP136" s="31"/>
      <c r="AQ136" s="31"/>
      <c r="AR136" s="31"/>
      <c r="AS136" s="31"/>
      <c r="AT136" s="31"/>
    </row>
    <row r="137" spans="8:46">
      <c r="H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c r="AI137" s="31"/>
      <c r="AJ137" s="31"/>
      <c r="AK137" s="31"/>
      <c r="AL137" s="31"/>
      <c r="AM137" s="31"/>
      <c r="AN137" s="31"/>
      <c r="AO137" s="31"/>
      <c r="AP137" s="31"/>
      <c r="AQ137" s="31"/>
      <c r="AR137" s="31"/>
      <c r="AS137" s="31"/>
      <c r="AT137" s="31"/>
    </row>
    <row r="138" spans="8:46">
      <c r="H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c r="AI138" s="31"/>
      <c r="AJ138" s="31"/>
      <c r="AK138" s="31"/>
      <c r="AL138" s="31"/>
      <c r="AM138" s="31"/>
      <c r="AN138" s="31"/>
      <c r="AO138" s="31"/>
      <c r="AP138" s="31"/>
      <c r="AQ138" s="31"/>
      <c r="AR138" s="31"/>
      <c r="AS138" s="31"/>
      <c r="AT138" s="31"/>
    </row>
    <row r="139" spans="8:46">
      <c r="H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c r="AI139" s="31"/>
      <c r="AJ139" s="31"/>
      <c r="AK139" s="31"/>
      <c r="AL139" s="31"/>
      <c r="AM139" s="31"/>
      <c r="AN139" s="31"/>
      <c r="AO139" s="31"/>
      <c r="AP139" s="31"/>
      <c r="AQ139" s="31"/>
      <c r="AR139" s="31"/>
      <c r="AS139" s="31"/>
      <c r="AT139" s="31"/>
    </row>
    <row r="140" spans="8:46">
      <c r="H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c r="AI140" s="31"/>
      <c r="AJ140" s="31"/>
      <c r="AK140" s="31"/>
      <c r="AL140" s="31"/>
      <c r="AM140" s="31"/>
      <c r="AN140" s="31"/>
      <c r="AO140" s="31"/>
      <c r="AP140" s="31"/>
      <c r="AQ140" s="31"/>
      <c r="AR140" s="31"/>
      <c r="AS140" s="31"/>
      <c r="AT140" s="31"/>
    </row>
    <row r="141" spans="8:46">
      <c r="H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1"/>
    </row>
    <row r="142" spans="8:46">
      <c r="H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31"/>
      <c r="AS142" s="31"/>
      <c r="AT142" s="31"/>
    </row>
    <row r="143" spans="8:46">
      <c r="H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31"/>
      <c r="AS143" s="31"/>
      <c r="AT143" s="31"/>
    </row>
    <row r="144" spans="8:46">
      <c r="H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31"/>
      <c r="AS144" s="31"/>
      <c r="AT144" s="31"/>
    </row>
    <row r="145" spans="8:46">
      <c r="H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31"/>
      <c r="AS145" s="31"/>
      <c r="AT145" s="31"/>
    </row>
    <row r="146" spans="8:46">
      <c r="H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31"/>
      <c r="AS146" s="31"/>
      <c r="AT146" s="31"/>
    </row>
    <row r="147" spans="8:46">
      <c r="H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31"/>
      <c r="AS147" s="31"/>
      <c r="AT147" s="31"/>
    </row>
    <row r="148" spans="8:46">
      <c r="M148" s="31"/>
    </row>
  </sheetData>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M53"/>
  <sheetViews>
    <sheetView showGridLines="0" workbookViewId="0">
      <selection activeCell="C25" sqref="C25"/>
    </sheetView>
  </sheetViews>
  <sheetFormatPr defaultRowHeight="11.25"/>
  <cols>
    <col min="1" max="1" width="1.83203125" style="31" customWidth="1"/>
    <col min="2" max="2" width="16.1640625" customWidth="1"/>
    <col min="3" max="3" width="11.33203125" style="31" customWidth="1"/>
    <col min="4" max="5" width="13" customWidth="1"/>
    <col min="6" max="6" width="12.6640625" bestFit="1" customWidth="1"/>
    <col min="11" max="11" width="10.6640625" bestFit="1" customWidth="1"/>
  </cols>
  <sheetData>
    <row r="1" spans="2:299" s="31" customFormat="1"/>
    <row r="2" spans="2:299" s="31" customFormat="1">
      <c r="B2" s="115"/>
      <c r="C2" s="120"/>
      <c r="D2" s="78"/>
      <c r="E2" s="79"/>
      <c r="F2" s="57">
        <f>+'Well CAPEX-Schedule'!K4</f>
        <v>44927</v>
      </c>
      <c r="G2" s="58">
        <f>+'Well CAPEX-Schedule'!L4</f>
        <v>45292</v>
      </c>
      <c r="H2" s="59">
        <f>+'Well CAPEX-Schedule'!M4</f>
        <v>45658</v>
      </c>
      <c r="I2" s="58">
        <f>+'Well CAPEX-Schedule'!N4</f>
        <v>46023</v>
      </c>
      <c r="J2" s="58">
        <f>+'Well CAPEX-Schedule'!O4</f>
        <v>46388</v>
      </c>
      <c r="K2" s="59">
        <f>+'Well CAPEX-Schedule'!P4</f>
        <v>46753</v>
      </c>
      <c r="L2" s="59">
        <f>+'Well CAPEX-Schedule'!Q4</f>
        <v>47119</v>
      </c>
      <c r="M2" s="58">
        <f>+'Well CAPEX-Schedule'!R4</f>
        <v>47484</v>
      </c>
      <c r="N2" s="59">
        <f>+'Well CAPEX-Schedule'!S4</f>
        <v>47849</v>
      </c>
      <c r="O2" s="59">
        <f>+'Well CAPEX-Schedule'!T4</f>
        <v>48214</v>
      </c>
      <c r="P2" s="58">
        <f>+'Well CAPEX-Schedule'!U4</f>
        <v>48580</v>
      </c>
      <c r="Q2" s="59">
        <f>+'Well CAPEX-Schedule'!V4</f>
        <v>48945</v>
      </c>
      <c r="R2" s="58">
        <f>+'Well CAPEX-Schedule'!W4</f>
        <v>49310</v>
      </c>
      <c r="S2" s="59">
        <f>+'Well CAPEX-Schedule'!X4</f>
        <v>49675</v>
      </c>
      <c r="T2" s="58">
        <f>+'Well CAPEX-Schedule'!Y4</f>
        <v>50041</v>
      </c>
      <c r="U2" s="59">
        <f>+'Well CAPEX-Schedule'!Z4</f>
        <v>50406</v>
      </c>
      <c r="V2" s="58">
        <f>+'Well CAPEX-Schedule'!AA4</f>
        <v>50771</v>
      </c>
      <c r="W2" s="59">
        <f>+'Well CAPEX-Schedule'!AB4</f>
        <v>51136</v>
      </c>
      <c r="X2" s="58">
        <f>+'Well CAPEX-Schedule'!AC4</f>
        <v>51502</v>
      </c>
      <c r="Y2" s="59">
        <f>+'Well CAPEX-Schedule'!AD4</f>
        <v>51867</v>
      </c>
      <c r="Z2" s="58">
        <f>+'Well CAPEX-Schedule'!AE4</f>
        <v>52232</v>
      </c>
      <c r="AA2" s="59">
        <f>+'Well CAPEX-Schedule'!AF4</f>
        <v>52597</v>
      </c>
      <c r="AB2" s="58">
        <f>+'Well CAPEX-Schedule'!AG4</f>
        <v>52963</v>
      </c>
      <c r="AC2" s="59">
        <f>+'Well CAPEX-Schedule'!AH4</f>
        <v>53328</v>
      </c>
      <c r="AD2" s="58">
        <f>+'Well CAPEX-Schedule'!AI4</f>
        <v>53693</v>
      </c>
      <c r="AE2" s="59">
        <f>+'Well CAPEX-Schedule'!AJ4</f>
        <v>54058</v>
      </c>
      <c r="AF2" s="58">
        <f>+'Well CAPEX-Schedule'!AK4</f>
        <v>54424</v>
      </c>
      <c r="AG2" s="59">
        <f>+'Well CAPEX-Schedule'!AL4</f>
        <v>54789</v>
      </c>
      <c r="AH2" s="58">
        <f>+'Well CAPEX-Schedule'!AM4</f>
        <v>55154</v>
      </c>
      <c r="AI2" s="59">
        <f>+'Well CAPEX-Schedule'!AN4</f>
        <v>55519</v>
      </c>
      <c r="AJ2" s="58">
        <f>+'Well CAPEX-Schedule'!AO4</f>
        <v>55885</v>
      </c>
      <c r="AK2" s="59">
        <f>+'Well CAPEX-Schedule'!AP4</f>
        <v>56250</v>
      </c>
      <c r="AL2" s="58">
        <f>+'Well CAPEX-Schedule'!AQ4</f>
        <v>56615</v>
      </c>
      <c r="AM2" s="59"/>
      <c r="AN2" s="58"/>
      <c r="AO2" s="59"/>
      <c r="AP2" s="58"/>
      <c r="AQ2" s="59"/>
      <c r="AR2" s="58"/>
      <c r="AS2" s="59"/>
      <c r="AT2" s="58"/>
      <c r="AU2" s="59"/>
      <c r="AV2" s="58"/>
      <c r="AW2" s="59"/>
      <c r="AX2" s="58"/>
      <c r="AY2" s="59"/>
      <c r="AZ2" s="58"/>
      <c r="BA2" s="59"/>
      <c r="BB2" s="58"/>
      <c r="BC2" s="59"/>
      <c r="BD2" s="58"/>
      <c r="BE2" s="107"/>
    </row>
    <row r="3" spans="2:299" s="31" customFormat="1" ht="15.75">
      <c r="B3" s="135" t="s">
        <v>137</v>
      </c>
      <c r="C3" s="136"/>
      <c r="D3" s="62" t="s">
        <v>136</v>
      </c>
      <c r="E3" s="80"/>
      <c r="F3" s="247">
        <f xml:space="preserve"> DATE(YEAR(F$2)+1,1,1) - DATE(YEAR(F$2),1,1)</f>
        <v>365</v>
      </c>
      <c r="G3" s="108">
        <f t="shared" ref="G3:AL3" si="0" xml:space="preserve"> DATE(YEAR(G$2)+1,1,1) - DATE(YEAR(G$2),1,1)</f>
        <v>366</v>
      </c>
      <c r="H3" s="108">
        <f t="shared" si="0"/>
        <v>365</v>
      </c>
      <c r="I3" s="108">
        <f t="shared" si="0"/>
        <v>365</v>
      </c>
      <c r="J3" s="108">
        <f t="shared" si="0"/>
        <v>365</v>
      </c>
      <c r="K3" s="108">
        <f t="shared" si="0"/>
        <v>366</v>
      </c>
      <c r="L3" s="108">
        <f t="shared" si="0"/>
        <v>365</v>
      </c>
      <c r="M3" s="108">
        <f t="shared" si="0"/>
        <v>365</v>
      </c>
      <c r="N3" s="108">
        <f t="shared" si="0"/>
        <v>365</v>
      </c>
      <c r="O3" s="108">
        <f t="shared" si="0"/>
        <v>366</v>
      </c>
      <c r="P3" s="108">
        <f t="shared" si="0"/>
        <v>365</v>
      </c>
      <c r="Q3" s="108">
        <f t="shared" si="0"/>
        <v>365</v>
      </c>
      <c r="R3" s="108">
        <f t="shared" si="0"/>
        <v>365</v>
      </c>
      <c r="S3" s="108">
        <f t="shared" si="0"/>
        <v>366</v>
      </c>
      <c r="T3" s="108">
        <f t="shared" si="0"/>
        <v>365</v>
      </c>
      <c r="U3" s="108">
        <f t="shared" si="0"/>
        <v>365</v>
      </c>
      <c r="V3" s="108">
        <f t="shared" si="0"/>
        <v>365</v>
      </c>
      <c r="W3" s="108">
        <f t="shared" si="0"/>
        <v>366</v>
      </c>
      <c r="X3" s="108">
        <f t="shared" si="0"/>
        <v>365</v>
      </c>
      <c r="Y3" s="108">
        <f t="shared" si="0"/>
        <v>365</v>
      </c>
      <c r="Z3" s="108">
        <f t="shared" si="0"/>
        <v>365</v>
      </c>
      <c r="AA3" s="108">
        <f t="shared" si="0"/>
        <v>366</v>
      </c>
      <c r="AB3" s="108">
        <f t="shared" si="0"/>
        <v>365</v>
      </c>
      <c r="AC3" s="108">
        <f t="shared" si="0"/>
        <v>365</v>
      </c>
      <c r="AD3" s="108">
        <f t="shared" si="0"/>
        <v>365</v>
      </c>
      <c r="AE3" s="108">
        <f t="shared" si="0"/>
        <v>366</v>
      </c>
      <c r="AF3" s="108">
        <f t="shared" si="0"/>
        <v>365</v>
      </c>
      <c r="AG3" s="108">
        <f t="shared" si="0"/>
        <v>365</v>
      </c>
      <c r="AH3" s="108">
        <f t="shared" si="0"/>
        <v>365</v>
      </c>
      <c r="AI3" s="108">
        <f t="shared" si="0"/>
        <v>366</v>
      </c>
      <c r="AJ3" s="108">
        <f t="shared" si="0"/>
        <v>365</v>
      </c>
      <c r="AK3" s="108">
        <f t="shared" si="0"/>
        <v>365</v>
      </c>
      <c r="AL3" s="108">
        <f t="shared" si="0"/>
        <v>365</v>
      </c>
      <c r="AM3" s="108"/>
      <c r="AN3" s="108"/>
      <c r="AO3" s="108"/>
      <c r="AP3" s="108"/>
      <c r="AQ3" s="108"/>
      <c r="AR3" s="108"/>
      <c r="AS3" s="108"/>
      <c r="AT3" s="108"/>
      <c r="AU3" s="108"/>
      <c r="AV3" s="108"/>
      <c r="AW3" s="108"/>
      <c r="AX3" s="108"/>
      <c r="AY3" s="108"/>
      <c r="AZ3" s="108"/>
      <c r="BA3" s="108"/>
      <c r="BB3" s="108"/>
      <c r="BC3" s="108"/>
      <c r="BD3" s="108"/>
      <c r="BE3" s="109"/>
    </row>
    <row r="4" spans="2:299" s="31" customFormat="1">
      <c r="B4" s="121">
        <f>SUMPRODUCT(F4:BO4,$F$3:$BO$3)/1000000</f>
        <v>19.107727564507627</v>
      </c>
      <c r="C4" s="126" t="s">
        <v>63</v>
      </c>
      <c r="D4" s="110" t="s">
        <v>57</v>
      </c>
      <c r="E4" s="130" t="s">
        <v>60</v>
      </c>
      <c r="F4" s="111">
        <f t="shared" ref="F4:O4" si="1">F6*1000/5.8+F7+F8+F9</f>
        <v>0</v>
      </c>
      <c r="G4" s="112">
        <f t="shared" si="1"/>
        <v>0</v>
      </c>
      <c r="H4" s="112">
        <f>H6*1000/5.8+H7+H8+H9</f>
        <v>4598.1546880628066</v>
      </c>
      <c r="I4" s="112">
        <f t="shared" si="1"/>
        <v>3655.2974387725976</v>
      </c>
      <c r="J4" s="112">
        <f t="shared" si="1"/>
        <v>3870.727974866355</v>
      </c>
      <c r="K4" s="112">
        <f t="shared" si="1"/>
        <v>4159.0960687265506</v>
      </c>
      <c r="L4" s="112">
        <f t="shared" si="1"/>
        <v>4453.9984015795035</v>
      </c>
      <c r="M4" s="112">
        <f t="shared" si="1"/>
        <v>3209.1236002817154</v>
      </c>
      <c r="N4" s="112">
        <f t="shared" si="1"/>
        <v>2778.8337354114374</v>
      </c>
      <c r="O4" s="112">
        <f t="shared" si="1"/>
        <v>2501.6198778322032</v>
      </c>
      <c r="P4" s="112">
        <f>P6*1000/5.8+P7+P8+P9</f>
        <v>2298.8341056284744</v>
      </c>
      <c r="Q4" s="112">
        <f t="shared" ref="Q4:BE4" si="2">Q6*1000/5.8+Q7+Q8+Q9</f>
        <v>2140.8880755270652</v>
      </c>
      <c r="R4" s="112">
        <f t="shared" si="2"/>
        <v>2012.7383577442517</v>
      </c>
      <c r="S4" s="112">
        <f t="shared" si="2"/>
        <v>1905.8281113663716</v>
      </c>
      <c r="T4" s="112">
        <f t="shared" si="2"/>
        <v>1814.6397536405429</v>
      </c>
      <c r="U4" s="112">
        <f t="shared" si="2"/>
        <v>1735.6790898877387</v>
      </c>
      <c r="V4" s="112">
        <f t="shared" si="2"/>
        <v>1666.3648373782726</v>
      </c>
      <c r="W4" s="112">
        <f t="shared" si="2"/>
        <v>1604.8751350924106</v>
      </c>
      <c r="X4" s="112">
        <f t="shared" si="2"/>
        <v>1549.7608815076803</v>
      </c>
      <c r="Y4" s="112">
        <f t="shared" si="2"/>
        <v>1500.0389854771588</v>
      </c>
      <c r="Z4" s="112">
        <f t="shared" si="2"/>
        <v>1454.8572554907951</v>
      </c>
      <c r="AA4" s="112">
        <f t="shared" si="2"/>
        <v>1413.5741841455747</v>
      </c>
      <c r="AB4" s="112">
        <f t="shared" si="2"/>
        <v>808.347074166943</v>
      </c>
      <c r="AC4" s="112">
        <f t="shared" si="2"/>
        <v>597.58188797656237</v>
      </c>
      <c r="AD4" s="112">
        <f t="shared" si="2"/>
        <v>392.92731459903206</v>
      </c>
      <c r="AE4" s="112">
        <f t="shared" si="2"/>
        <v>193.88080955277718</v>
      </c>
      <c r="AF4" s="112">
        <f t="shared" si="2"/>
        <v>0</v>
      </c>
      <c r="AG4" s="112">
        <f t="shared" si="2"/>
        <v>0</v>
      </c>
      <c r="AH4" s="112">
        <f t="shared" si="2"/>
        <v>0</v>
      </c>
      <c r="AI4" s="112">
        <f t="shared" si="2"/>
        <v>0</v>
      </c>
      <c r="AJ4" s="112">
        <f t="shared" si="2"/>
        <v>0</v>
      </c>
      <c r="AK4" s="112">
        <f t="shared" si="2"/>
        <v>0</v>
      </c>
      <c r="AL4" s="112">
        <f t="shared" si="2"/>
        <v>0</v>
      </c>
      <c r="AM4" s="112">
        <f t="shared" si="2"/>
        <v>0</v>
      </c>
      <c r="AN4" s="112">
        <f t="shared" si="2"/>
        <v>0</v>
      </c>
      <c r="AO4" s="112">
        <f t="shared" si="2"/>
        <v>0</v>
      </c>
      <c r="AP4" s="112">
        <f t="shared" si="2"/>
        <v>0</v>
      </c>
      <c r="AQ4" s="112">
        <f t="shared" si="2"/>
        <v>0</v>
      </c>
      <c r="AR4" s="112">
        <f t="shared" si="2"/>
        <v>0</v>
      </c>
      <c r="AS4" s="112">
        <f t="shared" si="2"/>
        <v>0</v>
      </c>
      <c r="AT4" s="112">
        <f t="shared" si="2"/>
        <v>0</v>
      </c>
      <c r="AU4" s="112">
        <f t="shared" si="2"/>
        <v>0</v>
      </c>
      <c r="AV4" s="112">
        <f t="shared" si="2"/>
        <v>0</v>
      </c>
      <c r="AW4" s="112">
        <f t="shared" si="2"/>
        <v>0</v>
      </c>
      <c r="AX4" s="112">
        <f t="shared" si="2"/>
        <v>0</v>
      </c>
      <c r="AY4" s="112">
        <f t="shared" si="2"/>
        <v>0</v>
      </c>
      <c r="AZ4" s="112">
        <f t="shared" si="2"/>
        <v>0</v>
      </c>
      <c r="BA4" s="112">
        <f t="shared" si="2"/>
        <v>0</v>
      </c>
      <c r="BB4" s="112">
        <f t="shared" si="2"/>
        <v>0</v>
      </c>
      <c r="BC4" s="112">
        <f t="shared" si="2"/>
        <v>0</v>
      </c>
      <c r="BD4" s="112">
        <f t="shared" si="2"/>
        <v>0</v>
      </c>
      <c r="BE4" s="113">
        <f t="shared" si="2"/>
        <v>0</v>
      </c>
    </row>
    <row r="5" spans="2:299" s="31" customFormat="1">
      <c r="B5" s="122">
        <f>SUMPRODUCT(F5:BO5,$F$3:$BO$3)/1000</f>
        <v>96.035372507923938</v>
      </c>
      <c r="C5" s="127" t="s">
        <v>46</v>
      </c>
      <c r="D5" s="131" t="s">
        <v>14</v>
      </c>
      <c r="E5" s="81" t="s">
        <v>83</v>
      </c>
      <c r="F5" s="84">
        <f>+'Well CAPEX-Schedule'!K7</f>
        <v>0</v>
      </c>
      <c r="G5" s="83">
        <f>+'Well CAPEX-Schedule'!L7</f>
        <v>0</v>
      </c>
      <c r="H5" s="83">
        <f>+'Well CAPEX-Schedule'!M7</f>
        <v>23.110309524059165</v>
      </c>
      <c r="I5" s="83">
        <f>+'Well CAPEX-Schedule'!N7</f>
        <v>18.371512257262623</v>
      </c>
      <c r="J5" s="83">
        <f>+'Well CAPEX-Schedule'!O7</f>
        <v>19.45426538494355</v>
      </c>
      <c r="K5" s="83">
        <f>+'Well CAPEX-Schedule'!P7</f>
        <v>20.903602425142108</v>
      </c>
      <c r="L5" s="83">
        <f>+'Well CAPEX-Schedule'!Q7</f>
        <v>22.385780527869255</v>
      </c>
      <c r="M5" s="83">
        <f>+'Well CAPEX-Schedule'!R7</f>
        <v>16.129044091537217</v>
      </c>
      <c r="N5" s="83">
        <f>+'Well CAPEX-Schedule'!S7</f>
        <v>13.966408722171868</v>
      </c>
      <c r="O5" s="83">
        <f>+'Well CAPEX-Schedule'!T7</f>
        <v>12.573132834858562</v>
      </c>
      <c r="P5" s="83">
        <f>+'Well CAPEX-Schedule'!U7</f>
        <v>11.553932246659576</v>
      </c>
      <c r="Q5" s="83">
        <f>+'Well CAPEX-Schedule'!V7</f>
        <v>10.760096046843135</v>
      </c>
      <c r="R5" s="83">
        <f>+'Well CAPEX-Schedule'!W7</f>
        <v>10.116016009459845</v>
      </c>
      <c r="S5" s="83">
        <f>+'Well CAPEX-Schedule'!X7</f>
        <v>9.5786854817373968</v>
      </c>
      <c r="T5" s="83">
        <f>+'Well CAPEX-Schedule'!Y7</f>
        <v>9.120373111884879</v>
      </c>
      <c r="U5" s="83">
        <f>+'Well CAPEX-Schedule'!Z7</f>
        <v>8.7235170895570935</v>
      </c>
      <c r="V5" s="83">
        <f>+'Well CAPEX-Schedule'!AA7</f>
        <v>8.3751438967018892</v>
      </c>
      <c r="W5" s="83">
        <f>+'Well CAPEX-Schedule'!AB7</f>
        <v>8.0660968661490315</v>
      </c>
      <c r="X5" s="83">
        <f>+'Well CAPEX-Schedule'!AC7</f>
        <v>7.7890928186694506</v>
      </c>
      <c r="Y5" s="83">
        <f>+'Well CAPEX-Schedule'!AD7</f>
        <v>7.5391907415663111</v>
      </c>
      <c r="Z5" s="83">
        <f>+'Well CAPEX-Schedule'!AE7</f>
        <v>7.3121075232639612</v>
      </c>
      <c r="AA5" s="83">
        <f>+'Well CAPEX-Schedule'!AF7</f>
        <v>7.1046189497784518</v>
      </c>
      <c r="AB5" s="83">
        <f>+'Well CAPEX-Schedule'!AG7</f>
        <v>4.0627495928667843</v>
      </c>
      <c r="AC5" s="83">
        <f>+'Well CAPEX-Schedule'!AH7</f>
        <v>3.0034444976291694</v>
      </c>
      <c r="AD5" s="83">
        <f>+'Well CAPEX-Schedule'!AI7</f>
        <v>1.9748513212083068</v>
      </c>
      <c r="AE5" s="83">
        <f>+'Well CAPEX-Schedule'!AJ7</f>
        <v>0.9744442767817223</v>
      </c>
      <c r="AF5" s="83">
        <f>+'Well CAPEX-Schedule'!AK7</f>
        <v>0</v>
      </c>
      <c r="AG5" s="83">
        <f>+'Well CAPEX-Schedule'!AL7</f>
        <v>0</v>
      </c>
      <c r="AH5" s="83">
        <f>+'Well CAPEX-Schedule'!AM7</f>
        <v>0</v>
      </c>
      <c r="AI5" s="83">
        <f>+'Well CAPEX-Schedule'!AN7</f>
        <v>0</v>
      </c>
      <c r="AJ5" s="83">
        <f>+'Well CAPEX-Schedule'!AO7</f>
        <v>0</v>
      </c>
      <c r="AK5" s="83">
        <f>+'Well CAPEX-Schedule'!AP7</f>
        <v>0</v>
      </c>
      <c r="AL5" s="83">
        <f>+'Well CAPEX-Schedule'!AQ7</f>
        <v>0</v>
      </c>
      <c r="AM5" s="83">
        <f>+'Well CAPEX-Schedule'!AR7</f>
        <v>0</v>
      </c>
      <c r="AN5" s="83">
        <f>+'Well CAPEX-Schedule'!AS7</f>
        <v>0</v>
      </c>
      <c r="AO5" s="83">
        <f>+'Well CAPEX-Schedule'!AT7</f>
        <v>0</v>
      </c>
      <c r="AP5" s="83">
        <f>+'Well CAPEX-Schedule'!AU7</f>
        <v>0</v>
      </c>
      <c r="AQ5" s="83">
        <f>+'Well CAPEX-Schedule'!AV7</f>
        <v>0</v>
      </c>
      <c r="AR5" s="83">
        <f>+'Well CAPEX-Schedule'!AW7</f>
        <v>0</v>
      </c>
      <c r="AS5" s="83">
        <f>+'Well CAPEX-Schedule'!AX7</f>
        <v>0</v>
      </c>
      <c r="AT5" s="83">
        <f>+'Well CAPEX-Schedule'!AY7</f>
        <v>0</v>
      </c>
      <c r="AU5" s="83">
        <f>+'Well CAPEX-Schedule'!AZ7</f>
        <v>0</v>
      </c>
      <c r="AV5" s="83">
        <f>+'Well CAPEX-Schedule'!BA7</f>
        <v>0</v>
      </c>
      <c r="AW5" s="83">
        <f>+'Well CAPEX-Schedule'!BB7</f>
        <v>0</v>
      </c>
      <c r="AX5" s="83">
        <f>+'Well CAPEX-Schedule'!BC7</f>
        <v>0</v>
      </c>
      <c r="AY5" s="83">
        <f>+'Well CAPEX-Schedule'!BD7</f>
        <v>0</v>
      </c>
      <c r="AZ5" s="83">
        <f>+'Well CAPEX-Schedule'!BE7</f>
        <v>0</v>
      </c>
      <c r="BA5" s="83">
        <f>+'Well CAPEX-Schedule'!BF7</f>
        <v>0</v>
      </c>
      <c r="BB5" s="83">
        <f>+'Well CAPEX-Schedule'!BG7</f>
        <v>0</v>
      </c>
      <c r="BC5" s="83">
        <f>+'Well CAPEX-Schedule'!BH7</f>
        <v>0</v>
      </c>
      <c r="BD5" s="83">
        <f>+'Well CAPEX-Schedule'!BI7</f>
        <v>0</v>
      </c>
      <c r="BE5" s="77">
        <f>+'Well CAPEX-Schedule'!BJ7</f>
        <v>0</v>
      </c>
    </row>
    <row r="6" spans="2:299" s="31" customFormat="1">
      <c r="B6" s="123">
        <f t="shared" ref="B6:B9" si="3">SUMPRODUCT(F6:BO6,$F$3:$BO$3)/1000</f>
        <v>94.114665057765478</v>
      </c>
      <c r="C6" s="128" t="s">
        <v>46</v>
      </c>
      <c r="D6" s="114" t="s">
        <v>12</v>
      </c>
      <c r="E6" s="88" t="s">
        <v>83</v>
      </c>
      <c r="F6" s="89">
        <f>+'Well CAPEX-Schedule'!K8</f>
        <v>0</v>
      </c>
      <c r="G6" s="90">
        <f>+'Well CAPEX-Schedule'!L8</f>
        <v>0</v>
      </c>
      <c r="H6" s="90">
        <f>+'Well CAPEX-Schedule'!M8</f>
        <v>22.648103333577982</v>
      </c>
      <c r="I6" s="90">
        <f>+'Well CAPEX-Schedule'!N8</f>
        <v>18.004082012117369</v>
      </c>
      <c r="J6" s="90">
        <f>+'Well CAPEX-Schedule'!O8</f>
        <v>19.06518007724468</v>
      </c>
      <c r="K6" s="90">
        <f>+'Well CAPEX-Schedule'!P8</f>
        <v>20.485530376639264</v>
      </c>
      <c r="L6" s="90">
        <f>+'Well CAPEX-Schedule'!Q8</f>
        <v>21.93806491731187</v>
      </c>
      <c r="M6" s="90">
        <f>+'Well CAPEX-Schedule'!R8</f>
        <v>15.806463209706473</v>
      </c>
      <c r="N6" s="90">
        <f>+'Well CAPEX-Schedule'!S8</f>
        <v>13.687080547728431</v>
      </c>
      <c r="O6" s="90">
        <f>+'Well CAPEX-Schedule'!T8</f>
        <v>12.321670178161391</v>
      </c>
      <c r="P6" s="90">
        <f>+'Well CAPEX-Schedule'!U8</f>
        <v>11.322853601726385</v>
      </c>
      <c r="Q6" s="90">
        <f>+'Well CAPEX-Schedule'!V8</f>
        <v>10.544894125906271</v>
      </c>
      <c r="R6" s="90">
        <f>+'Well CAPEX-Schedule'!W8</f>
        <v>9.9136956892706483</v>
      </c>
      <c r="S6" s="90">
        <f>+'Well CAPEX-Schedule'!X8</f>
        <v>9.3871117721026494</v>
      </c>
      <c r="T6" s="90">
        <f>+'Well CAPEX-Schedule'!Y8</f>
        <v>8.9379656496471807</v>
      </c>
      <c r="U6" s="90">
        <f>+'Well CAPEX-Schedule'!Z8</f>
        <v>8.5490467477659511</v>
      </c>
      <c r="V6" s="90">
        <f>+'Well CAPEX-Schedule'!AA8</f>
        <v>8.2076410187678519</v>
      </c>
      <c r="W6" s="90">
        <f>+'Well CAPEX-Schedule'!AB8</f>
        <v>7.9047749288260505</v>
      </c>
      <c r="X6" s="90">
        <f>+'Well CAPEX-Schedule'!AC8</f>
        <v>7.6333109622960613</v>
      </c>
      <c r="Y6" s="90">
        <f>+'Well CAPEX-Schedule'!AD8</f>
        <v>7.3884069267349846</v>
      </c>
      <c r="Z6" s="90">
        <f>+'Well CAPEX-Schedule'!AE8</f>
        <v>7.1658653727986819</v>
      </c>
      <c r="AA6" s="90">
        <f>+'Well CAPEX-Schedule'!AF8</f>
        <v>6.9625265707828827</v>
      </c>
      <c r="AB6" s="90">
        <f>+'Well CAPEX-Schedule'!AG8</f>
        <v>3.9814946010094485</v>
      </c>
      <c r="AC6" s="90">
        <f>+'Well CAPEX-Schedule'!AH8</f>
        <v>2.943375607676586</v>
      </c>
      <c r="AD6" s="90">
        <f>+'Well CAPEX-Schedule'!AI8</f>
        <v>1.9353542947841407</v>
      </c>
      <c r="AE6" s="90">
        <f>+'Well CAPEX-Schedule'!AJ8</f>
        <v>0.95495539124608786</v>
      </c>
      <c r="AF6" s="90">
        <f>+'Well CAPEX-Schedule'!AK8</f>
        <v>0</v>
      </c>
      <c r="AG6" s="90">
        <f>+'Well CAPEX-Schedule'!AL8</f>
        <v>0</v>
      </c>
      <c r="AH6" s="90">
        <f>+'Well CAPEX-Schedule'!AM8</f>
        <v>0</v>
      </c>
      <c r="AI6" s="90">
        <f>+'Well CAPEX-Schedule'!AN8</f>
        <v>0</v>
      </c>
      <c r="AJ6" s="90">
        <f>+'Well CAPEX-Schedule'!AO8</f>
        <v>0</v>
      </c>
      <c r="AK6" s="90">
        <f>+'Well CAPEX-Schedule'!AP8</f>
        <v>0</v>
      </c>
      <c r="AL6" s="90">
        <f>+'Well CAPEX-Schedule'!AQ8</f>
        <v>0</v>
      </c>
      <c r="AM6" s="90">
        <f>+'Well CAPEX-Schedule'!AR8</f>
        <v>0</v>
      </c>
      <c r="AN6" s="90">
        <f>+'Well CAPEX-Schedule'!AS8</f>
        <v>0</v>
      </c>
      <c r="AO6" s="90">
        <f>+'Well CAPEX-Schedule'!AT8</f>
        <v>0</v>
      </c>
      <c r="AP6" s="90">
        <f>+'Well CAPEX-Schedule'!AU8</f>
        <v>0</v>
      </c>
      <c r="AQ6" s="90">
        <f>+'Well CAPEX-Schedule'!AV8</f>
        <v>0</v>
      </c>
      <c r="AR6" s="90">
        <f>+'Well CAPEX-Schedule'!AW8</f>
        <v>0</v>
      </c>
      <c r="AS6" s="90">
        <f>+'Well CAPEX-Schedule'!AX8</f>
        <v>0</v>
      </c>
      <c r="AT6" s="90">
        <f>+'Well CAPEX-Schedule'!AY8</f>
        <v>0</v>
      </c>
      <c r="AU6" s="90">
        <f>+'Well CAPEX-Schedule'!AZ8</f>
        <v>0</v>
      </c>
      <c r="AV6" s="90">
        <f>+'Well CAPEX-Schedule'!BA8</f>
        <v>0</v>
      </c>
      <c r="AW6" s="90">
        <f>+'Well CAPEX-Schedule'!BB8</f>
        <v>0</v>
      </c>
      <c r="AX6" s="90">
        <f>+'Well CAPEX-Schedule'!BC8</f>
        <v>0</v>
      </c>
      <c r="AY6" s="90">
        <f>+'Well CAPEX-Schedule'!BD8</f>
        <v>0</v>
      </c>
      <c r="AZ6" s="90">
        <f>+'Well CAPEX-Schedule'!BE8</f>
        <v>0</v>
      </c>
      <c r="BA6" s="90">
        <f>+'Well CAPEX-Schedule'!BF8</f>
        <v>0</v>
      </c>
      <c r="BB6" s="90">
        <f>+'Well CAPEX-Schedule'!BG8</f>
        <v>0</v>
      </c>
      <c r="BC6" s="90">
        <f>+'Well CAPEX-Schedule'!BH8</f>
        <v>0</v>
      </c>
      <c r="BD6" s="90">
        <f>+'Well CAPEX-Schedule'!BI8</f>
        <v>0</v>
      </c>
      <c r="BE6" s="91">
        <f>+'Well CAPEX-Schedule'!BJ8</f>
        <v>0</v>
      </c>
    </row>
    <row r="7" spans="2:299" s="31" customFormat="1">
      <c r="B7" s="124">
        <f t="shared" si="3"/>
        <v>2400.8843126980987</v>
      </c>
      <c r="C7" s="129" t="s">
        <v>64</v>
      </c>
      <c r="D7" s="132" t="s">
        <v>15</v>
      </c>
      <c r="E7" s="14" t="s">
        <v>62</v>
      </c>
      <c r="F7" s="84">
        <f>+'Well CAPEX-Schedule'!K9</f>
        <v>0</v>
      </c>
      <c r="G7" s="83">
        <f>+'Well CAPEX-Schedule'!L9</f>
        <v>0</v>
      </c>
      <c r="H7" s="83">
        <f>+'Well CAPEX-Schedule'!M9</f>
        <v>577.75773810147916</v>
      </c>
      <c r="I7" s="83">
        <f>+'Well CAPEX-Schedule'!N9</f>
        <v>459.28780643156557</v>
      </c>
      <c r="J7" s="83">
        <f>+'Well CAPEX-Schedule'!O9</f>
        <v>486.35663462358877</v>
      </c>
      <c r="K7" s="83">
        <f>+'Well CAPEX-Schedule'!P9</f>
        <v>522.59006062855269</v>
      </c>
      <c r="L7" s="83">
        <f>+'Well CAPEX-Schedule'!Q9</f>
        <v>559.6445131967314</v>
      </c>
      <c r="M7" s="83">
        <f>+'Well CAPEX-Schedule'!R9</f>
        <v>403.22610228843041</v>
      </c>
      <c r="N7" s="83">
        <f>+'Well CAPEX-Schedule'!S9</f>
        <v>349.16021805429671</v>
      </c>
      <c r="O7" s="83">
        <f>+'Well CAPEX-Schedule'!T9</f>
        <v>314.32832087146403</v>
      </c>
      <c r="P7" s="83">
        <f>+'Well CAPEX-Schedule'!U9</f>
        <v>288.84830616648941</v>
      </c>
      <c r="Q7" s="83">
        <f>+'Well CAPEX-Schedule'!V9</f>
        <v>269.00240117107836</v>
      </c>
      <c r="R7" s="83">
        <f>+'Well CAPEX-Schedule'!W9</f>
        <v>252.90040023649613</v>
      </c>
      <c r="S7" s="83">
        <f>+'Well CAPEX-Schedule'!X9</f>
        <v>239.46713704343492</v>
      </c>
      <c r="T7" s="83">
        <f>+'Well CAPEX-Schedule'!Y9</f>
        <v>228.00932779712198</v>
      </c>
      <c r="U7" s="83">
        <f>+'Well CAPEX-Schedule'!Z9</f>
        <v>218.08792723892734</v>
      </c>
      <c r="V7" s="83">
        <f>+'Well CAPEX-Schedule'!AA9</f>
        <v>209.37859741754724</v>
      </c>
      <c r="W7" s="83">
        <f>+'Well CAPEX-Schedule'!AB9</f>
        <v>201.65242165372578</v>
      </c>
      <c r="X7" s="83">
        <f>+'Well CAPEX-Schedule'!AC9</f>
        <v>194.72732046673627</v>
      </c>
      <c r="Y7" s="83">
        <f>+'Well CAPEX-Schedule'!AD9</f>
        <v>188.47976853915779</v>
      </c>
      <c r="Z7" s="83">
        <f>+'Well CAPEX-Schedule'!AE9</f>
        <v>182.80268808159903</v>
      </c>
      <c r="AA7" s="83">
        <f>+'Well CAPEX-Schedule'!AF9</f>
        <v>177.6154737444613</v>
      </c>
      <c r="AB7" s="83">
        <f>+'Well CAPEX-Schedule'!AG9</f>
        <v>101.56873982166961</v>
      </c>
      <c r="AC7" s="83">
        <f>+'Well CAPEX-Schedule'!AH9</f>
        <v>75.086112440729238</v>
      </c>
      <c r="AD7" s="83">
        <f>+'Well CAPEX-Schedule'!AI9</f>
        <v>49.371283030207671</v>
      </c>
      <c r="AE7" s="83">
        <f>+'Well CAPEX-Schedule'!AJ9</f>
        <v>24.361106919543058</v>
      </c>
      <c r="AF7" s="83">
        <f>+'Well CAPEX-Schedule'!AK9</f>
        <v>0</v>
      </c>
      <c r="AG7" s="83">
        <f>+'Well CAPEX-Schedule'!AL9</f>
        <v>0</v>
      </c>
      <c r="AH7" s="83">
        <f>+'Well CAPEX-Schedule'!AM9</f>
        <v>0</v>
      </c>
      <c r="AI7" s="83">
        <f>+'Well CAPEX-Schedule'!AN9</f>
        <v>0</v>
      </c>
      <c r="AJ7" s="83">
        <f>+'Well CAPEX-Schedule'!AO9</f>
        <v>0</v>
      </c>
      <c r="AK7" s="83">
        <f>+'Well CAPEX-Schedule'!AP9</f>
        <v>0</v>
      </c>
      <c r="AL7" s="83">
        <f>+'Well CAPEX-Schedule'!AQ9</f>
        <v>0</v>
      </c>
      <c r="AM7" s="83">
        <f>+'Well CAPEX-Schedule'!AR9</f>
        <v>0</v>
      </c>
      <c r="AN7" s="83">
        <f>+'Well CAPEX-Schedule'!AS9</f>
        <v>0</v>
      </c>
      <c r="AO7" s="83">
        <f>+'Well CAPEX-Schedule'!AT9</f>
        <v>0</v>
      </c>
      <c r="AP7" s="83">
        <f>+'Well CAPEX-Schedule'!AU9</f>
        <v>0</v>
      </c>
      <c r="AQ7" s="83">
        <f>+'Well CAPEX-Schedule'!AV9</f>
        <v>0</v>
      </c>
      <c r="AR7" s="83">
        <f>+'Well CAPEX-Schedule'!AW9</f>
        <v>0</v>
      </c>
      <c r="AS7" s="83">
        <f>+'Well CAPEX-Schedule'!AX9</f>
        <v>0</v>
      </c>
      <c r="AT7" s="83">
        <f>+'Well CAPEX-Schedule'!AY9</f>
        <v>0</v>
      </c>
      <c r="AU7" s="83">
        <f>+'Well CAPEX-Schedule'!AZ9</f>
        <v>0</v>
      </c>
      <c r="AV7" s="83">
        <f>+'Well CAPEX-Schedule'!BA9</f>
        <v>0</v>
      </c>
      <c r="AW7" s="83">
        <f>+'Well CAPEX-Schedule'!BB9</f>
        <v>0</v>
      </c>
      <c r="AX7" s="83">
        <f>+'Well CAPEX-Schedule'!BC9</f>
        <v>0</v>
      </c>
      <c r="AY7" s="83">
        <f>+'Well CAPEX-Schedule'!BD9</f>
        <v>0</v>
      </c>
      <c r="AZ7" s="83">
        <f>+'Well CAPEX-Schedule'!BE9</f>
        <v>0</v>
      </c>
      <c r="BA7" s="83">
        <f>+'Well CAPEX-Schedule'!BF9</f>
        <v>0</v>
      </c>
      <c r="BB7" s="83">
        <f>+'Well CAPEX-Schedule'!BG9</f>
        <v>0</v>
      </c>
      <c r="BC7" s="83">
        <f>+'Well CAPEX-Schedule'!BH9</f>
        <v>0</v>
      </c>
      <c r="BD7" s="83">
        <f>+'Well CAPEX-Schedule'!BI9</f>
        <v>0</v>
      </c>
      <c r="BE7" s="77">
        <f>+'Well CAPEX-Schedule'!BJ9</f>
        <v>0</v>
      </c>
    </row>
    <row r="8" spans="2:299" s="31" customFormat="1">
      <c r="B8" s="260">
        <f t="shared" si="3"/>
        <v>480.17686253961966</v>
      </c>
      <c r="C8" s="261" t="s">
        <v>64</v>
      </c>
      <c r="D8" s="133" t="s">
        <v>13</v>
      </c>
      <c r="E8" s="76" t="s">
        <v>62</v>
      </c>
      <c r="F8" s="84">
        <f>+'Well CAPEX-Schedule'!K10</f>
        <v>0</v>
      </c>
      <c r="G8" s="83">
        <f>+'Well CAPEX-Schedule'!L10</f>
        <v>0</v>
      </c>
      <c r="H8" s="83">
        <f>+'Well CAPEX-Schedule'!M10</f>
        <v>115.55154762029582</v>
      </c>
      <c r="I8" s="83">
        <f>+'Well CAPEX-Schedule'!N10</f>
        <v>91.857561286313114</v>
      </c>
      <c r="J8" s="83">
        <f>+'Well CAPEX-Schedule'!O10</f>
        <v>97.271326924717755</v>
      </c>
      <c r="K8" s="83">
        <f>+'Well CAPEX-Schedule'!P10</f>
        <v>104.51801212571054</v>
      </c>
      <c r="L8" s="83">
        <f>+'Well CAPEX-Schedule'!Q10</f>
        <v>111.92890263934628</v>
      </c>
      <c r="M8" s="83">
        <f>+'Well CAPEX-Schedule'!R10</f>
        <v>80.645220457686094</v>
      </c>
      <c r="N8" s="83">
        <f>+'Well CAPEX-Schedule'!S10</f>
        <v>69.832043610859344</v>
      </c>
      <c r="O8" s="83">
        <f>+'Well CAPEX-Schedule'!T10</f>
        <v>62.86566417429281</v>
      </c>
      <c r="P8" s="83">
        <f>+'Well CAPEX-Schedule'!U10</f>
        <v>57.769661233297882</v>
      </c>
      <c r="Q8" s="83">
        <f>+'Well CAPEX-Schedule'!V10</f>
        <v>53.800480234215669</v>
      </c>
      <c r="R8" s="83">
        <f>+'Well CAPEX-Schedule'!W10</f>
        <v>50.580080047299219</v>
      </c>
      <c r="S8" s="83">
        <f>+'Well CAPEX-Schedule'!X10</f>
        <v>47.893427408686982</v>
      </c>
      <c r="T8" s="83">
        <f>+'Well CAPEX-Schedule'!Y10</f>
        <v>45.601865559424397</v>
      </c>
      <c r="U8" s="83">
        <f>+'Well CAPEX-Schedule'!Z10</f>
        <v>43.617585447785466</v>
      </c>
      <c r="V8" s="83">
        <f>+'Well CAPEX-Schedule'!AA10</f>
        <v>41.875719483509442</v>
      </c>
      <c r="W8" s="83">
        <f>+'Well CAPEX-Schedule'!AB10</f>
        <v>40.330484330745158</v>
      </c>
      <c r="X8" s="83">
        <f>+'Well CAPEX-Schedule'!AC10</f>
        <v>38.945464093347255</v>
      </c>
      <c r="Y8" s="83">
        <f>+'Well CAPEX-Schedule'!AD10</f>
        <v>37.695953707831556</v>
      </c>
      <c r="Z8" s="83">
        <f>+'Well CAPEX-Schedule'!AE10</f>
        <v>36.560537616319806</v>
      </c>
      <c r="AA8" s="83">
        <f>+'Well CAPEX-Schedule'!AF10</f>
        <v>35.523094748892262</v>
      </c>
      <c r="AB8" s="83">
        <f>+'Well CAPEX-Schedule'!AG10</f>
        <v>20.31374796433392</v>
      </c>
      <c r="AC8" s="83">
        <f>+'Well CAPEX-Schedule'!AH10</f>
        <v>15.017222488145848</v>
      </c>
      <c r="AD8" s="83">
        <f>+'Well CAPEX-Schedule'!AI10</f>
        <v>9.8742566060415342</v>
      </c>
      <c r="AE8" s="83">
        <f>+'Well CAPEX-Schedule'!AJ10</f>
        <v>4.8722213839086113</v>
      </c>
      <c r="AF8" s="83">
        <f>+'Well CAPEX-Schedule'!AK10</f>
        <v>0</v>
      </c>
      <c r="AG8" s="83">
        <f>+'Well CAPEX-Schedule'!AL10</f>
        <v>0</v>
      </c>
      <c r="AH8" s="83">
        <f>+'Well CAPEX-Schedule'!AM10</f>
        <v>0</v>
      </c>
      <c r="AI8" s="83">
        <f>+'Well CAPEX-Schedule'!AN10</f>
        <v>0</v>
      </c>
      <c r="AJ8" s="83">
        <f>+'Well CAPEX-Schedule'!AO10</f>
        <v>0</v>
      </c>
      <c r="AK8" s="83">
        <f>+'Well CAPEX-Schedule'!AP10</f>
        <v>0</v>
      </c>
      <c r="AL8" s="83">
        <f>+'Well CAPEX-Schedule'!AQ10</f>
        <v>0</v>
      </c>
      <c r="AM8" s="83">
        <f>+'Well CAPEX-Schedule'!AR10</f>
        <v>0</v>
      </c>
      <c r="AN8" s="83">
        <f>+'Well CAPEX-Schedule'!AS10</f>
        <v>0</v>
      </c>
      <c r="AO8" s="83">
        <f>+'Well CAPEX-Schedule'!AT10</f>
        <v>0</v>
      </c>
      <c r="AP8" s="83">
        <f>+'Well CAPEX-Schedule'!AU10</f>
        <v>0</v>
      </c>
      <c r="AQ8" s="83">
        <f>+'Well CAPEX-Schedule'!AV10</f>
        <v>0</v>
      </c>
      <c r="AR8" s="83">
        <f>+'Well CAPEX-Schedule'!AW10</f>
        <v>0</v>
      </c>
      <c r="AS8" s="83">
        <f>+'Well CAPEX-Schedule'!AX10</f>
        <v>0</v>
      </c>
      <c r="AT8" s="83">
        <f>+'Well CAPEX-Schedule'!AY10</f>
        <v>0</v>
      </c>
      <c r="AU8" s="83">
        <f>+'Well CAPEX-Schedule'!AZ10</f>
        <v>0</v>
      </c>
      <c r="AV8" s="83">
        <f>+'Well CAPEX-Schedule'!BA10</f>
        <v>0</v>
      </c>
      <c r="AW8" s="83">
        <f>+'Well CAPEX-Schedule'!BB10</f>
        <v>0</v>
      </c>
      <c r="AX8" s="83">
        <f>+'Well CAPEX-Schedule'!BC10</f>
        <v>0</v>
      </c>
      <c r="AY8" s="83">
        <f>+'Well CAPEX-Schedule'!BD10</f>
        <v>0</v>
      </c>
      <c r="AZ8" s="83">
        <f>+'Well CAPEX-Schedule'!BE10</f>
        <v>0</v>
      </c>
      <c r="BA8" s="83">
        <f>+'Well CAPEX-Schedule'!BF10</f>
        <v>0</v>
      </c>
      <c r="BB8" s="83">
        <f>+'Well CAPEX-Schedule'!BG10</f>
        <v>0</v>
      </c>
      <c r="BC8" s="83">
        <f>+'Well CAPEX-Schedule'!BH10</f>
        <v>0</v>
      </c>
      <c r="BD8" s="83">
        <f>+'Well CAPEX-Schedule'!BI10</f>
        <v>0</v>
      </c>
      <c r="BE8" s="77">
        <f>+'Well CAPEX-Schedule'!BJ10</f>
        <v>0</v>
      </c>
    </row>
    <row r="9" spans="2:299" s="31" customFormat="1">
      <c r="B9" s="260">
        <f t="shared" si="3"/>
        <v>0</v>
      </c>
      <c r="C9" s="261"/>
      <c r="D9" s="133" t="s">
        <v>3</v>
      </c>
      <c r="E9" s="76" t="s">
        <v>62</v>
      </c>
      <c r="F9" s="84">
        <f>+'Well CAPEX-Schedule'!K11</f>
        <v>0</v>
      </c>
      <c r="G9" s="83">
        <f>+'Well CAPEX-Schedule'!L11</f>
        <v>0</v>
      </c>
      <c r="H9" s="83">
        <f>+'Well CAPEX-Schedule'!M11</f>
        <v>0</v>
      </c>
      <c r="I9" s="83">
        <f>+'Well CAPEX-Schedule'!N11</f>
        <v>0</v>
      </c>
      <c r="J9" s="83">
        <f>+'Well CAPEX-Schedule'!O11</f>
        <v>0</v>
      </c>
      <c r="K9" s="83">
        <f>+'Well CAPEX-Schedule'!P11</f>
        <v>0</v>
      </c>
      <c r="L9" s="83">
        <f>+'Well CAPEX-Schedule'!Q11</f>
        <v>0</v>
      </c>
      <c r="M9" s="83">
        <f>+'Well CAPEX-Schedule'!R11</f>
        <v>0</v>
      </c>
      <c r="N9" s="83">
        <f>+'Well CAPEX-Schedule'!S11</f>
        <v>0</v>
      </c>
      <c r="O9" s="83">
        <f>+'Well CAPEX-Schedule'!T11</f>
        <v>0</v>
      </c>
      <c r="P9" s="83">
        <f>+'Well CAPEX-Schedule'!U11</f>
        <v>0</v>
      </c>
      <c r="Q9" s="83">
        <f>+'Well CAPEX-Schedule'!V11</f>
        <v>0</v>
      </c>
      <c r="R9" s="83">
        <f>+'Well CAPEX-Schedule'!W11</f>
        <v>0</v>
      </c>
      <c r="S9" s="83">
        <f>+'Well CAPEX-Schedule'!X11</f>
        <v>0</v>
      </c>
      <c r="T9" s="83">
        <f>+'Well CAPEX-Schedule'!Y11</f>
        <v>0</v>
      </c>
      <c r="U9" s="83">
        <f>+'Well CAPEX-Schedule'!Z11</f>
        <v>0</v>
      </c>
      <c r="V9" s="83">
        <f>+'Well CAPEX-Schedule'!AA11</f>
        <v>0</v>
      </c>
      <c r="W9" s="83">
        <f>+'Well CAPEX-Schedule'!AB11</f>
        <v>0</v>
      </c>
      <c r="X9" s="83">
        <f>+'Well CAPEX-Schedule'!AC11</f>
        <v>0</v>
      </c>
      <c r="Y9" s="83">
        <f>+'Well CAPEX-Schedule'!AD11</f>
        <v>0</v>
      </c>
      <c r="Z9" s="83">
        <f>+'Well CAPEX-Schedule'!AE11</f>
        <v>0</v>
      </c>
      <c r="AA9" s="83">
        <f>+'Well CAPEX-Schedule'!AF11</f>
        <v>0</v>
      </c>
      <c r="AB9" s="83">
        <f>+'Well CAPEX-Schedule'!AG11</f>
        <v>0</v>
      </c>
      <c r="AC9" s="83">
        <f>+'Well CAPEX-Schedule'!AH11</f>
        <v>0</v>
      </c>
      <c r="AD9" s="83">
        <f>+'Well CAPEX-Schedule'!AI11</f>
        <v>0</v>
      </c>
      <c r="AE9" s="83">
        <f>+'Well CAPEX-Schedule'!AJ11</f>
        <v>0</v>
      </c>
      <c r="AF9" s="83">
        <f>+'Well CAPEX-Schedule'!AK11</f>
        <v>0</v>
      </c>
      <c r="AG9" s="83">
        <f>+'Well CAPEX-Schedule'!AL11</f>
        <v>0</v>
      </c>
      <c r="AH9" s="83">
        <f>+'Well CAPEX-Schedule'!AM11</f>
        <v>0</v>
      </c>
      <c r="AI9" s="83">
        <f>+'Well CAPEX-Schedule'!AN11</f>
        <v>0</v>
      </c>
      <c r="AJ9" s="83">
        <f>+'Well CAPEX-Schedule'!AO11</f>
        <v>0</v>
      </c>
      <c r="AK9" s="83">
        <f>+'Well CAPEX-Schedule'!AP11</f>
        <v>0</v>
      </c>
      <c r="AL9" s="83">
        <f>+'Well CAPEX-Schedule'!AQ11</f>
        <v>0</v>
      </c>
      <c r="AM9" s="83">
        <f>+'Well CAPEX-Schedule'!AR11</f>
        <v>0</v>
      </c>
      <c r="AN9" s="83">
        <f>+'Well CAPEX-Schedule'!AS11</f>
        <v>0</v>
      </c>
      <c r="AO9" s="83">
        <f>+'Well CAPEX-Schedule'!AT11</f>
        <v>0</v>
      </c>
      <c r="AP9" s="83">
        <f>+'Well CAPEX-Schedule'!AU11</f>
        <v>0</v>
      </c>
      <c r="AQ9" s="83">
        <f>+'Well CAPEX-Schedule'!AV11</f>
        <v>0</v>
      </c>
      <c r="AR9" s="83">
        <f>+'Well CAPEX-Schedule'!AW11</f>
        <v>0</v>
      </c>
      <c r="AS9" s="83">
        <f>+'Well CAPEX-Schedule'!AX11</f>
        <v>0</v>
      </c>
      <c r="AT9" s="83">
        <f>+'Well CAPEX-Schedule'!AY11</f>
        <v>0</v>
      </c>
      <c r="AU9" s="83">
        <f>+'Well CAPEX-Schedule'!AZ11</f>
        <v>0</v>
      </c>
      <c r="AV9" s="83">
        <f>+'Well CAPEX-Schedule'!BA11</f>
        <v>0</v>
      </c>
      <c r="AW9" s="83">
        <f>+'Well CAPEX-Schedule'!BB11</f>
        <v>0</v>
      </c>
      <c r="AX9" s="83">
        <f>+'Well CAPEX-Schedule'!BC11</f>
        <v>0</v>
      </c>
      <c r="AY9" s="83">
        <f>+'Well CAPEX-Schedule'!BD11</f>
        <v>0</v>
      </c>
      <c r="AZ9" s="83">
        <f>+'Well CAPEX-Schedule'!BE11</f>
        <v>0</v>
      </c>
      <c r="BA9" s="83">
        <f>+'Well CAPEX-Schedule'!BF11</f>
        <v>0</v>
      </c>
      <c r="BB9" s="83">
        <f>+'Well CAPEX-Schedule'!BG11</f>
        <v>0</v>
      </c>
      <c r="BC9" s="83">
        <f>+'Well CAPEX-Schedule'!BH11</f>
        <v>0</v>
      </c>
      <c r="BD9" s="83">
        <f>+'Well CAPEX-Schedule'!BI11</f>
        <v>0</v>
      </c>
      <c r="BE9" s="77">
        <f>+'Well CAPEX-Schedule'!BJ11</f>
        <v>0</v>
      </c>
    </row>
    <row r="10" spans="2:299" s="31" customFormat="1">
      <c r="B10" s="262"/>
      <c r="C10" s="263"/>
      <c r="D10" s="134"/>
      <c r="E10" s="82"/>
      <c r="F10" s="85"/>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7"/>
    </row>
    <row r="11" spans="2:299" s="31" customFormat="1"/>
    <row r="12" spans="2:299" s="31" customFormat="1">
      <c r="B12" s="92" t="s">
        <v>78</v>
      </c>
      <c r="C12" s="116"/>
      <c r="D12" s="36"/>
      <c r="E12" s="106">
        <f>+SUM(F12:BE12)</f>
        <v>56</v>
      </c>
      <c r="F12" s="97">
        <f>+'Well CAPEX-Schedule'!K18</f>
        <v>8</v>
      </c>
      <c r="G12" s="98">
        <f>+'Well CAPEX-Schedule'!L18</f>
        <v>8</v>
      </c>
      <c r="H12" s="98">
        <f>+'Well CAPEX-Schedule'!M18</f>
        <v>8</v>
      </c>
      <c r="I12" s="98">
        <f>+'Well CAPEX-Schedule'!N18</f>
        <v>8</v>
      </c>
      <c r="J12" s="98">
        <f>+'Well CAPEX-Schedule'!O18</f>
        <v>8</v>
      </c>
      <c r="K12" s="98">
        <f>+'Well CAPEX-Schedule'!P18</f>
        <v>8</v>
      </c>
      <c r="L12" s="98">
        <f>+'Well CAPEX-Schedule'!Q18</f>
        <v>8</v>
      </c>
      <c r="M12" s="98">
        <f>+'Well CAPEX-Schedule'!R18</f>
        <v>0</v>
      </c>
      <c r="N12" s="98">
        <f>+'Well CAPEX-Schedule'!S18</f>
        <v>0</v>
      </c>
      <c r="O12" s="98">
        <f>+'Well CAPEX-Schedule'!T18</f>
        <v>0</v>
      </c>
      <c r="P12" s="98">
        <f>+'Well CAPEX-Schedule'!U18</f>
        <v>0</v>
      </c>
      <c r="Q12" s="98">
        <f>+'Well CAPEX-Schedule'!V18</f>
        <v>0</v>
      </c>
      <c r="R12" s="98">
        <f>+'Well CAPEX-Schedule'!W18</f>
        <v>0</v>
      </c>
      <c r="S12" s="98">
        <f>+'Well CAPEX-Schedule'!X18</f>
        <v>0</v>
      </c>
      <c r="T12" s="98">
        <f>+'Well CAPEX-Schedule'!Y18</f>
        <v>0</v>
      </c>
      <c r="U12" s="98">
        <f>+'Well CAPEX-Schedule'!Z18</f>
        <v>0</v>
      </c>
      <c r="V12" s="98">
        <f>+'Well CAPEX-Schedule'!AA18</f>
        <v>0</v>
      </c>
      <c r="W12" s="98">
        <f>+'Well CAPEX-Schedule'!AB18</f>
        <v>0</v>
      </c>
      <c r="X12" s="98">
        <f>+'Well CAPEX-Schedule'!AC18</f>
        <v>0</v>
      </c>
      <c r="Y12" s="98">
        <f>+'Well CAPEX-Schedule'!AD18</f>
        <v>0</v>
      </c>
      <c r="Z12" s="98">
        <f>+'Well CAPEX-Schedule'!AE18</f>
        <v>0</v>
      </c>
      <c r="AA12" s="98">
        <f>+'Well CAPEX-Schedule'!AF18</f>
        <v>0</v>
      </c>
      <c r="AB12" s="98">
        <f>+'Well CAPEX-Schedule'!AG18</f>
        <v>0</v>
      </c>
      <c r="AC12" s="98">
        <f>+'Well CAPEX-Schedule'!AH18</f>
        <v>0</v>
      </c>
      <c r="AD12" s="98">
        <f>+'Well CAPEX-Schedule'!AI18</f>
        <v>0</v>
      </c>
      <c r="AE12" s="98">
        <f>+'Well CAPEX-Schedule'!AJ18</f>
        <v>0</v>
      </c>
      <c r="AF12" s="98">
        <f>+'Well CAPEX-Schedule'!AK18</f>
        <v>0</v>
      </c>
      <c r="AG12" s="98">
        <f>+'Well CAPEX-Schedule'!AL18</f>
        <v>0</v>
      </c>
      <c r="AH12" s="98">
        <f>+'Well CAPEX-Schedule'!AM18</f>
        <v>0</v>
      </c>
      <c r="AI12" s="98">
        <f>+'Well CAPEX-Schedule'!AN18</f>
        <v>0</v>
      </c>
      <c r="AJ12" s="98">
        <f>+'Well CAPEX-Schedule'!AO18</f>
        <v>0</v>
      </c>
      <c r="AK12" s="98">
        <f>+'Well CAPEX-Schedule'!AP18</f>
        <v>0</v>
      </c>
      <c r="AL12" s="98">
        <f>+'Well CAPEX-Schedule'!AQ18</f>
        <v>0</v>
      </c>
      <c r="AM12" s="98">
        <f>+'Well CAPEX-Schedule'!AR18</f>
        <v>0</v>
      </c>
      <c r="AN12" s="98">
        <f>+'Well CAPEX-Schedule'!AS18</f>
        <v>0</v>
      </c>
      <c r="AO12" s="98">
        <f>+'Well CAPEX-Schedule'!AT18</f>
        <v>0</v>
      </c>
      <c r="AP12" s="98">
        <f>+'Well CAPEX-Schedule'!AU18</f>
        <v>0</v>
      </c>
      <c r="AQ12" s="98">
        <f>+'Well CAPEX-Schedule'!AV18</f>
        <v>0</v>
      </c>
      <c r="AR12" s="98">
        <f>+'Well CAPEX-Schedule'!AW18</f>
        <v>0</v>
      </c>
      <c r="AS12" s="98">
        <f>+'Well CAPEX-Schedule'!AX18</f>
        <v>0</v>
      </c>
      <c r="AT12" s="98">
        <f>+'Well CAPEX-Schedule'!AY18</f>
        <v>0</v>
      </c>
      <c r="AU12" s="98">
        <f>+'Well CAPEX-Schedule'!AZ18</f>
        <v>0</v>
      </c>
      <c r="AV12" s="98">
        <f>+'Well CAPEX-Schedule'!BA18</f>
        <v>0</v>
      </c>
      <c r="AW12" s="98">
        <f>+'Well CAPEX-Schedule'!BB18</f>
        <v>0</v>
      </c>
      <c r="AX12" s="98">
        <f>+'Well CAPEX-Schedule'!BC18</f>
        <v>0</v>
      </c>
      <c r="AY12" s="98">
        <f>+'Well CAPEX-Schedule'!BD18</f>
        <v>0</v>
      </c>
      <c r="AZ12" s="98">
        <f>+'Well CAPEX-Schedule'!BE18</f>
        <v>0</v>
      </c>
      <c r="BA12" s="98">
        <f>+'Well CAPEX-Schedule'!BF18</f>
        <v>0</v>
      </c>
      <c r="BB12" s="98">
        <f>+'Well CAPEX-Schedule'!BG18</f>
        <v>0</v>
      </c>
      <c r="BC12" s="98">
        <f>+'Well CAPEX-Schedule'!BH18</f>
        <v>0</v>
      </c>
      <c r="BD12" s="98">
        <f>+'Well CAPEX-Schedule'!BI18</f>
        <v>0</v>
      </c>
      <c r="BE12" s="99">
        <f>+'Well CAPEX-Schedule'!BJ18</f>
        <v>0</v>
      </c>
    </row>
    <row r="13" spans="2:299" s="31" customFormat="1">
      <c r="B13" s="93" t="s">
        <v>100</v>
      </c>
      <c r="C13" s="18"/>
      <c r="D13" s="94"/>
      <c r="E13" s="106">
        <f t="shared" ref="E13:E18" si="4">+SUM(F13:BE13)</f>
        <v>336</v>
      </c>
      <c r="F13" s="100">
        <f>+'Well CAPEX-Schedule'!K19</f>
        <v>48</v>
      </c>
      <c r="G13" s="101">
        <f>+'Well CAPEX-Schedule'!L19</f>
        <v>48</v>
      </c>
      <c r="H13" s="101">
        <f>+'Well CAPEX-Schedule'!M19</f>
        <v>48</v>
      </c>
      <c r="I13" s="101">
        <f>+'Well CAPEX-Schedule'!N19</f>
        <v>48</v>
      </c>
      <c r="J13" s="101">
        <f>+'Well CAPEX-Schedule'!O19</f>
        <v>48</v>
      </c>
      <c r="K13" s="101">
        <f>+'Well CAPEX-Schedule'!P19</f>
        <v>48</v>
      </c>
      <c r="L13" s="101">
        <f>+'Well CAPEX-Schedule'!Q19</f>
        <v>48</v>
      </c>
      <c r="M13" s="101">
        <f>+'Well CAPEX-Schedule'!R19</f>
        <v>0</v>
      </c>
      <c r="N13" s="101">
        <f>+'Well CAPEX-Schedule'!S19</f>
        <v>0</v>
      </c>
      <c r="O13" s="101">
        <f>+'Well CAPEX-Schedule'!T19</f>
        <v>0</v>
      </c>
      <c r="P13" s="101">
        <f>+'Well CAPEX-Schedule'!U19</f>
        <v>0</v>
      </c>
      <c r="Q13" s="101">
        <f>+'Well CAPEX-Schedule'!V19</f>
        <v>0</v>
      </c>
      <c r="R13" s="101">
        <f>+'Well CAPEX-Schedule'!W19</f>
        <v>0</v>
      </c>
      <c r="S13" s="101">
        <f>+'Well CAPEX-Schedule'!X19</f>
        <v>0</v>
      </c>
      <c r="T13" s="101">
        <f>+'Well CAPEX-Schedule'!Y19</f>
        <v>0</v>
      </c>
      <c r="U13" s="101">
        <f>+'Well CAPEX-Schedule'!Z19</f>
        <v>0</v>
      </c>
      <c r="V13" s="101">
        <f>+'Well CAPEX-Schedule'!AA19</f>
        <v>0</v>
      </c>
      <c r="W13" s="101">
        <f>+'Well CAPEX-Schedule'!AB19</f>
        <v>0</v>
      </c>
      <c r="X13" s="101">
        <f>+'Well CAPEX-Schedule'!AC19</f>
        <v>0</v>
      </c>
      <c r="Y13" s="101">
        <f>+'Well CAPEX-Schedule'!AD19</f>
        <v>0</v>
      </c>
      <c r="Z13" s="101">
        <f>+'Well CAPEX-Schedule'!AE19</f>
        <v>0</v>
      </c>
      <c r="AA13" s="101">
        <f>+'Well CAPEX-Schedule'!AF19</f>
        <v>0</v>
      </c>
      <c r="AB13" s="101">
        <f>+'Well CAPEX-Schedule'!AG19</f>
        <v>0</v>
      </c>
      <c r="AC13" s="101">
        <f>+'Well CAPEX-Schedule'!AH19</f>
        <v>0</v>
      </c>
      <c r="AD13" s="101">
        <f>+'Well CAPEX-Schedule'!AI19</f>
        <v>0</v>
      </c>
      <c r="AE13" s="101">
        <f>+'Well CAPEX-Schedule'!AJ19</f>
        <v>0</v>
      </c>
      <c r="AF13" s="101">
        <f>+'Well CAPEX-Schedule'!AK19</f>
        <v>0</v>
      </c>
      <c r="AG13" s="101">
        <f>+'Well CAPEX-Schedule'!AL19</f>
        <v>0</v>
      </c>
      <c r="AH13" s="101">
        <f>+'Well CAPEX-Schedule'!AM19</f>
        <v>0</v>
      </c>
      <c r="AI13" s="101">
        <f>+'Well CAPEX-Schedule'!AN19</f>
        <v>0</v>
      </c>
      <c r="AJ13" s="101">
        <f>+'Well CAPEX-Schedule'!AO19</f>
        <v>0</v>
      </c>
      <c r="AK13" s="101">
        <f>+'Well CAPEX-Schedule'!AP19</f>
        <v>0</v>
      </c>
      <c r="AL13" s="101">
        <f>+'Well CAPEX-Schedule'!AQ19</f>
        <v>0</v>
      </c>
      <c r="AM13" s="101">
        <f>+'Well CAPEX-Schedule'!AR19</f>
        <v>0</v>
      </c>
      <c r="AN13" s="101">
        <f>+'Well CAPEX-Schedule'!AS19</f>
        <v>0</v>
      </c>
      <c r="AO13" s="101">
        <f>+'Well CAPEX-Schedule'!AT19</f>
        <v>0</v>
      </c>
      <c r="AP13" s="101">
        <f>+'Well CAPEX-Schedule'!AU19</f>
        <v>0</v>
      </c>
      <c r="AQ13" s="101">
        <f>+'Well CAPEX-Schedule'!AV19</f>
        <v>0</v>
      </c>
      <c r="AR13" s="101">
        <f>+'Well CAPEX-Schedule'!AW19</f>
        <v>0</v>
      </c>
      <c r="AS13" s="101">
        <f>+'Well CAPEX-Schedule'!AX19</f>
        <v>0</v>
      </c>
      <c r="AT13" s="101">
        <f>+'Well CAPEX-Schedule'!AY19</f>
        <v>0</v>
      </c>
      <c r="AU13" s="101">
        <f>+'Well CAPEX-Schedule'!AZ19</f>
        <v>0</v>
      </c>
      <c r="AV13" s="101">
        <f>+'Well CAPEX-Schedule'!BA19</f>
        <v>0</v>
      </c>
      <c r="AW13" s="101">
        <f>+'Well CAPEX-Schedule'!BB19</f>
        <v>0</v>
      </c>
      <c r="AX13" s="101">
        <f>+'Well CAPEX-Schedule'!BC19</f>
        <v>0</v>
      </c>
      <c r="AY13" s="101">
        <f>+'Well CAPEX-Schedule'!BD19</f>
        <v>0</v>
      </c>
      <c r="AZ13" s="101">
        <f>+'Well CAPEX-Schedule'!BE19</f>
        <v>0</v>
      </c>
      <c r="BA13" s="101">
        <f>+'Well CAPEX-Schedule'!BF19</f>
        <v>0</v>
      </c>
      <c r="BB13" s="101">
        <f>+'Well CAPEX-Schedule'!BG19</f>
        <v>0</v>
      </c>
      <c r="BC13" s="101">
        <f>+'Well CAPEX-Schedule'!BH19</f>
        <v>0</v>
      </c>
      <c r="BD13" s="101">
        <f>+'Well CAPEX-Schedule'!BI19</f>
        <v>0</v>
      </c>
      <c r="BE13" s="102">
        <f>+'Well CAPEX-Schedule'!BJ19</f>
        <v>0</v>
      </c>
    </row>
    <row r="14" spans="2:299" s="31" customFormat="1">
      <c r="B14" s="93" t="s">
        <v>75</v>
      </c>
      <c r="C14" s="18"/>
      <c r="D14" s="33"/>
      <c r="E14" s="106">
        <f t="shared" si="4"/>
        <v>56</v>
      </c>
      <c r="F14" s="100">
        <f>+'Well CAPEX-Schedule'!K20</f>
        <v>8</v>
      </c>
      <c r="G14" s="101">
        <f>+'Well CAPEX-Schedule'!L20</f>
        <v>8</v>
      </c>
      <c r="H14" s="101">
        <f>+'Well CAPEX-Schedule'!M20</f>
        <v>8</v>
      </c>
      <c r="I14" s="101">
        <f>+'Well CAPEX-Schedule'!N20</f>
        <v>8</v>
      </c>
      <c r="J14" s="101">
        <f>+'Well CAPEX-Schedule'!O20</f>
        <v>8</v>
      </c>
      <c r="K14" s="101">
        <f>+'Well CAPEX-Schedule'!P20</f>
        <v>8</v>
      </c>
      <c r="L14" s="101">
        <f>+'Well CAPEX-Schedule'!Q20</f>
        <v>8</v>
      </c>
      <c r="M14" s="101">
        <f>+'Well CAPEX-Schedule'!R20</f>
        <v>0</v>
      </c>
      <c r="N14" s="101">
        <f>+'Well CAPEX-Schedule'!S20</f>
        <v>0</v>
      </c>
      <c r="O14" s="101">
        <f>+'Well CAPEX-Schedule'!T20</f>
        <v>0</v>
      </c>
      <c r="P14" s="101">
        <f>+'Well CAPEX-Schedule'!U20</f>
        <v>0</v>
      </c>
      <c r="Q14" s="101">
        <f>+'Well CAPEX-Schedule'!V20</f>
        <v>0</v>
      </c>
      <c r="R14" s="101">
        <f>+'Well CAPEX-Schedule'!W20</f>
        <v>0</v>
      </c>
      <c r="S14" s="101">
        <f>+'Well CAPEX-Schedule'!X20</f>
        <v>0</v>
      </c>
      <c r="T14" s="101">
        <f>+'Well CAPEX-Schedule'!Y20</f>
        <v>0</v>
      </c>
      <c r="U14" s="101">
        <f>+'Well CAPEX-Schedule'!Z20</f>
        <v>0</v>
      </c>
      <c r="V14" s="101">
        <f>+'Well CAPEX-Schedule'!AA20</f>
        <v>0</v>
      </c>
      <c r="W14" s="101">
        <f>+'Well CAPEX-Schedule'!AB20</f>
        <v>0</v>
      </c>
      <c r="X14" s="101">
        <f>+'Well CAPEX-Schedule'!AC20</f>
        <v>0</v>
      </c>
      <c r="Y14" s="101">
        <f>+'Well CAPEX-Schedule'!AD20</f>
        <v>0</v>
      </c>
      <c r="Z14" s="101">
        <f>+'Well CAPEX-Schedule'!AE20</f>
        <v>0</v>
      </c>
      <c r="AA14" s="101">
        <f>+'Well CAPEX-Schedule'!AF20</f>
        <v>0</v>
      </c>
      <c r="AB14" s="101">
        <f>+'Well CAPEX-Schedule'!AG20</f>
        <v>0</v>
      </c>
      <c r="AC14" s="101">
        <f>+'Well CAPEX-Schedule'!AH20</f>
        <v>0</v>
      </c>
      <c r="AD14" s="101">
        <f>+'Well CAPEX-Schedule'!AI20</f>
        <v>0</v>
      </c>
      <c r="AE14" s="101">
        <f>+'Well CAPEX-Schedule'!AJ20</f>
        <v>0</v>
      </c>
      <c r="AF14" s="101">
        <f>+'Well CAPEX-Schedule'!AK20</f>
        <v>0</v>
      </c>
      <c r="AG14" s="101">
        <f>+'Well CAPEX-Schedule'!AL20</f>
        <v>0</v>
      </c>
      <c r="AH14" s="101">
        <f>+'Well CAPEX-Schedule'!AM20</f>
        <v>0</v>
      </c>
      <c r="AI14" s="101">
        <f>+'Well CAPEX-Schedule'!AN20</f>
        <v>0</v>
      </c>
      <c r="AJ14" s="101">
        <f>+'Well CAPEX-Schedule'!AO20</f>
        <v>0</v>
      </c>
      <c r="AK14" s="101">
        <f>+'Well CAPEX-Schedule'!AP20</f>
        <v>0</v>
      </c>
      <c r="AL14" s="101">
        <f>+'Well CAPEX-Schedule'!AQ20</f>
        <v>0</v>
      </c>
      <c r="AM14" s="101">
        <f>+'Well CAPEX-Schedule'!AR20</f>
        <v>0</v>
      </c>
      <c r="AN14" s="101">
        <f>+'Well CAPEX-Schedule'!AS20</f>
        <v>0</v>
      </c>
      <c r="AO14" s="101">
        <f>+'Well CAPEX-Schedule'!AT20</f>
        <v>0</v>
      </c>
      <c r="AP14" s="101">
        <f>+'Well CAPEX-Schedule'!AU20</f>
        <v>0</v>
      </c>
      <c r="AQ14" s="101">
        <f>+'Well CAPEX-Schedule'!AV20</f>
        <v>0</v>
      </c>
      <c r="AR14" s="101">
        <f>+'Well CAPEX-Schedule'!AW20</f>
        <v>0</v>
      </c>
      <c r="AS14" s="101">
        <f>+'Well CAPEX-Schedule'!AX20</f>
        <v>0</v>
      </c>
      <c r="AT14" s="101">
        <f>+'Well CAPEX-Schedule'!AY20</f>
        <v>0</v>
      </c>
      <c r="AU14" s="101">
        <f>+'Well CAPEX-Schedule'!AZ20</f>
        <v>0</v>
      </c>
      <c r="AV14" s="101">
        <f>+'Well CAPEX-Schedule'!BA20</f>
        <v>0</v>
      </c>
      <c r="AW14" s="101">
        <f>+'Well CAPEX-Schedule'!BB20</f>
        <v>0</v>
      </c>
      <c r="AX14" s="101">
        <f>+'Well CAPEX-Schedule'!BC20</f>
        <v>0</v>
      </c>
      <c r="AY14" s="101">
        <f>+'Well CAPEX-Schedule'!BD20</f>
        <v>0</v>
      </c>
      <c r="AZ14" s="101">
        <f>+'Well CAPEX-Schedule'!BE20</f>
        <v>0</v>
      </c>
      <c r="BA14" s="101">
        <f>+'Well CAPEX-Schedule'!BF20</f>
        <v>0</v>
      </c>
      <c r="BB14" s="101">
        <f>+'Well CAPEX-Schedule'!BG20</f>
        <v>0</v>
      </c>
      <c r="BC14" s="101">
        <f>+'Well CAPEX-Schedule'!BH20</f>
        <v>0</v>
      </c>
      <c r="BD14" s="101">
        <f>+'Well CAPEX-Schedule'!BI20</f>
        <v>0</v>
      </c>
      <c r="BE14" s="102">
        <f>+'Well CAPEX-Schedule'!BJ20</f>
        <v>0</v>
      </c>
    </row>
    <row r="15" spans="2:299" s="31" customFormat="1">
      <c r="B15" s="93" t="s">
        <v>101</v>
      </c>
      <c r="C15" s="18"/>
      <c r="D15" s="33"/>
      <c r="E15" s="106">
        <f t="shared" si="4"/>
        <v>0</v>
      </c>
      <c r="F15" s="100">
        <f>+'Well CAPEX-Schedule'!K21</f>
        <v>0</v>
      </c>
      <c r="G15" s="101">
        <f>+'Well CAPEX-Schedule'!L21</f>
        <v>0</v>
      </c>
      <c r="H15" s="101">
        <f>+'Well CAPEX-Schedule'!M21</f>
        <v>0</v>
      </c>
      <c r="I15" s="101">
        <f>+'Well CAPEX-Schedule'!N21</f>
        <v>0</v>
      </c>
      <c r="J15" s="101">
        <f>+'Well CAPEX-Schedule'!O21</f>
        <v>0</v>
      </c>
      <c r="K15" s="101">
        <f>+'Well CAPEX-Schedule'!P21</f>
        <v>0</v>
      </c>
      <c r="L15" s="101">
        <f>+'Well CAPEX-Schedule'!Q21</f>
        <v>0</v>
      </c>
      <c r="M15" s="101">
        <f>+'Well CAPEX-Schedule'!R21</f>
        <v>0</v>
      </c>
      <c r="N15" s="101">
        <f>+'Well CAPEX-Schedule'!S21</f>
        <v>0</v>
      </c>
      <c r="O15" s="101">
        <f>+'Well CAPEX-Schedule'!T21</f>
        <v>0</v>
      </c>
      <c r="P15" s="101">
        <f>+'Well CAPEX-Schedule'!U21</f>
        <v>0</v>
      </c>
      <c r="Q15" s="101">
        <f>+'Well CAPEX-Schedule'!V21</f>
        <v>0</v>
      </c>
      <c r="R15" s="101">
        <f>+'Well CAPEX-Schedule'!W21</f>
        <v>0</v>
      </c>
      <c r="S15" s="101">
        <f>+'Well CAPEX-Schedule'!X21</f>
        <v>0</v>
      </c>
      <c r="T15" s="101">
        <f>+'Well CAPEX-Schedule'!Y21</f>
        <v>0</v>
      </c>
      <c r="U15" s="101">
        <f>+'Well CAPEX-Schedule'!Z21</f>
        <v>0</v>
      </c>
      <c r="V15" s="101">
        <f>+'Well CAPEX-Schedule'!AA21</f>
        <v>0</v>
      </c>
      <c r="W15" s="101">
        <f>+'Well CAPEX-Schedule'!AB21</f>
        <v>0</v>
      </c>
      <c r="X15" s="101">
        <f>+'Well CAPEX-Schedule'!AC21</f>
        <v>0</v>
      </c>
      <c r="Y15" s="101">
        <f>+'Well CAPEX-Schedule'!AD21</f>
        <v>0</v>
      </c>
      <c r="Z15" s="101">
        <f>+'Well CAPEX-Schedule'!AE21</f>
        <v>0</v>
      </c>
      <c r="AA15" s="101">
        <f>+'Well CAPEX-Schedule'!AF21</f>
        <v>0</v>
      </c>
      <c r="AB15" s="101">
        <f>+'Well CAPEX-Schedule'!AG21</f>
        <v>0</v>
      </c>
      <c r="AC15" s="101">
        <f>+'Well CAPEX-Schedule'!AH21</f>
        <v>0</v>
      </c>
      <c r="AD15" s="101">
        <f>+'Well CAPEX-Schedule'!AI21</f>
        <v>0</v>
      </c>
      <c r="AE15" s="101">
        <f>+'Well CAPEX-Schedule'!AJ21</f>
        <v>0</v>
      </c>
      <c r="AF15" s="101">
        <f>+'Well CAPEX-Schedule'!AK21</f>
        <v>0</v>
      </c>
      <c r="AG15" s="101">
        <f>+'Well CAPEX-Schedule'!AL21</f>
        <v>0</v>
      </c>
      <c r="AH15" s="101">
        <f>+'Well CAPEX-Schedule'!AM21</f>
        <v>0</v>
      </c>
      <c r="AI15" s="101">
        <f>+'Well CAPEX-Schedule'!AN21</f>
        <v>0</v>
      </c>
      <c r="AJ15" s="101">
        <f>+'Well CAPEX-Schedule'!AO21</f>
        <v>0</v>
      </c>
      <c r="AK15" s="101">
        <f>+'Well CAPEX-Schedule'!AP21</f>
        <v>0</v>
      </c>
      <c r="AL15" s="101">
        <f>+'Well CAPEX-Schedule'!AQ21</f>
        <v>0</v>
      </c>
      <c r="AM15" s="101">
        <f>+'Well CAPEX-Schedule'!AR21</f>
        <v>0</v>
      </c>
      <c r="AN15" s="101">
        <f>+'Well CAPEX-Schedule'!AS21</f>
        <v>0</v>
      </c>
      <c r="AO15" s="101">
        <f>+'Well CAPEX-Schedule'!AT21</f>
        <v>0</v>
      </c>
      <c r="AP15" s="101">
        <f>+'Well CAPEX-Schedule'!AU21</f>
        <v>0</v>
      </c>
      <c r="AQ15" s="101">
        <f>+'Well CAPEX-Schedule'!AV21</f>
        <v>0</v>
      </c>
      <c r="AR15" s="101">
        <f>+'Well CAPEX-Schedule'!AW21</f>
        <v>0</v>
      </c>
      <c r="AS15" s="101">
        <f>+'Well CAPEX-Schedule'!AX21</f>
        <v>0</v>
      </c>
      <c r="AT15" s="101">
        <f>+'Well CAPEX-Schedule'!AY21</f>
        <v>0</v>
      </c>
      <c r="AU15" s="101">
        <f>+'Well CAPEX-Schedule'!AZ21</f>
        <v>0</v>
      </c>
      <c r="AV15" s="101">
        <f>+'Well CAPEX-Schedule'!BA21</f>
        <v>0</v>
      </c>
      <c r="AW15" s="101">
        <f>+'Well CAPEX-Schedule'!BB21</f>
        <v>0</v>
      </c>
      <c r="AX15" s="101">
        <f>+'Well CAPEX-Schedule'!BC21</f>
        <v>0</v>
      </c>
      <c r="AY15" s="101">
        <f>+'Well CAPEX-Schedule'!BD21</f>
        <v>0</v>
      </c>
      <c r="AZ15" s="101">
        <f>+'Well CAPEX-Schedule'!BE21</f>
        <v>0</v>
      </c>
      <c r="BA15" s="101">
        <f>+'Well CAPEX-Schedule'!BF21</f>
        <v>0</v>
      </c>
      <c r="BB15" s="101">
        <f>+'Well CAPEX-Schedule'!BG21</f>
        <v>0</v>
      </c>
      <c r="BC15" s="101">
        <f>+'Well CAPEX-Schedule'!BH21</f>
        <v>0</v>
      </c>
      <c r="BD15" s="101">
        <f>+'Well CAPEX-Schedule'!BI21</f>
        <v>0</v>
      </c>
      <c r="BE15" s="102">
        <f>+'Well CAPEX-Schedule'!BJ21</f>
        <v>0</v>
      </c>
    </row>
    <row r="16" spans="2:299" s="31" customFormat="1">
      <c r="B16" s="93" t="s">
        <v>102</v>
      </c>
      <c r="C16" s="18"/>
      <c r="D16" s="33"/>
      <c r="E16" s="106">
        <f t="shared" si="4"/>
        <v>15</v>
      </c>
      <c r="F16" s="100">
        <f>+'Well CAPEX-Schedule'!K22</f>
        <v>15</v>
      </c>
      <c r="G16" s="101">
        <f>+'Well CAPEX-Schedule'!L22</f>
        <v>0</v>
      </c>
      <c r="H16" s="101">
        <f>+'Well CAPEX-Schedule'!M22</f>
        <v>0</v>
      </c>
      <c r="I16" s="101">
        <f>+'Well CAPEX-Schedule'!N22</f>
        <v>0</v>
      </c>
      <c r="J16" s="101">
        <f>+'Well CAPEX-Schedule'!O22</f>
        <v>0</v>
      </c>
      <c r="K16" s="101">
        <f>+'Well CAPEX-Schedule'!P22</f>
        <v>0</v>
      </c>
      <c r="L16" s="101">
        <f>+'Well CAPEX-Schedule'!Q22</f>
        <v>0</v>
      </c>
      <c r="M16" s="101">
        <f>+'Well CAPEX-Schedule'!R22</f>
        <v>0</v>
      </c>
      <c r="N16" s="101">
        <f>+'Well CAPEX-Schedule'!S22</f>
        <v>0</v>
      </c>
      <c r="O16" s="101">
        <f>+'Well CAPEX-Schedule'!T22</f>
        <v>0</v>
      </c>
      <c r="P16" s="101">
        <f>+'Well CAPEX-Schedule'!U22</f>
        <v>0</v>
      </c>
      <c r="Q16" s="101">
        <f>+'Well CAPEX-Schedule'!V22</f>
        <v>0</v>
      </c>
      <c r="R16" s="101">
        <f>+'Well CAPEX-Schedule'!W22</f>
        <v>0</v>
      </c>
      <c r="S16" s="101">
        <f>+'Well CAPEX-Schedule'!X22</f>
        <v>0</v>
      </c>
      <c r="T16" s="101">
        <f>+'Well CAPEX-Schedule'!Y22</f>
        <v>0</v>
      </c>
      <c r="U16" s="101">
        <f>+'Well CAPEX-Schedule'!Z22</f>
        <v>0</v>
      </c>
      <c r="V16" s="101">
        <f>+'Well CAPEX-Schedule'!AA22</f>
        <v>0</v>
      </c>
      <c r="W16" s="101">
        <f>+'Well CAPEX-Schedule'!AB22</f>
        <v>0</v>
      </c>
      <c r="X16" s="101">
        <f>+'Well CAPEX-Schedule'!AC22</f>
        <v>0</v>
      </c>
      <c r="Y16" s="101">
        <f>+'Well CAPEX-Schedule'!AD22</f>
        <v>0</v>
      </c>
      <c r="Z16" s="101">
        <f>+'Well CAPEX-Schedule'!AE22</f>
        <v>0</v>
      </c>
      <c r="AA16" s="101">
        <f>+'Well CAPEX-Schedule'!AF22</f>
        <v>0</v>
      </c>
      <c r="AB16" s="101">
        <f>+'Well CAPEX-Schedule'!AG22</f>
        <v>0</v>
      </c>
      <c r="AC16" s="101">
        <f>+'Well CAPEX-Schedule'!AH22</f>
        <v>0</v>
      </c>
      <c r="AD16" s="101">
        <f>+'Well CAPEX-Schedule'!AI22</f>
        <v>0</v>
      </c>
      <c r="AE16" s="101">
        <f>+'Well CAPEX-Schedule'!AJ22</f>
        <v>0</v>
      </c>
      <c r="AF16" s="101">
        <f>+'Well CAPEX-Schedule'!AK22</f>
        <v>0</v>
      </c>
      <c r="AG16" s="101">
        <f>+'Well CAPEX-Schedule'!AL22</f>
        <v>0</v>
      </c>
      <c r="AH16" s="101">
        <f>+'Well CAPEX-Schedule'!AM22</f>
        <v>0</v>
      </c>
      <c r="AI16" s="101">
        <f>+'Well CAPEX-Schedule'!AN22</f>
        <v>0</v>
      </c>
      <c r="AJ16" s="101">
        <f>+'Well CAPEX-Schedule'!AO22</f>
        <v>0</v>
      </c>
      <c r="AK16" s="101">
        <f>+'Well CAPEX-Schedule'!AP22</f>
        <v>0</v>
      </c>
      <c r="AL16" s="101">
        <f>+'Well CAPEX-Schedule'!AQ22</f>
        <v>0</v>
      </c>
      <c r="AM16" s="101">
        <f>+'Well CAPEX-Schedule'!AR22</f>
        <v>0</v>
      </c>
      <c r="AN16" s="101">
        <f>+'Well CAPEX-Schedule'!AS22</f>
        <v>0</v>
      </c>
      <c r="AO16" s="101">
        <f>+'Well CAPEX-Schedule'!AT22</f>
        <v>0</v>
      </c>
      <c r="AP16" s="101">
        <f>+'Well CAPEX-Schedule'!AU22</f>
        <v>0</v>
      </c>
      <c r="AQ16" s="101">
        <f>+'Well CAPEX-Schedule'!AV22</f>
        <v>0</v>
      </c>
      <c r="AR16" s="101">
        <f>+'Well CAPEX-Schedule'!AW22</f>
        <v>0</v>
      </c>
      <c r="AS16" s="101">
        <f>+'Well CAPEX-Schedule'!AX22</f>
        <v>0</v>
      </c>
      <c r="AT16" s="101">
        <f>+'Well CAPEX-Schedule'!AY22</f>
        <v>0</v>
      </c>
      <c r="AU16" s="101">
        <f>+'Well CAPEX-Schedule'!AZ22</f>
        <v>0</v>
      </c>
      <c r="AV16" s="101">
        <f>+'Well CAPEX-Schedule'!BA22</f>
        <v>0</v>
      </c>
      <c r="AW16" s="101">
        <f>+'Well CAPEX-Schedule'!BB22</f>
        <v>0</v>
      </c>
      <c r="AX16" s="101">
        <f>+'Well CAPEX-Schedule'!BC22</f>
        <v>0</v>
      </c>
      <c r="AY16" s="101">
        <f>+'Well CAPEX-Schedule'!BD22</f>
        <v>0</v>
      </c>
      <c r="AZ16" s="101">
        <f>+'Well CAPEX-Schedule'!BE22</f>
        <v>0</v>
      </c>
      <c r="BA16" s="101">
        <f>+'Well CAPEX-Schedule'!BF22</f>
        <v>0</v>
      </c>
      <c r="BB16" s="101">
        <f>+'Well CAPEX-Schedule'!BG22</f>
        <v>0</v>
      </c>
      <c r="BC16" s="101">
        <f>+'Well CAPEX-Schedule'!BH22</f>
        <v>0</v>
      </c>
      <c r="BD16" s="101">
        <f>+'Well CAPEX-Schedule'!BI22</f>
        <v>0</v>
      </c>
      <c r="BE16" s="102">
        <f>+'Well CAPEX-Schedule'!BJ22</f>
        <v>0</v>
      </c>
      <c r="CW16" s="31">
        <v>200</v>
      </c>
      <c r="KM16" s="31">
        <v>200</v>
      </c>
    </row>
    <row r="17" spans="1:57" s="31" customFormat="1">
      <c r="B17" s="93" t="s">
        <v>8</v>
      </c>
      <c r="C17" s="18"/>
      <c r="D17" s="33"/>
      <c r="E17" s="106">
        <f t="shared" si="4"/>
        <v>0</v>
      </c>
      <c r="F17" s="100">
        <f>+'Well CAPEX-Schedule'!K23</f>
        <v>0</v>
      </c>
      <c r="G17" s="101">
        <f>+'Well CAPEX-Schedule'!L23</f>
        <v>0</v>
      </c>
      <c r="H17" s="101">
        <f>+'Well CAPEX-Schedule'!M23</f>
        <v>0</v>
      </c>
      <c r="I17" s="101">
        <f>+'Well CAPEX-Schedule'!N23</f>
        <v>0</v>
      </c>
      <c r="J17" s="101">
        <f>+'Well CAPEX-Schedule'!O23</f>
        <v>0</v>
      </c>
      <c r="K17" s="101">
        <f>+'Well CAPEX-Schedule'!P23</f>
        <v>0</v>
      </c>
      <c r="L17" s="101">
        <f>+'Well CAPEX-Schedule'!Q23</f>
        <v>0</v>
      </c>
      <c r="M17" s="101">
        <f>+'Well CAPEX-Schedule'!R23</f>
        <v>0</v>
      </c>
      <c r="N17" s="101">
        <f>+'Well CAPEX-Schedule'!S23</f>
        <v>0</v>
      </c>
      <c r="O17" s="101">
        <f>+'Well CAPEX-Schedule'!T23</f>
        <v>0</v>
      </c>
      <c r="P17" s="101">
        <f>+'Well CAPEX-Schedule'!U23</f>
        <v>0</v>
      </c>
      <c r="Q17" s="101">
        <f>+'Well CAPEX-Schedule'!V23</f>
        <v>0</v>
      </c>
      <c r="R17" s="101">
        <f>+'Well CAPEX-Schedule'!W23</f>
        <v>0</v>
      </c>
      <c r="S17" s="101">
        <f>+'Well CAPEX-Schedule'!X23</f>
        <v>0</v>
      </c>
      <c r="T17" s="101">
        <f>+'Well CAPEX-Schedule'!Y23</f>
        <v>0</v>
      </c>
      <c r="U17" s="101">
        <f>+'Well CAPEX-Schedule'!Z23</f>
        <v>0</v>
      </c>
      <c r="V17" s="101">
        <f>+'Well CAPEX-Schedule'!AA23</f>
        <v>0</v>
      </c>
      <c r="W17" s="101">
        <f>+'Well CAPEX-Schedule'!AB23</f>
        <v>0</v>
      </c>
      <c r="X17" s="101">
        <f>+'Well CAPEX-Schedule'!AC23</f>
        <v>0</v>
      </c>
      <c r="Y17" s="101">
        <f>+'Well CAPEX-Schedule'!AD23</f>
        <v>0</v>
      </c>
      <c r="Z17" s="101">
        <f>+'Well CAPEX-Schedule'!AE23</f>
        <v>0</v>
      </c>
      <c r="AA17" s="101">
        <f>+'Well CAPEX-Schedule'!AF23</f>
        <v>0</v>
      </c>
      <c r="AB17" s="101">
        <f>+'Well CAPEX-Schedule'!AG23</f>
        <v>0</v>
      </c>
      <c r="AC17" s="101">
        <f>+'Well CAPEX-Schedule'!AH23</f>
        <v>0</v>
      </c>
      <c r="AD17" s="101">
        <f>+'Well CAPEX-Schedule'!AI23</f>
        <v>0</v>
      </c>
      <c r="AE17" s="101">
        <f>+'Well CAPEX-Schedule'!AJ23</f>
        <v>0</v>
      </c>
      <c r="AF17" s="101">
        <f>+'Well CAPEX-Schedule'!AK23</f>
        <v>0</v>
      </c>
      <c r="AG17" s="101">
        <f>+'Well CAPEX-Schedule'!AL23</f>
        <v>0</v>
      </c>
      <c r="AH17" s="101">
        <f>+'Well CAPEX-Schedule'!AM23</f>
        <v>0</v>
      </c>
      <c r="AI17" s="101">
        <f>+'Well CAPEX-Schedule'!AN23</f>
        <v>0</v>
      </c>
      <c r="AJ17" s="101">
        <f>+'Well CAPEX-Schedule'!AO23</f>
        <v>0</v>
      </c>
      <c r="AK17" s="101">
        <f>+'Well CAPEX-Schedule'!AP23</f>
        <v>0</v>
      </c>
      <c r="AL17" s="101">
        <f>+'Well CAPEX-Schedule'!AQ23</f>
        <v>0</v>
      </c>
      <c r="AM17" s="101">
        <f>+'Well CAPEX-Schedule'!AR23</f>
        <v>0</v>
      </c>
      <c r="AN17" s="101">
        <f>+'Well CAPEX-Schedule'!AS23</f>
        <v>0</v>
      </c>
      <c r="AO17" s="101">
        <f>+'Well CAPEX-Schedule'!AT23</f>
        <v>0</v>
      </c>
      <c r="AP17" s="101">
        <f>+'Well CAPEX-Schedule'!AU23</f>
        <v>0</v>
      </c>
      <c r="AQ17" s="101">
        <f>+'Well CAPEX-Schedule'!AV23</f>
        <v>0</v>
      </c>
      <c r="AR17" s="101">
        <f>+'Well CAPEX-Schedule'!AW23</f>
        <v>0</v>
      </c>
      <c r="AS17" s="101">
        <f>+'Well CAPEX-Schedule'!AX23</f>
        <v>0</v>
      </c>
      <c r="AT17" s="101">
        <f>+'Well CAPEX-Schedule'!AY23</f>
        <v>0</v>
      </c>
      <c r="AU17" s="101">
        <f>+'Well CAPEX-Schedule'!AZ23</f>
        <v>0</v>
      </c>
      <c r="AV17" s="101">
        <f>+'Well CAPEX-Schedule'!BA23</f>
        <v>0</v>
      </c>
      <c r="AW17" s="101">
        <f>+'Well CAPEX-Schedule'!BB23</f>
        <v>0</v>
      </c>
      <c r="AX17" s="101">
        <f>+'Well CAPEX-Schedule'!BC23</f>
        <v>0</v>
      </c>
      <c r="AY17" s="101">
        <f>+'Well CAPEX-Schedule'!BD23</f>
        <v>0</v>
      </c>
      <c r="AZ17" s="101">
        <f>+'Well CAPEX-Schedule'!BE23</f>
        <v>0</v>
      </c>
      <c r="BA17" s="101">
        <f>+'Well CAPEX-Schedule'!BF23</f>
        <v>0</v>
      </c>
      <c r="BB17" s="101">
        <f>+'Well CAPEX-Schedule'!BG23</f>
        <v>0</v>
      </c>
      <c r="BC17" s="101">
        <f>+'Well CAPEX-Schedule'!BH23</f>
        <v>0</v>
      </c>
      <c r="BD17" s="101">
        <f>+'Well CAPEX-Schedule'!BI23</f>
        <v>0</v>
      </c>
      <c r="BE17" s="102">
        <f>+'Well CAPEX-Schedule'!BJ23</f>
        <v>0</v>
      </c>
    </row>
    <row r="18" spans="1:57" s="31" customFormat="1">
      <c r="B18" s="95"/>
      <c r="C18" s="117"/>
      <c r="D18" s="96"/>
      <c r="E18" s="106">
        <f t="shared" si="4"/>
        <v>0</v>
      </c>
      <c r="F18" s="103">
        <f>+'Well CAPEX-Schedule'!K24</f>
        <v>0</v>
      </c>
      <c r="G18" s="104">
        <f>+'Well CAPEX-Schedule'!L24</f>
        <v>0</v>
      </c>
      <c r="H18" s="104">
        <f>+'Well CAPEX-Schedule'!M24</f>
        <v>0</v>
      </c>
      <c r="I18" s="104">
        <f>+'Well CAPEX-Schedule'!N24</f>
        <v>0</v>
      </c>
      <c r="J18" s="104">
        <f>+'Well CAPEX-Schedule'!O24</f>
        <v>0</v>
      </c>
      <c r="K18" s="104">
        <f>+'Well CAPEX-Schedule'!P24</f>
        <v>0</v>
      </c>
      <c r="L18" s="104">
        <f>+'Well CAPEX-Schedule'!Q24</f>
        <v>0</v>
      </c>
      <c r="M18" s="104">
        <f>+'Well CAPEX-Schedule'!R24</f>
        <v>0</v>
      </c>
      <c r="N18" s="104">
        <f>+'Well CAPEX-Schedule'!S24</f>
        <v>0</v>
      </c>
      <c r="O18" s="104">
        <f>+'Well CAPEX-Schedule'!T24</f>
        <v>0</v>
      </c>
      <c r="P18" s="104">
        <f>+'Well CAPEX-Schedule'!U24</f>
        <v>0</v>
      </c>
      <c r="Q18" s="104">
        <f>+'Well CAPEX-Schedule'!V24</f>
        <v>0</v>
      </c>
      <c r="R18" s="104">
        <f>+'Well CAPEX-Schedule'!W24</f>
        <v>0</v>
      </c>
      <c r="S18" s="104">
        <f>+'Well CAPEX-Schedule'!X24</f>
        <v>0</v>
      </c>
      <c r="T18" s="104">
        <f>+'Well CAPEX-Schedule'!Y24</f>
        <v>0</v>
      </c>
      <c r="U18" s="104">
        <f>+'Well CAPEX-Schedule'!Z24</f>
        <v>0</v>
      </c>
      <c r="V18" s="104">
        <f>+'Well CAPEX-Schedule'!AA24</f>
        <v>0</v>
      </c>
      <c r="W18" s="104">
        <f>+'Well CAPEX-Schedule'!AB24</f>
        <v>0</v>
      </c>
      <c r="X18" s="104">
        <f>+'Well CAPEX-Schedule'!AC24</f>
        <v>0</v>
      </c>
      <c r="Y18" s="104">
        <f>+'Well CAPEX-Schedule'!AD24</f>
        <v>0</v>
      </c>
      <c r="Z18" s="104">
        <f>+'Well CAPEX-Schedule'!AE24</f>
        <v>0</v>
      </c>
      <c r="AA18" s="104">
        <f>+'Well CAPEX-Schedule'!AF24</f>
        <v>0</v>
      </c>
      <c r="AB18" s="104">
        <f>+'Well CAPEX-Schedule'!AG24</f>
        <v>0</v>
      </c>
      <c r="AC18" s="104">
        <f>+'Well CAPEX-Schedule'!AH24</f>
        <v>0</v>
      </c>
      <c r="AD18" s="104">
        <f>+'Well CAPEX-Schedule'!AI24</f>
        <v>0</v>
      </c>
      <c r="AE18" s="104">
        <f>+'Well CAPEX-Schedule'!AJ24</f>
        <v>0</v>
      </c>
      <c r="AF18" s="104">
        <f>+'Well CAPEX-Schedule'!AK24</f>
        <v>0</v>
      </c>
      <c r="AG18" s="104">
        <f>+'Well CAPEX-Schedule'!AL24</f>
        <v>0</v>
      </c>
      <c r="AH18" s="104">
        <f>+'Well CAPEX-Schedule'!AM24</f>
        <v>0</v>
      </c>
      <c r="AI18" s="104">
        <f>+'Well CAPEX-Schedule'!AN24</f>
        <v>0</v>
      </c>
      <c r="AJ18" s="104">
        <f>+'Well CAPEX-Schedule'!AO24</f>
        <v>0</v>
      </c>
      <c r="AK18" s="104">
        <f>+'Well CAPEX-Schedule'!AP24</f>
        <v>0</v>
      </c>
      <c r="AL18" s="104">
        <f>+'Well CAPEX-Schedule'!AQ24</f>
        <v>0</v>
      </c>
      <c r="AM18" s="104">
        <f>+'Well CAPEX-Schedule'!AR24</f>
        <v>0</v>
      </c>
      <c r="AN18" s="104">
        <f>+'Well CAPEX-Schedule'!AS24</f>
        <v>0</v>
      </c>
      <c r="AO18" s="104">
        <f>+'Well CAPEX-Schedule'!AT24</f>
        <v>0</v>
      </c>
      <c r="AP18" s="104">
        <f>+'Well CAPEX-Schedule'!AU24</f>
        <v>0</v>
      </c>
      <c r="AQ18" s="104">
        <f>+'Well CAPEX-Schedule'!AV24</f>
        <v>0</v>
      </c>
      <c r="AR18" s="104">
        <f>+'Well CAPEX-Schedule'!AW24</f>
        <v>0</v>
      </c>
      <c r="AS18" s="104">
        <f>+'Well CAPEX-Schedule'!AX24</f>
        <v>0</v>
      </c>
      <c r="AT18" s="104">
        <f>+'Well CAPEX-Schedule'!AY24</f>
        <v>0</v>
      </c>
      <c r="AU18" s="104">
        <f>+'Well CAPEX-Schedule'!AZ24</f>
        <v>0</v>
      </c>
      <c r="AV18" s="104">
        <f>+'Well CAPEX-Schedule'!BA24</f>
        <v>0</v>
      </c>
      <c r="AW18" s="104">
        <f>+'Well CAPEX-Schedule'!BB24</f>
        <v>0</v>
      </c>
      <c r="AX18" s="104">
        <f>+'Well CAPEX-Schedule'!BC24</f>
        <v>0</v>
      </c>
      <c r="AY18" s="104">
        <f>+'Well CAPEX-Schedule'!BD24</f>
        <v>0</v>
      </c>
      <c r="AZ18" s="104">
        <f>+'Well CAPEX-Schedule'!BE24</f>
        <v>0</v>
      </c>
      <c r="BA18" s="104">
        <f>+'Well CAPEX-Schedule'!BF24</f>
        <v>0</v>
      </c>
      <c r="BB18" s="104">
        <f>+'Well CAPEX-Schedule'!BG24</f>
        <v>0</v>
      </c>
      <c r="BC18" s="104">
        <f>+'Well CAPEX-Schedule'!BH24</f>
        <v>0</v>
      </c>
      <c r="BD18" s="104">
        <f>+'Well CAPEX-Schedule'!BI24</f>
        <v>0</v>
      </c>
      <c r="BE18" s="105">
        <f>+'Well CAPEX-Schedule'!BJ24</f>
        <v>0</v>
      </c>
    </row>
    <row r="19" spans="1:57" s="31" customFormat="1">
      <c r="B19" s="20" t="s">
        <v>124</v>
      </c>
      <c r="C19" s="118"/>
      <c r="D19" s="21"/>
      <c r="E19" s="22">
        <f>+SUM(E12:E18)</f>
        <v>463</v>
      </c>
      <c r="F19" s="22">
        <f t="shared" ref="F19:BE19" si="5">+SUM(F12:F18)</f>
        <v>79</v>
      </c>
      <c r="G19" s="22">
        <f t="shared" si="5"/>
        <v>64</v>
      </c>
      <c r="H19" s="22">
        <f t="shared" si="5"/>
        <v>64</v>
      </c>
      <c r="I19" s="22">
        <f t="shared" si="5"/>
        <v>64</v>
      </c>
      <c r="J19" s="22">
        <f t="shared" si="5"/>
        <v>64</v>
      </c>
      <c r="K19" s="22">
        <f t="shared" si="5"/>
        <v>64</v>
      </c>
      <c r="L19" s="22">
        <f t="shared" si="5"/>
        <v>64</v>
      </c>
      <c r="M19" s="22">
        <f t="shared" si="5"/>
        <v>0</v>
      </c>
      <c r="N19" s="22">
        <f t="shared" si="5"/>
        <v>0</v>
      </c>
      <c r="O19" s="22">
        <f t="shared" si="5"/>
        <v>0</v>
      </c>
      <c r="P19" s="22">
        <f t="shared" si="5"/>
        <v>0</v>
      </c>
      <c r="Q19" s="22">
        <f t="shared" si="5"/>
        <v>0</v>
      </c>
      <c r="R19" s="22">
        <f t="shared" si="5"/>
        <v>0</v>
      </c>
      <c r="S19" s="22">
        <f t="shared" si="5"/>
        <v>0</v>
      </c>
      <c r="T19" s="22">
        <f t="shared" si="5"/>
        <v>0</v>
      </c>
      <c r="U19" s="22">
        <f t="shared" si="5"/>
        <v>0</v>
      </c>
      <c r="V19" s="22">
        <f t="shared" si="5"/>
        <v>0</v>
      </c>
      <c r="W19" s="22">
        <f t="shared" si="5"/>
        <v>0</v>
      </c>
      <c r="X19" s="22">
        <f t="shared" si="5"/>
        <v>0</v>
      </c>
      <c r="Y19" s="22">
        <f t="shared" si="5"/>
        <v>0</v>
      </c>
      <c r="Z19" s="22">
        <f t="shared" si="5"/>
        <v>0</v>
      </c>
      <c r="AA19" s="22">
        <f t="shared" si="5"/>
        <v>0</v>
      </c>
      <c r="AB19" s="22">
        <f t="shared" si="5"/>
        <v>0</v>
      </c>
      <c r="AC19" s="22">
        <f t="shared" si="5"/>
        <v>0</v>
      </c>
      <c r="AD19" s="22">
        <f t="shared" si="5"/>
        <v>0</v>
      </c>
      <c r="AE19" s="22">
        <f t="shared" si="5"/>
        <v>0</v>
      </c>
      <c r="AF19" s="22">
        <f t="shared" si="5"/>
        <v>0</v>
      </c>
      <c r="AG19" s="22">
        <f t="shared" si="5"/>
        <v>0</v>
      </c>
      <c r="AH19" s="22">
        <f t="shared" si="5"/>
        <v>0</v>
      </c>
      <c r="AI19" s="22">
        <f t="shared" si="5"/>
        <v>0</v>
      </c>
      <c r="AJ19" s="22">
        <f t="shared" si="5"/>
        <v>0</v>
      </c>
      <c r="AK19" s="22">
        <f t="shared" si="5"/>
        <v>0</v>
      </c>
      <c r="AL19" s="22">
        <f t="shared" si="5"/>
        <v>0</v>
      </c>
      <c r="AM19" s="22">
        <f t="shared" si="5"/>
        <v>0</v>
      </c>
      <c r="AN19" s="22">
        <f t="shared" si="5"/>
        <v>0</v>
      </c>
      <c r="AO19" s="22">
        <f t="shared" si="5"/>
        <v>0</v>
      </c>
      <c r="AP19" s="22">
        <f t="shared" si="5"/>
        <v>0</v>
      </c>
      <c r="AQ19" s="22">
        <f t="shared" si="5"/>
        <v>0</v>
      </c>
      <c r="AR19" s="22">
        <f t="shared" si="5"/>
        <v>0</v>
      </c>
      <c r="AS19" s="22">
        <f t="shared" si="5"/>
        <v>0</v>
      </c>
      <c r="AT19" s="22">
        <f t="shared" si="5"/>
        <v>0</v>
      </c>
      <c r="AU19" s="22">
        <f t="shared" si="5"/>
        <v>0</v>
      </c>
      <c r="AV19" s="22">
        <f t="shared" si="5"/>
        <v>0</v>
      </c>
      <c r="AW19" s="22">
        <f t="shared" si="5"/>
        <v>0</v>
      </c>
      <c r="AX19" s="22">
        <f t="shared" si="5"/>
        <v>0</v>
      </c>
      <c r="AY19" s="22">
        <f t="shared" si="5"/>
        <v>0</v>
      </c>
      <c r="AZ19" s="22">
        <f t="shared" si="5"/>
        <v>0</v>
      </c>
      <c r="BA19" s="22">
        <f t="shared" si="5"/>
        <v>0</v>
      </c>
      <c r="BB19" s="22">
        <f t="shared" si="5"/>
        <v>0</v>
      </c>
      <c r="BC19" s="22">
        <f t="shared" si="5"/>
        <v>0</v>
      </c>
      <c r="BD19" s="22">
        <f t="shared" si="5"/>
        <v>0</v>
      </c>
      <c r="BE19" s="22">
        <f t="shared" si="5"/>
        <v>0</v>
      </c>
    </row>
    <row r="20" spans="1:57" ht="9.9499999999999993" customHeight="1"/>
    <row r="21" spans="1:57" ht="11.25" customHeight="1">
      <c r="B21" s="258" t="s">
        <v>11</v>
      </c>
      <c r="C21" s="259"/>
      <c r="D21" s="259"/>
      <c r="E21" s="282">
        <v>1020</v>
      </c>
      <c r="F21" s="283">
        <v>42005</v>
      </c>
      <c r="G21" s="255">
        <v>42370</v>
      </c>
      <c r="H21" s="256">
        <v>42736</v>
      </c>
      <c r="I21" s="255">
        <v>43101</v>
      </c>
      <c r="J21" s="255">
        <v>43466</v>
      </c>
      <c r="K21" s="256">
        <v>43831</v>
      </c>
      <c r="L21" s="256">
        <v>44197</v>
      </c>
      <c r="M21" s="255">
        <v>44562</v>
      </c>
      <c r="N21" s="256">
        <v>44927</v>
      </c>
      <c r="O21" s="256">
        <v>45292</v>
      </c>
      <c r="P21" s="255">
        <v>45658</v>
      </c>
      <c r="Q21" s="256">
        <v>46023</v>
      </c>
      <c r="R21" s="255">
        <v>46388</v>
      </c>
      <c r="S21" s="256">
        <v>46753</v>
      </c>
      <c r="T21" s="255">
        <v>47119</v>
      </c>
      <c r="U21" s="256">
        <v>47484</v>
      </c>
      <c r="V21" s="255">
        <v>47849</v>
      </c>
      <c r="W21" s="256">
        <v>48214</v>
      </c>
      <c r="X21" s="255">
        <v>48580</v>
      </c>
      <c r="Y21" s="256">
        <v>48945</v>
      </c>
      <c r="Z21" s="255">
        <v>49310</v>
      </c>
      <c r="AA21" s="256">
        <v>49675</v>
      </c>
      <c r="AB21" s="255">
        <v>50041</v>
      </c>
      <c r="AC21" s="256">
        <v>50406</v>
      </c>
      <c r="AD21" s="255">
        <v>50771</v>
      </c>
      <c r="AE21" s="256">
        <v>51136</v>
      </c>
      <c r="AF21" s="255">
        <v>51502</v>
      </c>
      <c r="AG21" s="256">
        <v>51867</v>
      </c>
      <c r="AH21" s="255">
        <v>52232</v>
      </c>
      <c r="AI21" s="256">
        <v>52597</v>
      </c>
      <c r="AJ21" s="255">
        <v>52963</v>
      </c>
      <c r="AK21" s="256">
        <v>53328</v>
      </c>
      <c r="AL21" s="255">
        <v>53693</v>
      </c>
      <c r="AM21" s="256">
        <v>54058</v>
      </c>
      <c r="AN21" s="255">
        <v>54424</v>
      </c>
      <c r="AO21" s="256">
        <v>54789</v>
      </c>
      <c r="AP21" s="255">
        <v>55154</v>
      </c>
      <c r="AQ21" s="256">
        <v>55519</v>
      </c>
      <c r="AR21" s="255">
        <v>55885</v>
      </c>
      <c r="AS21" s="256">
        <v>56250</v>
      </c>
      <c r="AT21" s="255">
        <v>56615</v>
      </c>
      <c r="AU21" s="256">
        <v>56980</v>
      </c>
      <c r="AV21" s="255">
        <v>57346</v>
      </c>
      <c r="AW21" s="256">
        <v>57711</v>
      </c>
      <c r="AX21" s="255">
        <v>58076</v>
      </c>
      <c r="AY21" s="257">
        <v>58442</v>
      </c>
    </row>
    <row r="22" spans="1:57" s="31" customFormat="1" ht="11.25" customHeight="1">
      <c r="B22" s="271"/>
      <c r="C22" s="272"/>
      <c r="D22" s="277" t="s">
        <v>68</v>
      </c>
      <c r="E22" s="278" t="s">
        <v>69</v>
      </c>
      <c r="F22" s="284"/>
      <c r="G22" s="268"/>
      <c r="H22" s="269"/>
      <c r="I22" s="268"/>
      <c r="J22" s="268"/>
      <c r="K22" s="269"/>
      <c r="L22" s="269"/>
      <c r="M22" s="268"/>
      <c r="N22" s="269"/>
      <c r="O22" s="269"/>
      <c r="P22" s="268"/>
      <c r="Q22" s="269"/>
      <c r="R22" s="268"/>
      <c r="S22" s="269"/>
      <c r="T22" s="268"/>
      <c r="U22" s="269"/>
      <c r="V22" s="268"/>
      <c r="W22" s="269"/>
      <c r="X22" s="268"/>
      <c r="Y22" s="269"/>
      <c r="Z22" s="268"/>
      <c r="AA22" s="269"/>
      <c r="AB22" s="268"/>
      <c r="AC22" s="269"/>
      <c r="AD22" s="268"/>
      <c r="AE22" s="269"/>
      <c r="AF22" s="268"/>
      <c r="AG22" s="269"/>
      <c r="AH22" s="268"/>
      <c r="AI22" s="269"/>
      <c r="AJ22" s="268"/>
      <c r="AK22" s="269"/>
      <c r="AL22" s="268"/>
      <c r="AM22" s="269"/>
      <c r="AN22" s="268"/>
      <c r="AO22" s="269"/>
      <c r="AP22" s="268"/>
      <c r="AQ22" s="269"/>
      <c r="AR22" s="268"/>
      <c r="AS22" s="269"/>
      <c r="AT22" s="268"/>
      <c r="AU22" s="269"/>
      <c r="AV22" s="268"/>
      <c r="AW22" s="269"/>
      <c r="AX22" s="268"/>
      <c r="AY22" s="270"/>
    </row>
    <row r="23" spans="1:57">
      <c r="B23" s="273" t="s">
        <v>133</v>
      </c>
      <c r="C23" s="274" t="s">
        <v>128</v>
      </c>
      <c r="D23" s="279">
        <v>7</v>
      </c>
      <c r="E23" s="280">
        <v>1</v>
      </c>
      <c r="F23" s="287">
        <v>7</v>
      </c>
      <c r="G23" s="249">
        <f>+F23</f>
        <v>7</v>
      </c>
      <c r="H23" s="249">
        <f t="shared" ref="H23:AY23" si="6">+G23</f>
        <v>7</v>
      </c>
      <c r="I23" s="249">
        <f t="shared" si="6"/>
        <v>7</v>
      </c>
      <c r="J23" s="249">
        <f t="shared" si="6"/>
        <v>7</v>
      </c>
      <c r="K23" s="249">
        <f t="shared" si="6"/>
        <v>7</v>
      </c>
      <c r="L23" s="249">
        <f t="shared" si="6"/>
        <v>7</v>
      </c>
      <c r="M23" s="249">
        <f t="shared" si="6"/>
        <v>7</v>
      </c>
      <c r="N23" s="249">
        <f t="shared" si="6"/>
        <v>7</v>
      </c>
      <c r="O23" s="249">
        <f t="shared" si="6"/>
        <v>7</v>
      </c>
      <c r="P23" s="249">
        <f t="shared" si="6"/>
        <v>7</v>
      </c>
      <c r="Q23" s="249">
        <f t="shared" si="6"/>
        <v>7</v>
      </c>
      <c r="R23" s="249">
        <f t="shared" si="6"/>
        <v>7</v>
      </c>
      <c r="S23" s="249">
        <f t="shared" si="6"/>
        <v>7</v>
      </c>
      <c r="T23" s="249">
        <f t="shared" si="6"/>
        <v>7</v>
      </c>
      <c r="U23" s="249">
        <f t="shared" si="6"/>
        <v>7</v>
      </c>
      <c r="V23" s="249">
        <f t="shared" si="6"/>
        <v>7</v>
      </c>
      <c r="W23" s="249">
        <f t="shared" si="6"/>
        <v>7</v>
      </c>
      <c r="X23" s="249">
        <f t="shared" si="6"/>
        <v>7</v>
      </c>
      <c r="Y23" s="249">
        <f t="shared" si="6"/>
        <v>7</v>
      </c>
      <c r="Z23" s="249">
        <f t="shared" si="6"/>
        <v>7</v>
      </c>
      <c r="AA23" s="249">
        <f t="shared" si="6"/>
        <v>7</v>
      </c>
      <c r="AB23" s="249">
        <f t="shared" si="6"/>
        <v>7</v>
      </c>
      <c r="AC23" s="249">
        <f t="shared" si="6"/>
        <v>7</v>
      </c>
      <c r="AD23" s="249">
        <f t="shared" si="6"/>
        <v>7</v>
      </c>
      <c r="AE23" s="249">
        <f t="shared" si="6"/>
        <v>7</v>
      </c>
      <c r="AF23" s="249">
        <f t="shared" si="6"/>
        <v>7</v>
      </c>
      <c r="AG23" s="249">
        <f t="shared" si="6"/>
        <v>7</v>
      </c>
      <c r="AH23" s="249">
        <f t="shared" si="6"/>
        <v>7</v>
      </c>
      <c r="AI23" s="249">
        <f t="shared" si="6"/>
        <v>7</v>
      </c>
      <c r="AJ23" s="249">
        <f t="shared" si="6"/>
        <v>7</v>
      </c>
      <c r="AK23" s="249">
        <f t="shared" si="6"/>
        <v>7</v>
      </c>
      <c r="AL23" s="249">
        <f t="shared" si="6"/>
        <v>7</v>
      </c>
      <c r="AM23" s="249">
        <f t="shared" si="6"/>
        <v>7</v>
      </c>
      <c r="AN23" s="249">
        <f t="shared" si="6"/>
        <v>7</v>
      </c>
      <c r="AO23" s="249">
        <f t="shared" si="6"/>
        <v>7</v>
      </c>
      <c r="AP23" s="249">
        <f t="shared" si="6"/>
        <v>7</v>
      </c>
      <c r="AQ23" s="249">
        <f t="shared" si="6"/>
        <v>7</v>
      </c>
      <c r="AR23" s="249">
        <f t="shared" si="6"/>
        <v>7</v>
      </c>
      <c r="AS23" s="249">
        <f t="shared" si="6"/>
        <v>7</v>
      </c>
      <c r="AT23" s="249">
        <f t="shared" si="6"/>
        <v>7</v>
      </c>
      <c r="AU23" s="249">
        <f t="shared" si="6"/>
        <v>7</v>
      </c>
      <c r="AV23" s="249">
        <f t="shared" si="6"/>
        <v>7</v>
      </c>
      <c r="AW23" s="249">
        <f t="shared" si="6"/>
        <v>7</v>
      </c>
      <c r="AX23" s="249">
        <f t="shared" si="6"/>
        <v>7</v>
      </c>
      <c r="AY23" s="250">
        <f t="shared" si="6"/>
        <v>7</v>
      </c>
    </row>
    <row r="24" spans="1:57" s="13" customFormat="1">
      <c r="A24" s="31"/>
      <c r="B24" s="273" t="s">
        <v>133</v>
      </c>
      <c r="C24" s="274" t="s">
        <v>129</v>
      </c>
      <c r="D24" s="279"/>
      <c r="E24" s="279"/>
      <c r="F24" s="285">
        <f t="shared" ref="F24:AY24" si="7">+F23*$E$21</f>
        <v>7140</v>
      </c>
      <c r="G24" s="251">
        <f t="shared" si="7"/>
        <v>7140</v>
      </c>
      <c r="H24" s="251">
        <f t="shared" si="7"/>
        <v>7140</v>
      </c>
      <c r="I24" s="251">
        <f t="shared" si="7"/>
        <v>7140</v>
      </c>
      <c r="J24" s="251">
        <f t="shared" si="7"/>
        <v>7140</v>
      </c>
      <c r="K24" s="251">
        <f t="shared" si="7"/>
        <v>7140</v>
      </c>
      <c r="L24" s="251">
        <f t="shared" si="7"/>
        <v>7140</v>
      </c>
      <c r="M24" s="251">
        <f t="shared" si="7"/>
        <v>7140</v>
      </c>
      <c r="N24" s="251">
        <f t="shared" si="7"/>
        <v>7140</v>
      </c>
      <c r="O24" s="251">
        <f t="shared" si="7"/>
        <v>7140</v>
      </c>
      <c r="P24" s="251">
        <f t="shared" si="7"/>
        <v>7140</v>
      </c>
      <c r="Q24" s="251">
        <f t="shared" si="7"/>
        <v>7140</v>
      </c>
      <c r="R24" s="251">
        <f t="shared" si="7"/>
        <v>7140</v>
      </c>
      <c r="S24" s="251">
        <f t="shared" si="7"/>
        <v>7140</v>
      </c>
      <c r="T24" s="251">
        <f t="shared" si="7"/>
        <v>7140</v>
      </c>
      <c r="U24" s="251">
        <f t="shared" si="7"/>
        <v>7140</v>
      </c>
      <c r="V24" s="251">
        <f t="shared" si="7"/>
        <v>7140</v>
      </c>
      <c r="W24" s="251">
        <f t="shared" si="7"/>
        <v>7140</v>
      </c>
      <c r="X24" s="251">
        <f t="shared" si="7"/>
        <v>7140</v>
      </c>
      <c r="Y24" s="251">
        <f t="shared" si="7"/>
        <v>7140</v>
      </c>
      <c r="Z24" s="251">
        <f t="shared" si="7"/>
        <v>7140</v>
      </c>
      <c r="AA24" s="251">
        <f t="shared" si="7"/>
        <v>7140</v>
      </c>
      <c r="AB24" s="251">
        <f t="shared" si="7"/>
        <v>7140</v>
      </c>
      <c r="AC24" s="251">
        <f t="shared" si="7"/>
        <v>7140</v>
      </c>
      <c r="AD24" s="251">
        <f t="shared" si="7"/>
        <v>7140</v>
      </c>
      <c r="AE24" s="251">
        <f t="shared" si="7"/>
        <v>7140</v>
      </c>
      <c r="AF24" s="251">
        <f t="shared" si="7"/>
        <v>7140</v>
      </c>
      <c r="AG24" s="251">
        <f t="shared" si="7"/>
        <v>7140</v>
      </c>
      <c r="AH24" s="251">
        <f t="shared" si="7"/>
        <v>7140</v>
      </c>
      <c r="AI24" s="251">
        <f t="shared" si="7"/>
        <v>7140</v>
      </c>
      <c r="AJ24" s="251">
        <f t="shared" si="7"/>
        <v>7140</v>
      </c>
      <c r="AK24" s="251">
        <f t="shared" si="7"/>
        <v>7140</v>
      </c>
      <c r="AL24" s="251">
        <f t="shared" si="7"/>
        <v>7140</v>
      </c>
      <c r="AM24" s="251">
        <f t="shared" si="7"/>
        <v>7140</v>
      </c>
      <c r="AN24" s="251">
        <f t="shared" si="7"/>
        <v>7140</v>
      </c>
      <c r="AO24" s="251">
        <f t="shared" si="7"/>
        <v>7140</v>
      </c>
      <c r="AP24" s="251">
        <f t="shared" si="7"/>
        <v>7140</v>
      </c>
      <c r="AQ24" s="251">
        <f t="shared" si="7"/>
        <v>7140</v>
      </c>
      <c r="AR24" s="251">
        <f t="shared" si="7"/>
        <v>7140</v>
      </c>
      <c r="AS24" s="251">
        <f t="shared" si="7"/>
        <v>7140</v>
      </c>
      <c r="AT24" s="251">
        <f t="shared" si="7"/>
        <v>7140</v>
      </c>
      <c r="AU24" s="251">
        <f t="shared" si="7"/>
        <v>7140</v>
      </c>
      <c r="AV24" s="251">
        <f t="shared" si="7"/>
        <v>7140</v>
      </c>
      <c r="AW24" s="251">
        <f t="shared" si="7"/>
        <v>7140</v>
      </c>
      <c r="AX24" s="251">
        <f t="shared" si="7"/>
        <v>7140</v>
      </c>
      <c r="AY24" s="252">
        <f t="shared" si="7"/>
        <v>7140</v>
      </c>
    </row>
    <row r="25" spans="1:57">
      <c r="B25" s="273" t="s">
        <v>135</v>
      </c>
      <c r="C25" s="274" t="s">
        <v>130</v>
      </c>
      <c r="D25" s="279">
        <v>73</v>
      </c>
      <c r="E25" s="279">
        <v>2</v>
      </c>
      <c r="F25" s="288">
        <v>12</v>
      </c>
      <c r="G25" s="249">
        <f>+F25</f>
        <v>12</v>
      </c>
      <c r="H25" s="249">
        <f t="shared" ref="H25:AY26" si="8">+G25</f>
        <v>12</v>
      </c>
      <c r="I25" s="249">
        <f t="shared" si="8"/>
        <v>12</v>
      </c>
      <c r="J25" s="249">
        <f t="shared" si="8"/>
        <v>12</v>
      </c>
      <c r="K25" s="249">
        <f t="shared" si="8"/>
        <v>12</v>
      </c>
      <c r="L25" s="249">
        <f t="shared" si="8"/>
        <v>12</v>
      </c>
      <c r="M25" s="249">
        <f t="shared" si="8"/>
        <v>12</v>
      </c>
      <c r="N25" s="249">
        <f t="shared" si="8"/>
        <v>12</v>
      </c>
      <c r="O25" s="249">
        <f t="shared" si="8"/>
        <v>12</v>
      </c>
      <c r="P25" s="249">
        <f t="shared" si="8"/>
        <v>12</v>
      </c>
      <c r="Q25" s="249">
        <f t="shared" si="8"/>
        <v>12</v>
      </c>
      <c r="R25" s="249">
        <f t="shared" si="8"/>
        <v>12</v>
      </c>
      <c r="S25" s="249">
        <f t="shared" si="8"/>
        <v>12</v>
      </c>
      <c r="T25" s="249">
        <f t="shared" si="8"/>
        <v>12</v>
      </c>
      <c r="U25" s="249">
        <f t="shared" si="8"/>
        <v>12</v>
      </c>
      <c r="V25" s="249">
        <f t="shared" si="8"/>
        <v>12</v>
      </c>
      <c r="W25" s="249">
        <f t="shared" si="8"/>
        <v>12</v>
      </c>
      <c r="X25" s="249">
        <f t="shared" si="8"/>
        <v>12</v>
      </c>
      <c r="Y25" s="249">
        <f t="shared" si="8"/>
        <v>12</v>
      </c>
      <c r="Z25" s="249">
        <f t="shared" si="8"/>
        <v>12</v>
      </c>
      <c r="AA25" s="249">
        <f t="shared" si="8"/>
        <v>12</v>
      </c>
      <c r="AB25" s="249">
        <f t="shared" si="8"/>
        <v>12</v>
      </c>
      <c r="AC25" s="249">
        <f t="shared" si="8"/>
        <v>12</v>
      </c>
      <c r="AD25" s="249">
        <f t="shared" si="8"/>
        <v>12</v>
      </c>
      <c r="AE25" s="249">
        <f t="shared" si="8"/>
        <v>12</v>
      </c>
      <c r="AF25" s="249">
        <f t="shared" si="8"/>
        <v>12</v>
      </c>
      <c r="AG25" s="249">
        <f t="shared" si="8"/>
        <v>12</v>
      </c>
      <c r="AH25" s="249">
        <f t="shared" si="8"/>
        <v>12</v>
      </c>
      <c r="AI25" s="249">
        <f t="shared" si="8"/>
        <v>12</v>
      </c>
      <c r="AJ25" s="249">
        <f t="shared" si="8"/>
        <v>12</v>
      </c>
      <c r="AK25" s="249">
        <f t="shared" si="8"/>
        <v>12</v>
      </c>
      <c r="AL25" s="249">
        <f t="shared" si="8"/>
        <v>12</v>
      </c>
      <c r="AM25" s="249">
        <f t="shared" si="8"/>
        <v>12</v>
      </c>
      <c r="AN25" s="249">
        <f t="shared" si="8"/>
        <v>12</v>
      </c>
      <c r="AO25" s="249">
        <f t="shared" si="8"/>
        <v>12</v>
      </c>
      <c r="AP25" s="249">
        <f t="shared" si="8"/>
        <v>12</v>
      </c>
      <c r="AQ25" s="249">
        <f t="shared" si="8"/>
        <v>12</v>
      </c>
      <c r="AR25" s="249">
        <f t="shared" si="8"/>
        <v>12</v>
      </c>
      <c r="AS25" s="249">
        <f t="shared" si="8"/>
        <v>12</v>
      </c>
      <c r="AT25" s="249">
        <f t="shared" si="8"/>
        <v>12</v>
      </c>
      <c r="AU25" s="249">
        <f t="shared" si="8"/>
        <v>12</v>
      </c>
      <c r="AV25" s="249">
        <f t="shared" si="8"/>
        <v>12</v>
      </c>
      <c r="AW25" s="249">
        <f t="shared" si="8"/>
        <v>12</v>
      </c>
      <c r="AX25" s="249">
        <f t="shared" si="8"/>
        <v>12</v>
      </c>
      <c r="AY25" s="250">
        <f t="shared" si="8"/>
        <v>12</v>
      </c>
    </row>
    <row r="26" spans="1:57">
      <c r="B26" s="273" t="s">
        <v>13</v>
      </c>
      <c r="C26" s="274" t="s">
        <v>130</v>
      </c>
      <c r="D26" s="279">
        <v>73</v>
      </c>
      <c r="E26" s="279">
        <v>5</v>
      </c>
      <c r="F26" s="288">
        <v>12</v>
      </c>
      <c r="G26" s="249">
        <f>+F26</f>
        <v>12</v>
      </c>
      <c r="H26" s="249">
        <f>+G26</f>
        <v>12</v>
      </c>
      <c r="I26" s="249">
        <f t="shared" si="8"/>
        <v>12</v>
      </c>
      <c r="J26" s="249">
        <f t="shared" si="8"/>
        <v>12</v>
      </c>
      <c r="K26" s="249">
        <f t="shared" si="8"/>
        <v>12</v>
      </c>
      <c r="L26" s="249">
        <f t="shared" si="8"/>
        <v>12</v>
      </c>
      <c r="M26" s="249">
        <f t="shared" si="8"/>
        <v>12</v>
      </c>
      <c r="N26" s="249">
        <f t="shared" si="8"/>
        <v>12</v>
      </c>
      <c r="O26" s="249">
        <f t="shared" si="8"/>
        <v>12</v>
      </c>
      <c r="P26" s="249">
        <f t="shared" si="8"/>
        <v>12</v>
      </c>
      <c r="Q26" s="249">
        <f t="shared" si="8"/>
        <v>12</v>
      </c>
      <c r="R26" s="249">
        <f t="shared" si="8"/>
        <v>12</v>
      </c>
      <c r="S26" s="249">
        <f t="shared" si="8"/>
        <v>12</v>
      </c>
      <c r="T26" s="249">
        <f t="shared" si="8"/>
        <v>12</v>
      </c>
      <c r="U26" s="249">
        <f t="shared" si="8"/>
        <v>12</v>
      </c>
      <c r="V26" s="249">
        <f t="shared" si="8"/>
        <v>12</v>
      </c>
      <c r="W26" s="249">
        <f t="shared" si="8"/>
        <v>12</v>
      </c>
      <c r="X26" s="249">
        <f t="shared" si="8"/>
        <v>12</v>
      </c>
      <c r="Y26" s="249">
        <f t="shared" si="8"/>
        <v>12</v>
      </c>
      <c r="Z26" s="249">
        <f t="shared" si="8"/>
        <v>12</v>
      </c>
      <c r="AA26" s="249">
        <f t="shared" si="8"/>
        <v>12</v>
      </c>
      <c r="AB26" s="249">
        <f t="shared" si="8"/>
        <v>12</v>
      </c>
      <c r="AC26" s="249">
        <f t="shared" si="8"/>
        <v>12</v>
      </c>
      <c r="AD26" s="249">
        <f t="shared" si="8"/>
        <v>12</v>
      </c>
      <c r="AE26" s="249">
        <f t="shared" si="8"/>
        <v>12</v>
      </c>
      <c r="AF26" s="249">
        <f t="shared" si="8"/>
        <v>12</v>
      </c>
      <c r="AG26" s="249">
        <f t="shared" si="8"/>
        <v>12</v>
      </c>
      <c r="AH26" s="249">
        <f t="shared" si="8"/>
        <v>12</v>
      </c>
      <c r="AI26" s="249">
        <f t="shared" si="8"/>
        <v>12</v>
      </c>
      <c r="AJ26" s="249">
        <f t="shared" si="8"/>
        <v>12</v>
      </c>
      <c r="AK26" s="249">
        <f t="shared" si="8"/>
        <v>12</v>
      </c>
      <c r="AL26" s="249">
        <f t="shared" si="8"/>
        <v>12</v>
      </c>
      <c r="AM26" s="249">
        <f t="shared" si="8"/>
        <v>12</v>
      </c>
      <c r="AN26" s="249">
        <f t="shared" si="8"/>
        <v>12</v>
      </c>
      <c r="AO26" s="249">
        <f t="shared" si="8"/>
        <v>12</v>
      </c>
      <c r="AP26" s="249">
        <f t="shared" si="8"/>
        <v>12</v>
      </c>
      <c r="AQ26" s="249">
        <f t="shared" si="8"/>
        <v>12</v>
      </c>
      <c r="AR26" s="249">
        <f t="shared" si="8"/>
        <v>12</v>
      </c>
      <c r="AS26" s="249">
        <f t="shared" si="8"/>
        <v>12</v>
      </c>
      <c r="AT26" s="249">
        <f t="shared" si="8"/>
        <v>12</v>
      </c>
      <c r="AU26" s="249">
        <f t="shared" si="8"/>
        <v>12</v>
      </c>
      <c r="AV26" s="249">
        <f t="shared" si="8"/>
        <v>12</v>
      </c>
      <c r="AW26" s="249">
        <f t="shared" si="8"/>
        <v>12</v>
      </c>
      <c r="AX26" s="249">
        <f t="shared" si="8"/>
        <v>12</v>
      </c>
      <c r="AY26" s="250">
        <f t="shared" si="8"/>
        <v>12</v>
      </c>
    </row>
    <row r="27" spans="1:57">
      <c r="B27" s="275" t="s">
        <v>3</v>
      </c>
      <c r="C27" s="276" t="s">
        <v>130</v>
      </c>
      <c r="D27" s="281"/>
      <c r="E27" s="281"/>
      <c r="F27" s="286"/>
      <c r="G27" s="253"/>
      <c r="H27" s="253"/>
      <c r="I27" s="253"/>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c r="AT27" s="253"/>
      <c r="AU27" s="253"/>
      <c r="AV27" s="253"/>
      <c r="AW27" s="253"/>
      <c r="AX27" s="253"/>
      <c r="AY27" s="254"/>
    </row>
    <row r="28" spans="1:57" ht="12.75" customHeight="1"/>
    <row r="29" spans="1:57" s="31" customFormat="1" ht="12.75" customHeight="1">
      <c r="B29" s="26"/>
      <c r="C29" s="4"/>
      <c r="D29" s="308" t="s">
        <v>139</v>
      </c>
      <c r="E29" s="309" t="s">
        <v>140</v>
      </c>
    </row>
    <row r="30" spans="1:57" s="31" customFormat="1" ht="12.75" customHeight="1">
      <c r="B30" s="313" t="s">
        <v>138</v>
      </c>
      <c r="C30" s="314">
        <v>50</v>
      </c>
      <c r="D30" s="308">
        <v>40</v>
      </c>
      <c r="E30" s="309">
        <v>50</v>
      </c>
    </row>
    <row r="31" spans="1:57" s="31" customFormat="1" ht="12.75" customHeight="1"/>
    <row r="32" spans="1:57" ht="14.25" customHeight="1">
      <c r="B32" s="248" t="s">
        <v>16</v>
      </c>
      <c r="C32" s="265"/>
      <c r="D32" s="265"/>
      <c r="E32" s="265"/>
      <c r="F32" s="350">
        <v>42005</v>
      </c>
      <c r="G32" s="255">
        <v>42370</v>
      </c>
      <c r="H32" s="256">
        <v>42736</v>
      </c>
      <c r="I32" s="255">
        <v>43101</v>
      </c>
      <c r="J32" s="255">
        <v>43466</v>
      </c>
      <c r="K32" s="256">
        <v>43831</v>
      </c>
      <c r="L32" s="256">
        <v>44197</v>
      </c>
      <c r="M32" s="255">
        <v>44562</v>
      </c>
      <c r="N32" s="256">
        <v>44927</v>
      </c>
      <c r="O32" s="256">
        <v>45292</v>
      </c>
      <c r="P32" s="255">
        <v>45658</v>
      </c>
      <c r="Q32" s="256">
        <v>46023</v>
      </c>
      <c r="R32" s="255">
        <v>46388</v>
      </c>
      <c r="S32" s="256">
        <v>46753</v>
      </c>
      <c r="T32" s="255">
        <v>47119</v>
      </c>
      <c r="U32" s="256">
        <v>47484</v>
      </c>
      <c r="V32" s="255">
        <v>47849</v>
      </c>
      <c r="W32" s="256">
        <v>48214</v>
      </c>
      <c r="X32" s="255">
        <v>48580</v>
      </c>
      <c r="Y32" s="256">
        <v>48945</v>
      </c>
      <c r="Z32" s="255">
        <v>49310</v>
      </c>
      <c r="AA32" s="256">
        <v>49675</v>
      </c>
      <c r="AB32" s="255">
        <v>50041</v>
      </c>
      <c r="AC32" s="256">
        <v>50406</v>
      </c>
      <c r="AD32" s="255">
        <v>50771</v>
      </c>
      <c r="AE32" s="256">
        <v>51136</v>
      </c>
      <c r="AF32" s="255">
        <v>51502</v>
      </c>
      <c r="AG32" s="256">
        <v>51867</v>
      </c>
      <c r="AH32" s="255">
        <v>52232</v>
      </c>
      <c r="AI32" s="256">
        <v>52597</v>
      </c>
      <c r="AJ32" s="255">
        <v>52963</v>
      </c>
      <c r="AK32" s="256">
        <v>53328</v>
      </c>
      <c r="AL32" s="255">
        <v>53693</v>
      </c>
      <c r="AM32" s="256">
        <v>54058</v>
      </c>
      <c r="AN32" s="255">
        <v>54424</v>
      </c>
      <c r="AO32" s="256">
        <v>54789</v>
      </c>
      <c r="AP32" s="255">
        <v>55154</v>
      </c>
      <c r="AQ32" s="256">
        <v>55519</v>
      </c>
      <c r="AR32" s="255">
        <v>55885</v>
      </c>
      <c r="AS32" s="256">
        <v>56250</v>
      </c>
      <c r="AT32" s="255">
        <v>56615</v>
      </c>
      <c r="AU32" s="256">
        <v>56980</v>
      </c>
      <c r="AV32" s="255">
        <v>57346</v>
      </c>
      <c r="AW32" s="256">
        <v>57711</v>
      </c>
      <c r="AX32" s="255">
        <v>58076</v>
      </c>
      <c r="AY32" s="257">
        <v>58442</v>
      </c>
    </row>
    <row r="33" spans="2:51">
      <c r="B33" s="290" t="s">
        <v>1</v>
      </c>
      <c r="C33" s="291" t="s">
        <v>131</v>
      </c>
      <c r="D33" s="291"/>
      <c r="E33" s="289">
        <f>+SUM(F33:AY33)</f>
        <v>353.27572130764901</v>
      </c>
      <c r="F33" s="351">
        <f>+F34+F35+F36+F37</f>
        <v>0</v>
      </c>
      <c r="G33" s="351">
        <f t="shared" ref="G33:AY33" si="9">+G34+G35+G36+G37</f>
        <v>0</v>
      </c>
      <c r="H33" s="351">
        <f t="shared" si="9"/>
        <v>31.029958384549477</v>
      </c>
      <c r="I33" s="351">
        <f t="shared" si="9"/>
        <v>24.66722742119169</v>
      </c>
      <c r="J33" s="351">
        <f t="shared" si="9"/>
        <v>26.121028135444465</v>
      </c>
      <c r="K33" s="351">
        <f t="shared" si="9"/>
        <v>28.143933028492754</v>
      </c>
      <c r="L33" s="351">
        <f t="shared" si="9"/>
        <v>30.057141271184243</v>
      </c>
      <c r="M33" s="351">
        <f t="shared" si="9"/>
        <v>21.656290082222014</v>
      </c>
      <c r="N33" s="351">
        <f t="shared" si="9"/>
        <v>18.752543360764221</v>
      </c>
      <c r="O33" s="351">
        <f t="shared" si="9"/>
        <v>16.928058679349718</v>
      </c>
      <c r="P33" s="351">
        <f t="shared" si="9"/>
        <v>15.513337734335099</v>
      </c>
      <c r="Q33" s="351">
        <f t="shared" si="9"/>
        <v>14.447462601039758</v>
      </c>
      <c r="R33" s="351">
        <f t="shared" si="9"/>
        <v>13.58266341972563</v>
      </c>
      <c r="S33" s="351">
        <f t="shared" si="9"/>
        <v>12.896431783201622</v>
      </c>
      <c r="T33" s="351">
        <f t="shared" si="9"/>
        <v>12.245824653223597</v>
      </c>
      <c r="U33" s="351">
        <f t="shared" si="9"/>
        <v>11.712970437460323</v>
      </c>
      <c r="V33" s="351">
        <f t="shared" si="9"/>
        <v>11.245213583518764</v>
      </c>
      <c r="W33" s="351">
        <f t="shared" si="9"/>
        <v>10.85993147904459</v>
      </c>
      <c r="X33" s="351">
        <f t="shared" si="9"/>
        <v>10.458329247606464</v>
      </c>
      <c r="Y33" s="351">
        <f t="shared" si="9"/>
        <v>10.12278847760293</v>
      </c>
      <c r="Z33" s="351">
        <f t="shared" si="9"/>
        <v>9.8178863383037651</v>
      </c>
      <c r="AA33" s="351">
        <f t="shared" si="9"/>
        <v>9.5654287643277343</v>
      </c>
      <c r="AB33" s="351">
        <f t="shared" si="9"/>
        <v>5.4550091880967093</v>
      </c>
      <c r="AC33" s="351">
        <f t="shared" si="9"/>
        <v>4.0326918890772117</v>
      </c>
      <c r="AD33" s="351">
        <f t="shared" si="9"/>
        <v>2.6516111456218607</v>
      </c>
      <c r="AE33" s="351">
        <f t="shared" si="9"/>
        <v>1.3119602022643431</v>
      </c>
      <c r="AF33" s="351">
        <f t="shared" si="9"/>
        <v>0</v>
      </c>
      <c r="AG33" s="351">
        <f t="shared" si="9"/>
        <v>0</v>
      </c>
      <c r="AH33" s="351">
        <f t="shared" si="9"/>
        <v>0</v>
      </c>
      <c r="AI33" s="351">
        <f t="shared" si="9"/>
        <v>0</v>
      </c>
      <c r="AJ33" s="351">
        <f t="shared" si="9"/>
        <v>0</v>
      </c>
      <c r="AK33" s="351">
        <f t="shared" si="9"/>
        <v>0</v>
      </c>
      <c r="AL33" s="351">
        <f t="shared" si="9"/>
        <v>0</v>
      </c>
      <c r="AM33" s="351">
        <f t="shared" si="9"/>
        <v>0</v>
      </c>
      <c r="AN33" s="351">
        <f t="shared" si="9"/>
        <v>0</v>
      </c>
      <c r="AO33" s="351">
        <f t="shared" si="9"/>
        <v>0</v>
      </c>
      <c r="AP33" s="351">
        <f t="shared" si="9"/>
        <v>0</v>
      </c>
      <c r="AQ33" s="351">
        <f t="shared" si="9"/>
        <v>0</v>
      </c>
      <c r="AR33" s="351">
        <f t="shared" si="9"/>
        <v>0</v>
      </c>
      <c r="AS33" s="351">
        <f t="shared" si="9"/>
        <v>0</v>
      </c>
      <c r="AT33" s="351">
        <f t="shared" si="9"/>
        <v>0</v>
      </c>
      <c r="AU33" s="351">
        <f t="shared" si="9"/>
        <v>0</v>
      </c>
      <c r="AV33" s="351">
        <f t="shared" si="9"/>
        <v>0</v>
      </c>
      <c r="AW33" s="351">
        <f t="shared" si="9"/>
        <v>0</v>
      </c>
      <c r="AX33" s="351">
        <f t="shared" si="9"/>
        <v>0</v>
      </c>
      <c r="AY33" s="352">
        <f t="shared" si="9"/>
        <v>0</v>
      </c>
    </row>
    <row r="34" spans="2:51">
      <c r="B34" s="205" t="s">
        <v>12</v>
      </c>
      <c r="C34" s="88" t="s">
        <v>131</v>
      </c>
      <c r="D34" s="88"/>
      <c r="E34" s="292">
        <f>+SUM(F34:AY34)</f>
        <v>335.98935425622267</v>
      </c>
      <c r="F34" s="353">
        <f>+($C$30/100)*(F24*F6*F$3)/1000000</f>
        <v>0</v>
      </c>
      <c r="G34" s="353">
        <f t="shared" ref="G34:I34" si="10">+($C$30/100)*(G24*G6*G$3)/1000000</f>
        <v>0</v>
      </c>
      <c r="H34" s="353">
        <f t="shared" si="10"/>
        <v>29.511611048818789</v>
      </c>
      <c r="I34" s="353">
        <f t="shared" si="10"/>
        <v>23.460219065889536</v>
      </c>
      <c r="J34" s="353">
        <f t="shared" ref="J34:S34" si="11">+($C$30/100)*(J24*J6*J$3)/1000000</f>
        <v>24.842882899653677</v>
      </c>
      <c r="K34" s="353">
        <f t="shared" si="11"/>
        <v>26.766803700724392</v>
      </c>
      <c r="L34" s="353">
        <f t="shared" si="11"/>
        <v>28.586395490503232</v>
      </c>
      <c r="M34" s="353">
        <f t="shared" si="11"/>
        <v>20.59661188540802</v>
      </c>
      <c r="N34" s="353">
        <f t="shared" si="11"/>
        <v>17.834950307717531</v>
      </c>
      <c r="O34" s="353">
        <f t="shared" si="11"/>
        <v>16.099740688189236</v>
      </c>
      <c r="P34" s="353">
        <f t="shared" si="11"/>
        <v>14.754244385729564</v>
      </c>
      <c r="Q34" s="353">
        <f t="shared" si="11"/>
        <v>13.740524290762165</v>
      </c>
      <c r="R34" s="353">
        <f t="shared" si="11"/>
        <v>12.918041167904118</v>
      </c>
      <c r="S34" s="353">
        <f t="shared" si="11"/>
        <v>12.265387983664764</v>
      </c>
      <c r="T34" s="353">
        <f t="shared" ref="T34:AY34" si="12">+($C$30/100)*(T24*T6*T$3)/1000000</f>
        <v>11.64661613977276</v>
      </c>
      <c r="U34" s="353">
        <f t="shared" si="12"/>
        <v>11.139835364676422</v>
      </c>
      <c r="V34" s="353">
        <f t="shared" si="12"/>
        <v>10.69496662950545</v>
      </c>
      <c r="W34" s="353">
        <f t="shared" si="12"/>
        <v>10.328537017502693</v>
      </c>
      <c r="X34" s="353">
        <f t="shared" si="12"/>
        <v>9.9465858494198827</v>
      </c>
      <c r="Y34" s="353">
        <f t="shared" si="12"/>
        <v>9.6274636458820222</v>
      </c>
      <c r="Z34" s="353">
        <f t="shared" si="12"/>
        <v>9.3374808740253226</v>
      </c>
      <c r="AA34" s="353">
        <f t="shared" si="12"/>
        <v>9.0973764679163303</v>
      </c>
      <c r="AB34" s="353">
        <f t="shared" si="12"/>
        <v>5.1880865398453615</v>
      </c>
      <c r="AC34" s="353">
        <f t="shared" si="12"/>
        <v>3.8353655855829754</v>
      </c>
      <c r="AD34" s="353">
        <f t="shared" si="12"/>
        <v>2.5218634138184748</v>
      </c>
      <c r="AE34" s="353">
        <f t="shared" si="12"/>
        <v>1.2477638133099633</v>
      </c>
      <c r="AF34" s="353">
        <f t="shared" si="12"/>
        <v>0</v>
      </c>
      <c r="AG34" s="353">
        <f t="shared" si="12"/>
        <v>0</v>
      </c>
      <c r="AH34" s="353">
        <f t="shared" si="12"/>
        <v>0</v>
      </c>
      <c r="AI34" s="353">
        <f t="shared" si="12"/>
        <v>0</v>
      </c>
      <c r="AJ34" s="353">
        <f t="shared" si="12"/>
        <v>0</v>
      </c>
      <c r="AK34" s="353">
        <f t="shared" si="12"/>
        <v>0</v>
      </c>
      <c r="AL34" s="353">
        <f t="shared" si="12"/>
        <v>0</v>
      </c>
      <c r="AM34" s="353">
        <f t="shared" si="12"/>
        <v>0</v>
      </c>
      <c r="AN34" s="353">
        <f t="shared" si="12"/>
        <v>0</v>
      </c>
      <c r="AO34" s="353">
        <f t="shared" si="12"/>
        <v>0</v>
      </c>
      <c r="AP34" s="353">
        <f t="shared" si="12"/>
        <v>0</v>
      </c>
      <c r="AQ34" s="353">
        <f t="shared" si="12"/>
        <v>0</v>
      </c>
      <c r="AR34" s="353">
        <f t="shared" si="12"/>
        <v>0</v>
      </c>
      <c r="AS34" s="353">
        <f t="shared" si="12"/>
        <v>0</v>
      </c>
      <c r="AT34" s="353">
        <f t="shared" si="12"/>
        <v>0</v>
      </c>
      <c r="AU34" s="353">
        <f t="shared" si="12"/>
        <v>0</v>
      </c>
      <c r="AV34" s="353">
        <f t="shared" si="12"/>
        <v>0</v>
      </c>
      <c r="AW34" s="353">
        <f t="shared" si="12"/>
        <v>0</v>
      </c>
      <c r="AX34" s="353">
        <f t="shared" si="12"/>
        <v>0</v>
      </c>
      <c r="AY34" s="354">
        <f t="shared" si="12"/>
        <v>0</v>
      </c>
    </row>
    <row r="35" spans="2:51">
      <c r="B35" s="47" t="s">
        <v>15</v>
      </c>
      <c r="C35" s="14" t="s">
        <v>131</v>
      </c>
      <c r="D35" s="14"/>
      <c r="E35" s="266">
        <f t="shared" ref="E35:E37" si="13">+SUM(F35:AY35)</f>
        <v>14.40530587618859</v>
      </c>
      <c r="F35" s="355">
        <f>+($C$30/100)*(F25*F7*F$3)/1000000</f>
        <v>0</v>
      </c>
      <c r="G35" s="355">
        <f t="shared" ref="G35:I35" si="14">+($C$30/100)*(G25*G7*G$3)/1000000</f>
        <v>0</v>
      </c>
      <c r="H35" s="355">
        <f>+($C$30/100)*(H25*H7*H$3)/1000000</f>
        <v>1.2652894464422395</v>
      </c>
      <c r="I35" s="355">
        <f t="shared" si="14"/>
        <v>1.0058402960851287</v>
      </c>
      <c r="J35" s="355">
        <f t="shared" ref="J35:S35" si="15">+($C$30/100)*(J25*J7*J$3)/1000000</f>
        <v>1.0651210298256593</v>
      </c>
      <c r="K35" s="355">
        <f t="shared" si="15"/>
        <v>1.1476077731403016</v>
      </c>
      <c r="L35" s="355">
        <f t="shared" si="15"/>
        <v>1.2256214839008417</v>
      </c>
      <c r="M35" s="355">
        <f t="shared" si="15"/>
        <v>0.88306516401166257</v>
      </c>
      <c r="N35" s="355">
        <f t="shared" si="15"/>
        <v>0.76466087753890966</v>
      </c>
      <c r="O35" s="355">
        <f t="shared" si="15"/>
        <v>0.69026499263373509</v>
      </c>
      <c r="P35" s="355">
        <f t="shared" si="15"/>
        <v>0.63257779050461183</v>
      </c>
      <c r="Q35" s="355">
        <f t="shared" si="15"/>
        <v>0.58911525856466163</v>
      </c>
      <c r="R35" s="355">
        <f t="shared" si="15"/>
        <v>0.55385187651792644</v>
      </c>
      <c r="S35" s="355">
        <f t="shared" si="15"/>
        <v>0.5258698329473831</v>
      </c>
      <c r="T35" s="355">
        <f t="shared" ref="T35:AY35" si="16">+($C$30/100)*(T25*T7*T$3)/1000000</f>
        <v>0.49934042787569716</v>
      </c>
      <c r="U35" s="355">
        <f t="shared" si="16"/>
        <v>0.47761256065325086</v>
      </c>
      <c r="V35" s="355">
        <f t="shared" si="16"/>
        <v>0.4585391283444285</v>
      </c>
      <c r="W35" s="355">
        <f t="shared" si="16"/>
        <v>0.4428287179515818</v>
      </c>
      <c r="X35" s="355">
        <f t="shared" si="16"/>
        <v>0.42645283182215243</v>
      </c>
      <c r="Y35" s="355">
        <f t="shared" si="16"/>
        <v>0.41277069310075554</v>
      </c>
      <c r="Z35" s="355">
        <f t="shared" si="16"/>
        <v>0.40033788689870181</v>
      </c>
      <c r="AA35" s="355">
        <f t="shared" si="16"/>
        <v>0.39004358034283704</v>
      </c>
      <c r="AB35" s="355">
        <f t="shared" si="16"/>
        <v>0.22243554020945644</v>
      </c>
      <c r="AC35" s="355">
        <f t="shared" si="16"/>
        <v>0.16443858624519703</v>
      </c>
      <c r="AD35" s="355">
        <f t="shared" si="16"/>
        <v>0.10812310983615479</v>
      </c>
      <c r="AE35" s="355">
        <f t="shared" si="16"/>
        <v>5.349699079531655E-2</v>
      </c>
      <c r="AF35" s="355">
        <f t="shared" si="16"/>
        <v>0</v>
      </c>
      <c r="AG35" s="355">
        <f t="shared" si="16"/>
        <v>0</v>
      </c>
      <c r="AH35" s="355">
        <f t="shared" si="16"/>
        <v>0</v>
      </c>
      <c r="AI35" s="355">
        <f t="shared" si="16"/>
        <v>0</v>
      </c>
      <c r="AJ35" s="355">
        <f t="shared" si="16"/>
        <v>0</v>
      </c>
      <c r="AK35" s="355">
        <f t="shared" si="16"/>
        <v>0</v>
      </c>
      <c r="AL35" s="355">
        <f t="shared" si="16"/>
        <v>0</v>
      </c>
      <c r="AM35" s="355">
        <f t="shared" si="16"/>
        <v>0</v>
      </c>
      <c r="AN35" s="355">
        <f t="shared" si="16"/>
        <v>0</v>
      </c>
      <c r="AO35" s="355">
        <f t="shared" si="16"/>
        <v>0</v>
      </c>
      <c r="AP35" s="355">
        <f t="shared" si="16"/>
        <v>0</v>
      </c>
      <c r="AQ35" s="355">
        <f t="shared" si="16"/>
        <v>0</v>
      </c>
      <c r="AR35" s="355">
        <f t="shared" si="16"/>
        <v>0</v>
      </c>
      <c r="AS35" s="355">
        <f t="shared" si="16"/>
        <v>0</v>
      </c>
      <c r="AT35" s="355">
        <f t="shared" si="16"/>
        <v>0</v>
      </c>
      <c r="AU35" s="355">
        <f t="shared" si="16"/>
        <v>0</v>
      </c>
      <c r="AV35" s="355">
        <f t="shared" si="16"/>
        <v>0</v>
      </c>
      <c r="AW35" s="355">
        <f t="shared" si="16"/>
        <v>0</v>
      </c>
      <c r="AX35" s="355">
        <f t="shared" si="16"/>
        <v>0</v>
      </c>
      <c r="AY35" s="356">
        <f t="shared" si="16"/>
        <v>0</v>
      </c>
    </row>
    <row r="36" spans="2:51">
      <c r="B36" s="93" t="s">
        <v>13</v>
      </c>
      <c r="C36" s="18" t="s">
        <v>131</v>
      </c>
      <c r="D36" s="18"/>
      <c r="E36" s="266">
        <f t="shared" si="13"/>
        <v>2.8810611752377184</v>
      </c>
      <c r="F36" s="355">
        <f>+($C$30/100)*(F26*F8*F$3)/1000000</f>
        <v>0</v>
      </c>
      <c r="G36" s="355">
        <f t="shared" ref="G36:I36" si="17">+($C$30/100)*(G26*G8*G$3)/1000000</f>
        <v>0</v>
      </c>
      <c r="H36" s="355">
        <f t="shared" si="17"/>
        <v>0.25305788928844786</v>
      </c>
      <c r="I36" s="355">
        <f t="shared" si="17"/>
        <v>0.20116805921702574</v>
      </c>
      <c r="J36" s="355">
        <f t="shared" ref="J36:S36" si="18">+($C$30/100)*(J26*J8*J$3)/1000000</f>
        <v>0.21302420596513186</v>
      </c>
      <c r="K36" s="355">
        <f t="shared" si="18"/>
        <v>0.22952155462806034</v>
      </c>
      <c r="L36" s="355">
        <f t="shared" si="18"/>
        <v>0.24512429678016834</v>
      </c>
      <c r="M36" s="355">
        <f t="shared" si="18"/>
        <v>0.17661303280233254</v>
      </c>
      <c r="N36" s="355">
        <f t="shared" si="18"/>
        <v>0.15293217550778196</v>
      </c>
      <c r="O36" s="355">
        <f t="shared" si="18"/>
        <v>0.13805299852674702</v>
      </c>
      <c r="P36" s="355">
        <f t="shared" si="18"/>
        <v>0.12651555810092238</v>
      </c>
      <c r="Q36" s="355">
        <f t="shared" si="18"/>
        <v>0.11782305171293231</v>
      </c>
      <c r="R36" s="355">
        <f t="shared" si="18"/>
        <v>0.11077037530358529</v>
      </c>
      <c r="S36" s="355">
        <f t="shared" si="18"/>
        <v>0.10517396658947661</v>
      </c>
      <c r="T36" s="355">
        <f t="shared" ref="T36:AY36" si="19">+($C$30/100)*(T26*T8*T$3)/1000000</f>
        <v>9.9868085575139431E-2</v>
      </c>
      <c r="U36" s="355">
        <f t="shared" si="19"/>
        <v>9.5522512130650161E-2</v>
      </c>
      <c r="V36" s="355">
        <f t="shared" si="19"/>
        <v>9.1707825668885676E-2</v>
      </c>
      <c r="W36" s="355">
        <f t="shared" si="19"/>
        <v>8.8565743590316368E-2</v>
      </c>
      <c r="X36" s="355">
        <f t="shared" si="19"/>
        <v>8.5290566364430484E-2</v>
      </c>
      <c r="Y36" s="355">
        <f t="shared" si="19"/>
        <v>8.255413862015111E-2</v>
      </c>
      <c r="Z36" s="355">
        <f t="shared" si="19"/>
        <v>8.0067577379740379E-2</v>
      </c>
      <c r="AA36" s="355">
        <f t="shared" si="19"/>
        <v>7.8008716068567407E-2</v>
      </c>
      <c r="AB36" s="355">
        <f t="shared" si="19"/>
        <v>4.448710804189128E-2</v>
      </c>
      <c r="AC36" s="355">
        <f t="shared" si="19"/>
        <v>3.2887717249039411E-2</v>
      </c>
      <c r="AD36" s="355">
        <f t="shared" si="19"/>
        <v>2.1624621967230959E-2</v>
      </c>
      <c r="AE36" s="355">
        <f t="shared" si="19"/>
        <v>1.069939815906331E-2</v>
      </c>
      <c r="AF36" s="355">
        <f t="shared" si="19"/>
        <v>0</v>
      </c>
      <c r="AG36" s="355">
        <f t="shared" si="19"/>
        <v>0</v>
      </c>
      <c r="AH36" s="355">
        <f t="shared" si="19"/>
        <v>0</v>
      </c>
      <c r="AI36" s="355">
        <f t="shared" si="19"/>
        <v>0</v>
      </c>
      <c r="AJ36" s="355">
        <f t="shared" si="19"/>
        <v>0</v>
      </c>
      <c r="AK36" s="355">
        <f t="shared" si="19"/>
        <v>0</v>
      </c>
      <c r="AL36" s="355">
        <f t="shared" si="19"/>
        <v>0</v>
      </c>
      <c r="AM36" s="355">
        <f t="shared" si="19"/>
        <v>0</v>
      </c>
      <c r="AN36" s="355">
        <f t="shared" si="19"/>
        <v>0</v>
      </c>
      <c r="AO36" s="355">
        <f t="shared" si="19"/>
        <v>0</v>
      </c>
      <c r="AP36" s="355">
        <f t="shared" si="19"/>
        <v>0</v>
      </c>
      <c r="AQ36" s="355">
        <f t="shared" si="19"/>
        <v>0</v>
      </c>
      <c r="AR36" s="355">
        <f t="shared" si="19"/>
        <v>0</v>
      </c>
      <c r="AS36" s="355">
        <f t="shared" si="19"/>
        <v>0</v>
      </c>
      <c r="AT36" s="355">
        <f t="shared" si="19"/>
        <v>0</v>
      </c>
      <c r="AU36" s="355">
        <f t="shared" si="19"/>
        <v>0</v>
      </c>
      <c r="AV36" s="355">
        <f t="shared" si="19"/>
        <v>0</v>
      </c>
      <c r="AW36" s="355">
        <f t="shared" si="19"/>
        <v>0</v>
      </c>
      <c r="AX36" s="355">
        <f t="shared" si="19"/>
        <v>0</v>
      </c>
      <c r="AY36" s="356">
        <f t="shared" si="19"/>
        <v>0</v>
      </c>
    </row>
    <row r="37" spans="2:51">
      <c r="B37" s="95" t="s">
        <v>3</v>
      </c>
      <c r="C37" s="117" t="s">
        <v>131</v>
      </c>
      <c r="D37" s="117"/>
      <c r="E37" s="267">
        <f t="shared" si="13"/>
        <v>0</v>
      </c>
      <c r="F37" s="357">
        <f>+($C$30/100)*(F27*F9*F$3)/1000000</f>
        <v>0</v>
      </c>
      <c r="G37" s="357">
        <f t="shared" ref="G37:I37" si="20">+($C$30/100)*(G27*G9*G$3)/1000000</f>
        <v>0</v>
      </c>
      <c r="H37" s="357">
        <f t="shared" si="20"/>
        <v>0</v>
      </c>
      <c r="I37" s="357">
        <f t="shared" si="20"/>
        <v>0</v>
      </c>
      <c r="J37" s="357">
        <f t="shared" ref="J37:S37" si="21">+($C$30/100)*(J27*J9*J$3)/1000000</f>
        <v>0</v>
      </c>
      <c r="K37" s="357">
        <f t="shared" si="21"/>
        <v>0</v>
      </c>
      <c r="L37" s="357">
        <f t="shared" si="21"/>
        <v>0</v>
      </c>
      <c r="M37" s="357">
        <f t="shared" si="21"/>
        <v>0</v>
      </c>
      <c r="N37" s="357">
        <f t="shared" si="21"/>
        <v>0</v>
      </c>
      <c r="O37" s="357">
        <f t="shared" si="21"/>
        <v>0</v>
      </c>
      <c r="P37" s="357">
        <f t="shared" si="21"/>
        <v>0</v>
      </c>
      <c r="Q37" s="357">
        <f t="shared" si="21"/>
        <v>0</v>
      </c>
      <c r="R37" s="357">
        <f t="shared" si="21"/>
        <v>0</v>
      </c>
      <c r="S37" s="357">
        <f t="shared" si="21"/>
        <v>0</v>
      </c>
      <c r="T37" s="357">
        <f t="shared" ref="T37:AY37" si="22">+($C$30/100)*(T27*T9*T$3)/1000000</f>
        <v>0</v>
      </c>
      <c r="U37" s="357">
        <f t="shared" si="22"/>
        <v>0</v>
      </c>
      <c r="V37" s="357">
        <f t="shared" si="22"/>
        <v>0</v>
      </c>
      <c r="W37" s="357">
        <f t="shared" si="22"/>
        <v>0</v>
      </c>
      <c r="X37" s="357">
        <f t="shared" si="22"/>
        <v>0</v>
      </c>
      <c r="Y37" s="357">
        <f t="shared" si="22"/>
        <v>0</v>
      </c>
      <c r="Z37" s="357">
        <f t="shared" si="22"/>
        <v>0</v>
      </c>
      <c r="AA37" s="357">
        <f t="shared" si="22"/>
        <v>0</v>
      </c>
      <c r="AB37" s="357">
        <f t="shared" si="22"/>
        <v>0</v>
      </c>
      <c r="AC37" s="357">
        <f t="shared" si="22"/>
        <v>0</v>
      </c>
      <c r="AD37" s="357">
        <f t="shared" si="22"/>
        <v>0</v>
      </c>
      <c r="AE37" s="357">
        <f t="shared" si="22"/>
        <v>0</v>
      </c>
      <c r="AF37" s="357">
        <f t="shared" si="22"/>
        <v>0</v>
      </c>
      <c r="AG37" s="357">
        <f t="shared" si="22"/>
        <v>0</v>
      </c>
      <c r="AH37" s="357">
        <f t="shared" si="22"/>
        <v>0</v>
      </c>
      <c r="AI37" s="357">
        <f t="shared" si="22"/>
        <v>0</v>
      </c>
      <c r="AJ37" s="357">
        <f t="shared" si="22"/>
        <v>0</v>
      </c>
      <c r="AK37" s="357">
        <f t="shared" si="22"/>
        <v>0</v>
      </c>
      <c r="AL37" s="357">
        <f t="shared" si="22"/>
        <v>0</v>
      </c>
      <c r="AM37" s="357">
        <f t="shared" si="22"/>
        <v>0</v>
      </c>
      <c r="AN37" s="357">
        <f t="shared" si="22"/>
        <v>0</v>
      </c>
      <c r="AO37" s="357">
        <f t="shared" si="22"/>
        <v>0</v>
      </c>
      <c r="AP37" s="357">
        <f t="shared" si="22"/>
        <v>0</v>
      </c>
      <c r="AQ37" s="357">
        <f t="shared" si="22"/>
        <v>0</v>
      </c>
      <c r="AR37" s="357">
        <f t="shared" si="22"/>
        <v>0</v>
      </c>
      <c r="AS37" s="357">
        <f t="shared" si="22"/>
        <v>0</v>
      </c>
      <c r="AT37" s="357">
        <f t="shared" si="22"/>
        <v>0</v>
      </c>
      <c r="AU37" s="357">
        <f t="shared" si="22"/>
        <v>0</v>
      </c>
      <c r="AV37" s="357">
        <f t="shared" si="22"/>
        <v>0</v>
      </c>
      <c r="AW37" s="357">
        <f t="shared" si="22"/>
        <v>0</v>
      </c>
      <c r="AX37" s="357">
        <f t="shared" si="22"/>
        <v>0</v>
      </c>
      <c r="AY37" s="358">
        <f t="shared" si="22"/>
        <v>0</v>
      </c>
    </row>
    <row r="38" spans="2:51" s="31" customFormat="1">
      <c r="B38" s="18"/>
      <c r="C38" s="18"/>
      <c r="D38" s="18"/>
      <c r="E38" s="307"/>
      <c r="F38" s="264"/>
      <c r="G38" s="264"/>
      <c r="H38" s="264"/>
      <c r="I38" s="264"/>
      <c r="J38" s="264"/>
      <c r="K38" s="264"/>
      <c r="L38" s="264"/>
      <c r="M38" s="264"/>
      <c r="N38" s="264"/>
      <c r="O38" s="264"/>
      <c r="P38" s="264"/>
      <c r="Q38" s="264"/>
      <c r="R38" s="264"/>
      <c r="S38" s="264"/>
      <c r="T38" s="264"/>
      <c r="U38" s="264"/>
      <c r="V38" s="264"/>
      <c r="W38" s="264"/>
      <c r="X38" s="264"/>
      <c r="Y38" s="264"/>
      <c r="Z38" s="264"/>
      <c r="AA38" s="264"/>
      <c r="AB38" s="264"/>
      <c r="AC38" s="264"/>
      <c r="AD38" s="264"/>
      <c r="AE38" s="264"/>
      <c r="AF38" s="264"/>
      <c r="AG38" s="264"/>
      <c r="AH38" s="264"/>
      <c r="AI38" s="264"/>
      <c r="AJ38" s="264"/>
      <c r="AK38" s="264"/>
      <c r="AL38" s="264"/>
      <c r="AM38" s="264"/>
      <c r="AN38" s="264"/>
      <c r="AO38" s="264"/>
      <c r="AP38" s="264"/>
      <c r="AQ38" s="264"/>
      <c r="AR38" s="264"/>
      <c r="AS38" s="264"/>
      <c r="AT38" s="264"/>
      <c r="AU38" s="264"/>
      <c r="AV38" s="264"/>
      <c r="AW38" s="264"/>
      <c r="AX38" s="264"/>
      <c r="AY38" s="264"/>
    </row>
    <row r="39" spans="2:51">
      <c r="B39" s="26" t="s">
        <v>20</v>
      </c>
      <c r="C39" s="4"/>
      <c r="D39" s="4" t="s">
        <v>131</v>
      </c>
      <c r="E39" s="25">
        <f>+SUM(F39:AY39)</f>
        <v>-109.72427869235106</v>
      </c>
      <c r="F39" s="27">
        <f t="shared" ref="F39:AY39" si="23">+F33-F19</f>
        <v>-79</v>
      </c>
      <c r="G39" s="27">
        <f t="shared" si="23"/>
        <v>-64</v>
      </c>
      <c r="H39" s="27">
        <f t="shared" si="23"/>
        <v>-32.970041615450526</v>
      </c>
      <c r="I39" s="27">
        <f t="shared" si="23"/>
        <v>-39.33277257880831</v>
      </c>
      <c r="J39" s="27">
        <f t="shared" si="23"/>
        <v>-37.878971864555538</v>
      </c>
      <c r="K39" s="27">
        <f t="shared" si="23"/>
        <v>-35.856066971507246</v>
      </c>
      <c r="L39" s="27">
        <f t="shared" si="23"/>
        <v>-33.942858728815757</v>
      </c>
      <c r="M39" s="27">
        <f t="shared" si="23"/>
        <v>21.656290082222014</v>
      </c>
      <c r="N39" s="27">
        <f t="shared" si="23"/>
        <v>18.752543360764221</v>
      </c>
      <c r="O39" s="27">
        <f t="shared" si="23"/>
        <v>16.928058679349718</v>
      </c>
      <c r="P39" s="27">
        <f t="shared" si="23"/>
        <v>15.513337734335099</v>
      </c>
      <c r="Q39" s="27">
        <f t="shared" si="23"/>
        <v>14.447462601039758</v>
      </c>
      <c r="R39" s="27">
        <f t="shared" si="23"/>
        <v>13.58266341972563</v>
      </c>
      <c r="S39" s="27">
        <f t="shared" si="23"/>
        <v>12.896431783201622</v>
      </c>
      <c r="T39" s="27">
        <f t="shared" si="23"/>
        <v>12.245824653223597</v>
      </c>
      <c r="U39" s="27">
        <f t="shared" si="23"/>
        <v>11.712970437460323</v>
      </c>
      <c r="V39" s="27">
        <f t="shared" si="23"/>
        <v>11.245213583518764</v>
      </c>
      <c r="W39" s="27">
        <f t="shared" si="23"/>
        <v>10.85993147904459</v>
      </c>
      <c r="X39" s="27">
        <f t="shared" si="23"/>
        <v>10.458329247606464</v>
      </c>
      <c r="Y39" s="27">
        <f t="shared" si="23"/>
        <v>10.12278847760293</v>
      </c>
      <c r="Z39" s="27">
        <f t="shared" si="23"/>
        <v>9.8178863383037651</v>
      </c>
      <c r="AA39" s="27">
        <f t="shared" si="23"/>
        <v>9.5654287643277343</v>
      </c>
      <c r="AB39" s="27">
        <f t="shared" si="23"/>
        <v>5.4550091880967093</v>
      </c>
      <c r="AC39" s="27">
        <f t="shared" si="23"/>
        <v>4.0326918890772117</v>
      </c>
      <c r="AD39" s="27">
        <f t="shared" si="23"/>
        <v>2.6516111456218607</v>
      </c>
      <c r="AE39" s="27">
        <f t="shared" si="23"/>
        <v>1.3119602022643431</v>
      </c>
      <c r="AF39" s="27">
        <f t="shared" si="23"/>
        <v>0</v>
      </c>
      <c r="AG39" s="27">
        <f t="shared" si="23"/>
        <v>0</v>
      </c>
      <c r="AH39" s="27">
        <f t="shared" si="23"/>
        <v>0</v>
      </c>
      <c r="AI39" s="27">
        <f t="shared" si="23"/>
        <v>0</v>
      </c>
      <c r="AJ39" s="27">
        <f t="shared" si="23"/>
        <v>0</v>
      </c>
      <c r="AK39" s="27">
        <f t="shared" si="23"/>
        <v>0</v>
      </c>
      <c r="AL39" s="27">
        <f t="shared" si="23"/>
        <v>0</v>
      </c>
      <c r="AM39" s="27">
        <f t="shared" si="23"/>
        <v>0</v>
      </c>
      <c r="AN39" s="27">
        <f t="shared" si="23"/>
        <v>0</v>
      </c>
      <c r="AO39" s="27">
        <f t="shared" si="23"/>
        <v>0</v>
      </c>
      <c r="AP39" s="27">
        <f t="shared" si="23"/>
        <v>0</v>
      </c>
      <c r="AQ39" s="27">
        <f t="shared" si="23"/>
        <v>0</v>
      </c>
      <c r="AR39" s="27">
        <f t="shared" si="23"/>
        <v>0</v>
      </c>
      <c r="AS39" s="27">
        <f t="shared" si="23"/>
        <v>0</v>
      </c>
      <c r="AT39" s="27">
        <f t="shared" si="23"/>
        <v>0</v>
      </c>
      <c r="AU39" s="27">
        <f t="shared" si="23"/>
        <v>0</v>
      </c>
      <c r="AV39" s="27">
        <f t="shared" si="23"/>
        <v>0</v>
      </c>
      <c r="AW39" s="27">
        <f t="shared" si="23"/>
        <v>0</v>
      </c>
      <c r="AX39" s="27">
        <f t="shared" si="23"/>
        <v>0</v>
      </c>
      <c r="AY39" s="28">
        <f t="shared" si="23"/>
        <v>0</v>
      </c>
    </row>
    <row r="40" spans="2:51">
      <c r="B40" s="29" t="s">
        <v>23</v>
      </c>
      <c r="C40" s="119"/>
      <c r="D40" s="4" t="s">
        <v>131</v>
      </c>
      <c r="E40" s="34"/>
      <c r="F40" s="27">
        <f>+F39</f>
        <v>-79</v>
      </c>
      <c r="G40" s="27">
        <f>+F40+G39</f>
        <v>-143</v>
      </c>
      <c r="H40" s="27">
        <f t="shared" ref="H40:AY40" si="24">+G40+H39</f>
        <v>-175.97004161545053</v>
      </c>
      <c r="I40" s="27">
        <f>+H40+I39</f>
        <v>-215.30281419425884</v>
      </c>
      <c r="J40" s="27">
        <f t="shared" si="24"/>
        <v>-253.1817860588144</v>
      </c>
      <c r="K40" s="27">
        <f t="shared" si="24"/>
        <v>-289.03785303032163</v>
      </c>
      <c r="L40" s="27">
        <f t="shared" si="24"/>
        <v>-322.98071175913736</v>
      </c>
      <c r="M40" s="27">
        <f>+L40+M39</f>
        <v>-301.32442167691534</v>
      </c>
      <c r="N40" s="27">
        <f>+M40+N39</f>
        <v>-282.57187831615113</v>
      </c>
      <c r="O40" s="27">
        <f t="shared" si="24"/>
        <v>-265.64381963680142</v>
      </c>
      <c r="P40" s="27">
        <f t="shared" si="24"/>
        <v>-250.13048190246633</v>
      </c>
      <c r="Q40" s="27">
        <f t="shared" si="24"/>
        <v>-235.68301930142658</v>
      </c>
      <c r="R40" s="27">
        <f t="shared" si="24"/>
        <v>-222.10035588170095</v>
      </c>
      <c r="S40" s="27">
        <f t="shared" si="24"/>
        <v>-209.20392409849933</v>
      </c>
      <c r="T40" s="27">
        <f t="shared" si="24"/>
        <v>-196.95809944527574</v>
      </c>
      <c r="U40" s="27">
        <f t="shared" si="24"/>
        <v>-185.24512900781542</v>
      </c>
      <c r="V40" s="27">
        <f t="shared" si="24"/>
        <v>-173.99991542429666</v>
      </c>
      <c r="W40" s="27">
        <f t="shared" si="24"/>
        <v>-163.13998394525208</v>
      </c>
      <c r="X40" s="27">
        <f t="shared" si="24"/>
        <v>-152.68165469764563</v>
      </c>
      <c r="Y40" s="27">
        <f t="shared" si="24"/>
        <v>-142.55886622004269</v>
      </c>
      <c r="Z40" s="27">
        <f t="shared" si="24"/>
        <v>-132.74097988173892</v>
      </c>
      <c r="AA40" s="27">
        <f t="shared" si="24"/>
        <v>-123.17555111741119</v>
      </c>
      <c r="AB40" s="27">
        <f t="shared" si="24"/>
        <v>-117.72054192931448</v>
      </c>
      <c r="AC40" s="27">
        <f t="shared" si="24"/>
        <v>-113.68785004023727</v>
      </c>
      <c r="AD40" s="27">
        <f t="shared" si="24"/>
        <v>-111.03623889461541</v>
      </c>
      <c r="AE40" s="27">
        <f t="shared" si="24"/>
        <v>-109.72427869235106</v>
      </c>
      <c r="AF40" s="27">
        <f t="shared" si="24"/>
        <v>-109.72427869235106</v>
      </c>
      <c r="AG40" s="27">
        <f t="shared" si="24"/>
        <v>-109.72427869235106</v>
      </c>
      <c r="AH40" s="27">
        <f t="shared" si="24"/>
        <v>-109.72427869235106</v>
      </c>
      <c r="AI40" s="27">
        <f t="shared" si="24"/>
        <v>-109.72427869235106</v>
      </c>
      <c r="AJ40" s="27">
        <f t="shared" si="24"/>
        <v>-109.72427869235106</v>
      </c>
      <c r="AK40" s="27">
        <f t="shared" si="24"/>
        <v>-109.72427869235106</v>
      </c>
      <c r="AL40" s="27">
        <f t="shared" si="24"/>
        <v>-109.72427869235106</v>
      </c>
      <c r="AM40" s="27">
        <f t="shared" si="24"/>
        <v>-109.72427869235106</v>
      </c>
      <c r="AN40" s="27">
        <f t="shared" si="24"/>
        <v>-109.72427869235106</v>
      </c>
      <c r="AO40" s="27">
        <f t="shared" si="24"/>
        <v>-109.72427869235106</v>
      </c>
      <c r="AP40" s="27">
        <f t="shared" si="24"/>
        <v>-109.72427869235106</v>
      </c>
      <c r="AQ40" s="27">
        <f t="shared" si="24"/>
        <v>-109.72427869235106</v>
      </c>
      <c r="AR40" s="27">
        <f t="shared" si="24"/>
        <v>-109.72427869235106</v>
      </c>
      <c r="AS40" s="27">
        <f t="shared" si="24"/>
        <v>-109.72427869235106</v>
      </c>
      <c r="AT40" s="27">
        <f t="shared" si="24"/>
        <v>-109.72427869235106</v>
      </c>
      <c r="AU40" s="27">
        <f t="shared" si="24"/>
        <v>-109.72427869235106</v>
      </c>
      <c r="AV40" s="27">
        <f t="shared" si="24"/>
        <v>-109.72427869235106</v>
      </c>
      <c r="AW40" s="27">
        <f t="shared" si="24"/>
        <v>-109.72427869235106</v>
      </c>
      <c r="AX40" s="27">
        <f t="shared" si="24"/>
        <v>-109.72427869235106</v>
      </c>
      <c r="AY40" s="28">
        <f t="shared" si="24"/>
        <v>-109.72427869235106</v>
      </c>
    </row>
    <row r="42" spans="2:51">
      <c r="F42" s="293">
        <f t="shared" ref="F42:AY42" si="25">IF(F39&gt;=0,F39,)</f>
        <v>0</v>
      </c>
      <c r="G42" s="294">
        <f t="shared" si="25"/>
        <v>0</v>
      </c>
      <c r="H42" s="294">
        <f t="shared" si="25"/>
        <v>0</v>
      </c>
      <c r="I42" s="294">
        <f t="shared" si="25"/>
        <v>0</v>
      </c>
      <c r="J42" s="294">
        <f t="shared" si="25"/>
        <v>0</v>
      </c>
      <c r="K42" s="294">
        <f t="shared" si="25"/>
        <v>0</v>
      </c>
      <c r="L42" s="294">
        <f t="shared" si="25"/>
        <v>0</v>
      </c>
      <c r="M42" s="294">
        <f t="shared" si="25"/>
        <v>21.656290082222014</v>
      </c>
      <c r="N42" s="294">
        <f t="shared" si="25"/>
        <v>18.752543360764221</v>
      </c>
      <c r="O42" s="294">
        <f t="shared" si="25"/>
        <v>16.928058679349718</v>
      </c>
      <c r="P42" s="294">
        <f t="shared" si="25"/>
        <v>15.513337734335099</v>
      </c>
      <c r="Q42" s="294">
        <f t="shared" si="25"/>
        <v>14.447462601039758</v>
      </c>
      <c r="R42" s="294">
        <f t="shared" si="25"/>
        <v>13.58266341972563</v>
      </c>
      <c r="S42" s="294">
        <f t="shared" si="25"/>
        <v>12.896431783201622</v>
      </c>
      <c r="T42" s="294">
        <f t="shared" si="25"/>
        <v>12.245824653223597</v>
      </c>
      <c r="U42" s="294">
        <f t="shared" si="25"/>
        <v>11.712970437460323</v>
      </c>
      <c r="V42" s="294">
        <f t="shared" si="25"/>
        <v>11.245213583518764</v>
      </c>
      <c r="W42" s="294">
        <f t="shared" si="25"/>
        <v>10.85993147904459</v>
      </c>
      <c r="X42" s="294">
        <f t="shared" si="25"/>
        <v>10.458329247606464</v>
      </c>
      <c r="Y42" s="294">
        <f t="shared" si="25"/>
        <v>10.12278847760293</v>
      </c>
      <c r="Z42" s="294">
        <f t="shared" si="25"/>
        <v>9.8178863383037651</v>
      </c>
      <c r="AA42" s="294">
        <f t="shared" si="25"/>
        <v>9.5654287643277343</v>
      </c>
      <c r="AB42" s="294">
        <f t="shared" si="25"/>
        <v>5.4550091880967093</v>
      </c>
      <c r="AC42" s="294">
        <f t="shared" si="25"/>
        <v>4.0326918890772117</v>
      </c>
      <c r="AD42" s="294">
        <f t="shared" si="25"/>
        <v>2.6516111456218607</v>
      </c>
      <c r="AE42" s="294">
        <f t="shared" si="25"/>
        <v>1.3119602022643431</v>
      </c>
      <c r="AF42" s="294">
        <f t="shared" si="25"/>
        <v>0</v>
      </c>
      <c r="AG42" s="294">
        <f t="shared" si="25"/>
        <v>0</v>
      </c>
      <c r="AH42" s="294">
        <f t="shared" si="25"/>
        <v>0</v>
      </c>
      <c r="AI42" s="294">
        <f t="shared" si="25"/>
        <v>0</v>
      </c>
      <c r="AJ42" s="294">
        <f t="shared" si="25"/>
        <v>0</v>
      </c>
      <c r="AK42" s="294">
        <f t="shared" si="25"/>
        <v>0</v>
      </c>
      <c r="AL42" s="294">
        <f t="shared" si="25"/>
        <v>0</v>
      </c>
      <c r="AM42" s="294">
        <f t="shared" si="25"/>
        <v>0</v>
      </c>
      <c r="AN42" s="294">
        <f t="shared" si="25"/>
        <v>0</v>
      </c>
      <c r="AO42" s="294">
        <f t="shared" si="25"/>
        <v>0</v>
      </c>
      <c r="AP42" s="294">
        <f t="shared" si="25"/>
        <v>0</v>
      </c>
      <c r="AQ42" s="294">
        <f t="shared" si="25"/>
        <v>0</v>
      </c>
      <c r="AR42" s="294">
        <f t="shared" si="25"/>
        <v>0</v>
      </c>
      <c r="AS42" s="294">
        <f t="shared" si="25"/>
        <v>0</v>
      </c>
      <c r="AT42" s="294">
        <f t="shared" si="25"/>
        <v>0</v>
      </c>
      <c r="AU42" s="294">
        <f t="shared" si="25"/>
        <v>0</v>
      </c>
      <c r="AV42" s="294">
        <f t="shared" si="25"/>
        <v>0</v>
      </c>
      <c r="AW42" s="294">
        <f t="shared" si="25"/>
        <v>0</v>
      </c>
      <c r="AX42" s="294">
        <f t="shared" si="25"/>
        <v>0</v>
      </c>
      <c r="AY42" s="295">
        <f t="shared" si="25"/>
        <v>0</v>
      </c>
    </row>
    <row r="43" spans="2:51">
      <c r="B43" t="s">
        <v>19</v>
      </c>
      <c r="D43" s="161">
        <v>10</v>
      </c>
      <c r="E43" t="s">
        <v>98</v>
      </c>
      <c r="F43" s="296">
        <f t="shared" ref="F43:AY43" si="26">IF(F39&lt;0,F39,)</f>
        <v>-79</v>
      </c>
      <c r="G43" s="297">
        <f t="shared" si="26"/>
        <v>-64</v>
      </c>
      <c r="H43" s="297">
        <f t="shared" si="26"/>
        <v>-32.970041615450526</v>
      </c>
      <c r="I43" s="297">
        <f t="shared" si="26"/>
        <v>-39.33277257880831</v>
      </c>
      <c r="J43" s="297">
        <f t="shared" si="26"/>
        <v>-37.878971864555538</v>
      </c>
      <c r="K43" s="297">
        <f t="shared" si="26"/>
        <v>-35.856066971507246</v>
      </c>
      <c r="L43" s="297">
        <f t="shared" si="26"/>
        <v>-33.942858728815757</v>
      </c>
      <c r="M43" s="297">
        <f t="shared" si="26"/>
        <v>0</v>
      </c>
      <c r="N43" s="297">
        <f t="shared" si="26"/>
        <v>0</v>
      </c>
      <c r="O43" s="297">
        <f t="shared" si="26"/>
        <v>0</v>
      </c>
      <c r="P43" s="297">
        <f t="shared" si="26"/>
        <v>0</v>
      </c>
      <c r="Q43" s="297">
        <f t="shared" si="26"/>
        <v>0</v>
      </c>
      <c r="R43" s="297">
        <f t="shared" si="26"/>
        <v>0</v>
      </c>
      <c r="S43" s="297">
        <f t="shared" si="26"/>
        <v>0</v>
      </c>
      <c r="T43" s="297">
        <f t="shared" si="26"/>
        <v>0</v>
      </c>
      <c r="U43" s="297">
        <f t="shared" si="26"/>
        <v>0</v>
      </c>
      <c r="V43" s="297">
        <f t="shared" si="26"/>
        <v>0</v>
      </c>
      <c r="W43" s="297">
        <f t="shared" si="26"/>
        <v>0</v>
      </c>
      <c r="X43" s="297">
        <f t="shared" si="26"/>
        <v>0</v>
      </c>
      <c r="Y43" s="297">
        <f t="shared" si="26"/>
        <v>0</v>
      </c>
      <c r="Z43" s="297">
        <f t="shared" si="26"/>
        <v>0</v>
      </c>
      <c r="AA43" s="297">
        <f t="shared" si="26"/>
        <v>0</v>
      </c>
      <c r="AB43" s="297">
        <f t="shared" si="26"/>
        <v>0</v>
      </c>
      <c r="AC43" s="297">
        <f t="shared" si="26"/>
        <v>0</v>
      </c>
      <c r="AD43" s="297">
        <f t="shared" si="26"/>
        <v>0</v>
      </c>
      <c r="AE43" s="297">
        <f t="shared" si="26"/>
        <v>0</v>
      </c>
      <c r="AF43" s="297">
        <f t="shared" si="26"/>
        <v>0</v>
      </c>
      <c r="AG43" s="297">
        <f t="shared" si="26"/>
        <v>0</v>
      </c>
      <c r="AH43" s="297">
        <f t="shared" si="26"/>
        <v>0</v>
      </c>
      <c r="AI43" s="297">
        <f t="shared" si="26"/>
        <v>0</v>
      </c>
      <c r="AJ43" s="297">
        <f t="shared" si="26"/>
        <v>0</v>
      </c>
      <c r="AK43" s="297">
        <f t="shared" si="26"/>
        <v>0</v>
      </c>
      <c r="AL43" s="297">
        <f t="shared" si="26"/>
        <v>0</v>
      </c>
      <c r="AM43" s="297">
        <f t="shared" si="26"/>
        <v>0</v>
      </c>
      <c r="AN43" s="297">
        <f t="shared" si="26"/>
        <v>0</v>
      </c>
      <c r="AO43" s="297">
        <f t="shared" si="26"/>
        <v>0</v>
      </c>
      <c r="AP43" s="297">
        <f t="shared" si="26"/>
        <v>0</v>
      </c>
      <c r="AQ43" s="297">
        <f t="shared" si="26"/>
        <v>0</v>
      </c>
      <c r="AR43" s="297">
        <f t="shared" si="26"/>
        <v>0</v>
      </c>
      <c r="AS43" s="297">
        <f t="shared" si="26"/>
        <v>0</v>
      </c>
      <c r="AT43" s="297">
        <f t="shared" si="26"/>
        <v>0</v>
      </c>
      <c r="AU43" s="297">
        <f t="shared" si="26"/>
        <v>0</v>
      </c>
      <c r="AV43" s="297">
        <f t="shared" si="26"/>
        <v>0</v>
      </c>
      <c r="AW43" s="297">
        <f t="shared" si="26"/>
        <v>0</v>
      </c>
      <c r="AX43" s="297">
        <f t="shared" si="26"/>
        <v>0</v>
      </c>
      <c r="AY43" s="298">
        <f t="shared" si="26"/>
        <v>0</v>
      </c>
    </row>
    <row r="44" spans="2:51">
      <c r="B44" t="s">
        <v>17</v>
      </c>
      <c r="D44" s="1">
        <f>+NPV(D43/100,G39:AY39)+F39</f>
        <v>-196.70435241506217</v>
      </c>
      <c r="E44" t="s">
        <v>131</v>
      </c>
      <c r="F44" s="299">
        <f>+F32</f>
        <v>42005</v>
      </c>
      <c r="G44" s="300">
        <f>+G32</f>
        <v>42370</v>
      </c>
      <c r="H44" s="300">
        <f>+H32</f>
        <v>42736</v>
      </c>
      <c r="I44" s="300">
        <f t="shared" ref="I44:AY44" si="27">IF(I33&gt;0,I32,#N/A)</f>
        <v>43101</v>
      </c>
      <c r="J44" s="300">
        <f t="shared" si="27"/>
        <v>43466</v>
      </c>
      <c r="K44" s="300">
        <f t="shared" si="27"/>
        <v>43831</v>
      </c>
      <c r="L44" s="300">
        <f t="shared" si="27"/>
        <v>44197</v>
      </c>
      <c r="M44" s="300">
        <f t="shared" si="27"/>
        <v>44562</v>
      </c>
      <c r="N44" s="300">
        <f t="shared" si="27"/>
        <v>44927</v>
      </c>
      <c r="O44" s="300">
        <f t="shared" si="27"/>
        <v>45292</v>
      </c>
      <c r="P44" s="300">
        <f t="shared" si="27"/>
        <v>45658</v>
      </c>
      <c r="Q44" s="300">
        <f t="shared" si="27"/>
        <v>46023</v>
      </c>
      <c r="R44" s="300">
        <f t="shared" si="27"/>
        <v>46388</v>
      </c>
      <c r="S44" s="300">
        <f t="shared" si="27"/>
        <v>46753</v>
      </c>
      <c r="T44" s="300">
        <f t="shared" si="27"/>
        <v>47119</v>
      </c>
      <c r="U44" s="300">
        <f t="shared" si="27"/>
        <v>47484</v>
      </c>
      <c r="V44" s="300">
        <f t="shared" si="27"/>
        <v>47849</v>
      </c>
      <c r="W44" s="300">
        <f t="shared" si="27"/>
        <v>48214</v>
      </c>
      <c r="X44" s="300">
        <f t="shared" si="27"/>
        <v>48580</v>
      </c>
      <c r="Y44" s="300">
        <f t="shared" si="27"/>
        <v>48945</v>
      </c>
      <c r="Z44" s="300">
        <f t="shared" si="27"/>
        <v>49310</v>
      </c>
      <c r="AA44" s="300">
        <f t="shared" si="27"/>
        <v>49675</v>
      </c>
      <c r="AB44" s="300">
        <f t="shared" si="27"/>
        <v>50041</v>
      </c>
      <c r="AC44" s="300">
        <f t="shared" si="27"/>
        <v>50406</v>
      </c>
      <c r="AD44" s="300">
        <f t="shared" si="27"/>
        <v>50771</v>
      </c>
      <c r="AE44" s="300">
        <f t="shared" si="27"/>
        <v>51136</v>
      </c>
      <c r="AF44" s="300" t="e">
        <f t="shared" si="27"/>
        <v>#N/A</v>
      </c>
      <c r="AG44" s="300" t="e">
        <f t="shared" si="27"/>
        <v>#N/A</v>
      </c>
      <c r="AH44" s="300" t="e">
        <f t="shared" si="27"/>
        <v>#N/A</v>
      </c>
      <c r="AI44" s="300" t="e">
        <f t="shared" si="27"/>
        <v>#N/A</v>
      </c>
      <c r="AJ44" s="300" t="e">
        <f t="shared" si="27"/>
        <v>#N/A</v>
      </c>
      <c r="AK44" s="300" t="e">
        <f t="shared" si="27"/>
        <v>#N/A</v>
      </c>
      <c r="AL44" s="300" t="e">
        <f t="shared" si="27"/>
        <v>#N/A</v>
      </c>
      <c r="AM44" s="300" t="e">
        <f t="shared" si="27"/>
        <v>#N/A</v>
      </c>
      <c r="AN44" s="300" t="e">
        <f t="shared" si="27"/>
        <v>#N/A</v>
      </c>
      <c r="AO44" s="300" t="e">
        <f t="shared" si="27"/>
        <v>#N/A</v>
      </c>
      <c r="AP44" s="300" t="e">
        <f t="shared" si="27"/>
        <v>#N/A</v>
      </c>
      <c r="AQ44" s="300" t="e">
        <f t="shared" si="27"/>
        <v>#N/A</v>
      </c>
      <c r="AR44" s="300" t="e">
        <f t="shared" si="27"/>
        <v>#N/A</v>
      </c>
      <c r="AS44" s="300" t="e">
        <f t="shared" si="27"/>
        <v>#N/A</v>
      </c>
      <c r="AT44" s="300" t="e">
        <f t="shared" si="27"/>
        <v>#N/A</v>
      </c>
      <c r="AU44" s="300" t="e">
        <f t="shared" si="27"/>
        <v>#N/A</v>
      </c>
      <c r="AV44" s="300" t="e">
        <f t="shared" si="27"/>
        <v>#N/A</v>
      </c>
      <c r="AW44" s="300" t="e">
        <f t="shared" si="27"/>
        <v>#N/A</v>
      </c>
      <c r="AX44" s="300" t="e">
        <f t="shared" si="27"/>
        <v>#N/A</v>
      </c>
      <c r="AY44" s="301" t="e">
        <f t="shared" si="27"/>
        <v>#N/A</v>
      </c>
    </row>
    <row r="45" spans="2:51">
      <c r="B45" t="s">
        <v>18</v>
      </c>
      <c r="D45" s="23">
        <f>+IRR(F39:AY39,0.1)</f>
        <v>-3.5384672346997048E-2</v>
      </c>
      <c r="F45" s="296">
        <f t="shared" ref="F45:AY45" si="28">IF(F40&gt;=0,F40,)</f>
        <v>0</v>
      </c>
      <c r="G45" s="297">
        <f t="shared" si="28"/>
        <v>0</v>
      </c>
      <c r="H45" s="297">
        <f t="shared" si="28"/>
        <v>0</v>
      </c>
      <c r="I45" s="297">
        <f t="shared" si="28"/>
        <v>0</v>
      </c>
      <c r="J45" s="297">
        <f t="shared" si="28"/>
        <v>0</v>
      </c>
      <c r="K45" s="297">
        <f t="shared" si="28"/>
        <v>0</v>
      </c>
      <c r="L45" s="297">
        <f t="shared" si="28"/>
        <v>0</v>
      </c>
      <c r="M45" s="297">
        <f t="shared" si="28"/>
        <v>0</v>
      </c>
      <c r="N45" s="297">
        <f t="shared" si="28"/>
        <v>0</v>
      </c>
      <c r="O45" s="297">
        <f t="shared" si="28"/>
        <v>0</v>
      </c>
      <c r="P45" s="297">
        <f t="shared" si="28"/>
        <v>0</v>
      </c>
      <c r="Q45" s="297">
        <f t="shared" si="28"/>
        <v>0</v>
      </c>
      <c r="R45" s="297">
        <f t="shared" si="28"/>
        <v>0</v>
      </c>
      <c r="S45" s="297">
        <f t="shared" si="28"/>
        <v>0</v>
      </c>
      <c r="T45" s="297">
        <f t="shared" si="28"/>
        <v>0</v>
      </c>
      <c r="U45" s="297">
        <f t="shared" si="28"/>
        <v>0</v>
      </c>
      <c r="V45" s="297">
        <f t="shared" si="28"/>
        <v>0</v>
      </c>
      <c r="W45" s="297">
        <f t="shared" si="28"/>
        <v>0</v>
      </c>
      <c r="X45" s="297">
        <f t="shared" si="28"/>
        <v>0</v>
      </c>
      <c r="Y45" s="297">
        <f t="shared" si="28"/>
        <v>0</v>
      </c>
      <c r="Z45" s="297">
        <f t="shared" si="28"/>
        <v>0</v>
      </c>
      <c r="AA45" s="297">
        <f t="shared" si="28"/>
        <v>0</v>
      </c>
      <c r="AB45" s="297">
        <f t="shared" si="28"/>
        <v>0</v>
      </c>
      <c r="AC45" s="297">
        <f t="shared" si="28"/>
        <v>0</v>
      </c>
      <c r="AD45" s="297">
        <f t="shared" si="28"/>
        <v>0</v>
      </c>
      <c r="AE45" s="297">
        <f t="shared" si="28"/>
        <v>0</v>
      </c>
      <c r="AF45" s="297">
        <f t="shared" si="28"/>
        <v>0</v>
      </c>
      <c r="AG45" s="297">
        <f t="shared" si="28"/>
        <v>0</v>
      </c>
      <c r="AH45" s="297">
        <f t="shared" si="28"/>
        <v>0</v>
      </c>
      <c r="AI45" s="297">
        <f t="shared" si="28"/>
        <v>0</v>
      </c>
      <c r="AJ45" s="297">
        <f t="shared" si="28"/>
        <v>0</v>
      </c>
      <c r="AK45" s="297">
        <f t="shared" si="28"/>
        <v>0</v>
      </c>
      <c r="AL45" s="297">
        <f t="shared" si="28"/>
        <v>0</v>
      </c>
      <c r="AM45" s="297">
        <f t="shared" si="28"/>
        <v>0</v>
      </c>
      <c r="AN45" s="297">
        <f t="shared" si="28"/>
        <v>0</v>
      </c>
      <c r="AO45" s="297">
        <f t="shared" si="28"/>
        <v>0</v>
      </c>
      <c r="AP45" s="297">
        <f t="shared" si="28"/>
        <v>0</v>
      </c>
      <c r="AQ45" s="297">
        <f t="shared" si="28"/>
        <v>0</v>
      </c>
      <c r="AR45" s="297">
        <f t="shared" si="28"/>
        <v>0</v>
      </c>
      <c r="AS45" s="297">
        <f t="shared" si="28"/>
        <v>0</v>
      </c>
      <c r="AT45" s="297">
        <f t="shared" si="28"/>
        <v>0</v>
      </c>
      <c r="AU45" s="297">
        <f t="shared" si="28"/>
        <v>0</v>
      </c>
      <c r="AV45" s="297">
        <f t="shared" si="28"/>
        <v>0</v>
      </c>
      <c r="AW45" s="297">
        <f t="shared" si="28"/>
        <v>0</v>
      </c>
      <c r="AX45" s="297">
        <f t="shared" si="28"/>
        <v>0</v>
      </c>
      <c r="AY45" s="298">
        <f t="shared" si="28"/>
        <v>0</v>
      </c>
    </row>
    <row r="46" spans="2:51">
      <c r="F46" s="302">
        <f t="shared" ref="F46:AY46" si="29">IF(F40&lt;0,F40,)</f>
        <v>-79</v>
      </c>
      <c r="G46" s="303">
        <f t="shared" si="29"/>
        <v>-143</v>
      </c>
      <c r="H46" s="303">
        <f t="shared" si="29"/>
        <v>-175.97004161545053</v>
      </c>
      <c r="I46" s="303">
        <f t="shared" si="29"/>
        <v>-215.30281419425884</v>
      </c>
      <c r="J46" s="303">
        <f t="shared" si="29"/>
        <v>-253.1817860588144</v>
      </c>
      <c r="K46" s="303">
        <f t="shared" si="29"/>
        <v>-289.03785303032163</v>
      </c>
      <c r="L46" s="303">
        <f t="shared" si="29"/>
        <v>-322.98071175913736</v>
      </c>
      <c r="M46" s="303">
        <f t="shared" si="29"/>
        <v>-301.32442167691534</v>
      </c>
      <c r="N46" s="303">
        <f t="shared" si="29"/>
        <v>-282.57187831615113</v>
      </c>
      <c r="O46" s="303">
        <f t="shared" si="29"/>
        <v>-265.64381963680142</v>
      </c>
      <c r="P46" s="303">
        <f t="shared" si="29"/>
        <v>-250.13048190246633</v>
      </c>
      <c r="Q46" s="303">
        <f t="shared" si="29"/>
        <v>-235.68301930142658</v>
      </c>
      <c r="R46" s="303">
        <f t="shared" si="29"/>
        <v>-222.10035588170095</v>
      </c>
      <c r="S46" s="303">
        <f t="shared" si="29"/>
        <v>-209.20392409849933</v>
      </c>
      <c r="T46" s="303">
        <f t="shared" si="29"/>
        <v>-196.95809944527574</v>
      </c>
      <c r="U46" s="303">
        <f t="shared" si="29"/>
        <v>-185.24512900781542</v>
      </c>
      <c r="V46" s="303">
        <f t="shared" si="29"/>
        <v>-173.99991542429666</v>
      </c>
      <c r="W46" s="303">
        <f t="shared" si="29"/>
        <v>-163.13998394525208</v>
      </c>
      <c r="X46" s="303">
        <f t="shared" si="29"/>
        <v>-152.68165469764563</v>
      </c>
      <c r="Y46" s="303">
        <f t="shared" si="29"/>
        <v>-142.55886622004269</v>
      </c>
      <c r="Z46" s="303">
        <f t="shared" si="29"/>
        <v>-132.74097988173892</v>
      </c>
      <c r="AA46" s="303">
        <f t="shared" si="29"/>
        <v>-123.17555111741119</v>
      </c>
      <c r="AB46" s="303">
        <f t="shared" si="29"/>
        <v>-117.72054192931448</v>
      </c>
      <c r="AC46" s="303">
        <f t="shared" si="29"/>
        <v>-113.68785004023727</v>
      </c>
      <c r="AD46" s="303">
        <f t="shared" si="29"/>
        <v>-111.03623889461541</v>
      </c>
      <c r="AE46" s="303">
        <f t="shared" si="29"/>
        <v>-109.72427869235106</v>
      </c>
      <c r="AF46" s="303">
        <f t="shared" si="29"/>
        <v>-109.72427869235106</v>
      </c>
      <c r="AG46" s="303">
        <f t="shared" si="29"/>
        <v>-109.72427869235106</v>
      </c>
      <c r="AH46" s="303">
        <f t="shared" si="29"/>
        <v>-109.72427869235106</v>
      </c>
      <c r="AI46" s="303">
        <f t="shared" si="29"/>
        <v>-109.72427869235106</v>
      </c>
      <c r="AJ46" s="303">
        <f t="shared" si="29"/>
        <v>-109.72427869235106</v>
      </c>
      <c r="AK46" s="303">
        <f t="shared" si="29"/>
        <v>-109.72427869235106</v>
      </c>
      <c r="AL46" s="303">
        <f t="shared" si="29"/>
        <v>-109.72427869235106</v>
      </c>
      <c r="AM46" s="303">
        <f t="shared" si="29"/>
        <v>-109.72427869235106</v>
      </c>
      <c r="AN46" s="303">
        <f t="shared" si="29"/>
        <v>-109.72427869235106</v>
      </c>
      <c r="AO46" s="303">
        <f t="shared" si="29"/>
        <v>-109.72427869235106</v>
      </c>
      <c r="AP46" s="303">
        <f t="shared" si="29"/>
        <v>-109.72427869235106</v>
      </c>
      <c r="AQ46" s="303">
        <f t="shared" si="29"/>
        <v>-109.72427869235106</v>
      </c>
      <c r="AR46" s="303">
        <f t="shared" si="29"/>
        <v>-109.72427869235106</v>
      </c>
      <c r="AS46" s="303">
        <f t="shared" si="29"/>
        <v>-109.72427869235106</v>
      </c>
      <c r="AT46" s="303">
        <f t="shared" si="29"/>
        <v>-109.72427869235106</v>
      </c>
      <c r="AU46" s="303">
        <f t="shared" si="29"/>
        <v>-109.72427869235106</v>
      </c>
      <c r="AV46" s="303">
        <f t="shared" si="29"/>
        <v>-109.72427869235106</v>
      </c>
      <c r="AW46" s="303">
        <f t="shared" si="29"/>
        <v>-109.72427869235106</v>
      </c>
      <c r="AX46" s="303">
        <f t="shared" si="29"/>
        <v>-109.72427869235106</v>
      </c>
      <c r="AY46" s="304">
        <f t="shared" si="29"/>
        <v>-109.72427869235106</v>
      </c>
    </row>
    <row r="47" spans="2:51">
      <c r="B47" t="s">
        <v>21</v>
      </c>
      <c r="D47">
        <f>IF(COUNTIF(F40:AY40,"&lt;0")=46,50,COUNTIF(F40:AY40,"&lt;0"))</f>
        <v>50</v>
      </c>
      <c r="E47" t="s">
        <v>132</v>
      </c>
    </row>
    <row r="48" spans="2:51">
      <c r="B48" t="s">
        <v>22</v>
      </c>
      <c r="D48" s="19">
        <f>+MIN(F40:AY40)</f>
        <v>-322.98071175913736</v>
      </c>
      <c r="E48" s="13" t="s">
        <v>131</v>
      </c>
    </row>
    <row r="49" spans="2:5">
      <c r="B49" t="s">
        <v>24</v>
      </c>
      <c r="D49" s="19">
        <f>+AY40</f>
        <v>-109.72427869235106</v>
      </c>
      <c r="E49" t="s">
        <v>131</v>
      </c>
    </row>
    <row r="50" spans="2:5">
      <c r="B50" t="s">
        <v>25</v>
      </c>
      <c r="D50" s="2">
        <f>ABS(+D49/D48)</f>
        <v>0.33972393612835267</v>
      </c>
    </row>
    <row r="53" spans="2:5">
      <c r="D53" s="245"/>
    </row>
  </sheetData>
  <pageMargins left="0.7" right="0.7" top="0.75" bottom="0.75" header="0.3" footer="0.3"/>
  <pageSetup orientation="portrait" horizontalDpi="1200" verticalDpi="12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AC45"/>
  <sheetViews>
    <sheetView showGridLines="0" workbookViewId="0">
      <selection activeCell="M34" sqref="M34"/>
    </sheetView>
  </sheetViews>
  <sheetFormatPr defaultRowHeight="11.25"/>
  <cols>
    <col min="1" max="1" width="2.83203125" customWidth="1"/>
    <col min="2" max="2" width="29.1640625" customWidth="1"/>
    <col min="4" max="4" width="12" customWidth="1"/>
    <col min="5" max="5" width="11.83203125" style="158" bestFit="1" customWidth="1"/>
    <col min="6" max="6" width="9.33203125" style="158"/>
    <col min="7" max="9" width="8.6640625" style="158" customWidth="1"/>
    <col min="10" max="17" width="8.6640625" customWidth="1"/>
    <col min="20" max="20" width="11.83203125" bestFit="1" customWidth="1"/>
    <col min="23" max="23" width="11.83203125" bestFit="1" customWidth="1"/>
  </cols>
  <sheetData>
    <row r="4" spans="2:29">
      <c r="C4" s="31"/>
      <c r="D4" s="31"/>
      <c r="E4" s="31"/>
      <c r="F4" s="31"/>
      <c r="G4" s="31"/>
      <c r="H4" s="31"/>
      <c r="I4" s="31"/>
      <c r="J4" s="31"/>
      <c r="K4" s="31"/>
      <c r="L4" s="31"/>
      <c r="M4" s="31"/>
      <c r="N4" s="31"/>
      <c r="O4" s="31"/>
      <c r="P4" s="31"/>
      <c r="Q4" s="31"/>
    </row>
    <row r="8" spans="2:29">
      <c r="K8" s="35"/>
      <c r="T8" s="35"/>
      <c r="U8" s="35"/>
    </row>
    <row r="9" spans="2:29">
      <c r="B9" s="310" t="s">
        <v>80</v>
      </c>
      <c r="C9" s="311" t="s">
        <v>95</v>
      </c>
      <c r="D9" s="312" t="s">
        <v>96</v>
      </c>
      <c r="E9" s="349" t="s">
        <v>68</v>
      </c>
      <c r="F9" s="348" t="s">
        <v>69</v>
      </c>
      <c r="G9" s="317" t="s">
        <v>147</v>
      </c>
      <c r="H9" s="315" t="s">
        <v>127</v>
      </c>
      <c r="I9" s="315" t="s">
        <v>146</v>
      </c>
      <c r="J9" s="315" t="s">
        <v>145</v>
      </c>
      <c r="K9" s="315" t="s">
        <v>144</v>
      </c>
      <c r="L9" s="318" t="s">
        <v>126</v>
      </c>
      <c r="M9" s="318" t="s">
        <v>143</v>
      </c>
      <c r="N9" s="315" t="s">
        <v>142</v>
      </c>
      <c r="O9" s="315" t="s">
        <v>141</v>
      </c>
      <c r="P9" s="315" t="s">
        <v>125</v>
      </c>
      <c r="Q9" s="316" t="s">
        <v>148</v>
      </c>
      <c r="T9" s="35"/>
      <c r="U9" s="35"/>
      <c r="V9" s="35"/>
      <c r="W9" s="35"/>
      <c r="X9" s="35"/>
      <c r="Y9" s="35"/>
      <c r="Z9" s="35"/>
      <c r="AA9" s="35"/>
      <c r="AB9" s="35"/>
      <c r="AC9" s="35"/>
    </row>
    <row r="10" spans="2:29" ht="14.25" customHeight="1">
      <c r="B10" s="320" t="s">
        <v>81</v>
      </c>
      <c r="C10" s="321">
        <f>+'Well Prod'!K40</f>
        <v>5</v>
      </c>
      <c r="D10" s="322" t="s">
        <v>83</v>
      </c>
      <c r="E10" s="329">
        <v>5.0155801725913083</v>
      </c>
      <c r="F10" s="330">
        <v>0.97138216872352068</v>
      </c>
      <c r="G10" s="335">
        <v>7.1758467838605817</v>
      </c>
      <c r="H10" s="345">
        <v>6.2770124477027496</v>
      </c>
      <c r="I10" s="336">
        <v>5.8573787420741459</v>
      </c>
      <c r="J10" s="336">
        <v>5.5536813298691596</v>
      </c>
      <c r="K10" s="336">
        <v>5.2881899319543244</v>
      </c>
      <c r="L10" s="345">
        <v>5.0240371459159547</v>
      </c>
      <c r="M10" s="336">
        <v>4.7692369702593984</v>
      </c>
      <c r="N10" s="336">
        <v>4.5227191225046681</v>
      </c>
      <c r="O10" s="336">
        <v>4.1957340654926103</v>
      </c>
      <c r="P10" s="345">
        <v>3.6830968207281232</v>
      </c>
      <c r="Q10" s="337">
        <v>2.7345638973408781</v>
      </c>
      <c r="T10" s="158"/>
      <c r="U10" s="158"/>
      <c r="V10" s="158"/>
      <c r="W10" s="158"/>
      <c r="X10" s="158"/>
      <c r="Y10" s="158"/>
      <c r="Z10" s="158"/>
      <c r="AA10" s="158"/>
      <c r="AB10" s="158"/>
      <c r="AC10" s="158"/>
    </row>
    <row r="11" spans="2:29" ht="14.25" customHeight="1">
      <c r="B11" s="323" t="s">
        <v>84</v>
      </c>
      <c r="C11" s="324">
        <f>+'Well CAPEX-Schedule'!M7</f>
        <v>23.110309524059165</v>
      </c>
      <c r="D11" s="325" t="s">
        <v>83</v>
      </c>
      <c r="E11" s="331">
        <v>45.882541112728354</v>
      </c>
      <c r="F11" s="332">
        <v>16.800580586544044</v>
      </c>
      <c r="G11" s="338">
        <v>86.250635614754373</v>
      </c>
      <c r="H11" s="346">
        <v>68.320887564823266</v>
      </c>
      <c r="I11" s="339">
        <v>61.782172435757907</v>
      </c>
      <c r="J11" s="339">
        <v>55.243904610212823</v>
      </c>
      <c r="K11" s="339">
        <v>49.383330061693499</v>
      </c>
      <c r="L11" s="346">
        <v>43.704120736539515</v>
      </c>
      <c r="M11" s="339">
        <v>39.016733808672441</v>
      </c>
      <c r="N11" s="339">
        <v>34.951316631025513</v>
      </c>
      <c r="O11" s="339">
        <v>29.914141508635161</v>
      </c>
      <c r="P11" s="346">
        <v>24.487790855024105</v>
      </c>
      <c r="Q11" s="340">
        <v>18.160918058753161</v>
      </c>
    </row>
    <row r="12" spans="2:29" ht="14.25" customHeight="1">
      <c r="B12" s="323" t="s">
        <v>85</v>
      </c>
      <c r="C12" s="324">
        <f>+MAX('Well CAPEX-Schedule'!K7:AQ7)</f>
        <v>23.110309524059165</v>
      </c>
      <c r="D12" s="325" t="s">
        <v>83</v>
      </c>
      <c r="E12" s="331">
        <v>53.674158100356017</v>
      </c>
      <c r="F12" s="332">
        <v>22.184257498468561</v>
      </c>
      <c r="G12" s="338">
        <v>121.36178335957797</v>
      </c>
      <c r="H12" s="346">
        <v>81.019726359711669</v>
      </c>
      <c r="I12" s="339">
        <v>71.279486245113191</v>
      </c>
      <c r="J12" s="339">
        <v>64.344292113164343</v>
      </c>
      <c r="K12" s="339">
        <v>57.296129507536264</v>
      </c>
      <c r="L12" s="346">
        <v>50.965285267168923</v>
      </c>
      <c r="M12" s="339">
        <v>44.57556687020039</v>
      </c>
      <c r="N12" s="339">
        <v>39.747574950985801</v>
      </c>
      <c r="O12" s="339">
        <v>34.16051122992792</v>
      </c>
      <c r="P12" s="346">
        <v>26.742199939615169</v>
      </c>
      <c r="Q12" s="340">
        <v>18.746093124602847</v>
      </c>
    </row>
    <row r="13" spans="2:29" ht="14.25" customHeight="1">
      <c r="B13" s="323" t="s">
        <v>87</v>
      </c>
      <c r="C13" s="324">
        <f>+'Well CAPEX-Schedule'!C7</f>
        <v>4</v>
      </c>
      <c r="D13" s="325" t="s">
        <v>88</v>
      </c>
      <c r="E13" s="331">
        <v>6.8816666666666668</v>
      </c>
      <c r="F13" s="332">
        <v>2.0077472377035832</v>
      </c>
      <c r="G13" s="338">
        <v>10</v>
      </c>
      <c r="H13" s="346">
        <v>10</v>
      </c>
      <c r="I13" s="339">
        <v>9</v>
      </c>
      <c r="J13" s="339">
        <v>8</v>
      </c>
      <c r="K13" s="339">
        <v>7</v>
      </c>
      <c r="L13" s="346">
        <v>7</v>
      </c>
      <c r="M13" s="339">
        <v>6</v>
      </c>
      <c r="N13" s="339">
        <v>5</v>
      </c>
      <c r="O13" s="339">
        <v>5</v>
      </c>
      <c r="P13" s="346">
        <v>4</v>
      </c>
      <c r="Q13" s="340">
        <v>4</v>
      </c>
    </row>
    <row r="14" spans="2:29" ht="14.25" customHeight="1">
      <c r="B14" s="323" t="s">
        <v>91</v>
      </c>
      <c r="C14" s="324">
        <f>SUM('Well CAPEX-Schedule'!C20:C39)</f>
        <v>28</v>
      </c>
      <c r="D14" s="325" t="s">
        <v>88</v>
      </c>
      <c r="E14" s="331">
        <v>48.153333333333336</v>
      </c>
      <c r="F14" s="332">
        <v>19.563854329244919</v>
      </c>
      <c r="G14" s="338">
        <v>100</v>
      </c>
      <c r="H14" s="346">
        <v>80</v>
      </c>
      <c r="I14" s="339">
        <v>64</v>
      </c>
      <c r="J14" s="339">
        <v>56</v>
      </c>
      <c r="K14" s="339">
        <v>50</v>
      </c>
      <c r="L14" s="346">
        <v>45</v>
      </c>
      <c r="M14" s="339">
        <v>40</v>
      </c>
      <c r="N14" s="339">
        <v>36</v>
      </c>
      <c r="O14" s="339">
        <v>32</v>
      </c>
      <c r="P14" s="346">
        <v>24</v>
      </c>
      <c r="Q14" s="340">
        <v>16</v>
      </c>
    </row>
    <row r="15" spans="2:29" s="31" customFormat="1" ht="14.25" customHeight="1">
      <c r="B15" s="323" t="s">
        <v>203</v>
      </c>
      <c r="C15" s="324">
        <f>+'Well CAPEX-Schedule'!C3</f>
        <v>12</v>
      </c>
      <c r="D15" s="325" t="s">
        <v>76</v>
      </c>
      <c r="E15" s="331">
        <v>14.889232775162737</v>
      </c>
      <c r="F15" s="332">
        <v>2.0303891122605888</v>
      </c>
      <c r="G15" s="338">
        <v>19.612850639855704</v>
      </c>
      <c r="H15" s="346">
        <v>17.700020362890385</v>
      </c>
      <c r="I15" s="339">
        <v>16.511647548714596</v>
      </c>
      <c r="J15" s="339">
        <v>15.890464045922968</v>
      </c>
      <c r="K15" s="339">
        <v>15.305810078824583</v>
      </c>
      <c r="L15" s="346">
        <v>14.683387336584881</v>
      </c>
      <c r="M15" s="339">
        <v>14.230242154489288</v>
      </c>
      <c r="N15" s="339">
        <v>13.692246651899101</v>
      </c>
      <c r="O15" s="339">
        <v>13.0863357228145</v>
      </c>
      <c r="P15" s="346">
        <v>12.433797617769727</v>
      </c>
      <c r="Q15" s="340">
        <v>10.888811810532658</v>
      </c>
    </row>
    <row r="16" spans="2:29" ht="14.25" customHeight="1">
      <c r="B16" s="323" t="s">
        <v>90</v>
      </c>
      <c r="C16" s="324">
        <f>+'Well CAPEX-Schedule'!H8</f>
        <v>94.114665057765478</v>
      </c>
      <c r="D16" s="325" t="s">
        <v>89</v>
      </c>
      <c r="E16" s="331">
        <v>243.05720791072218</v>
      </c>
      <c r="F16" s="332">
        <v>130.87382250869788</v>
      </c>
      <c r="G16" s="338">
        <v>661.53428898083507</v>
      </c>
      <c r="H16" s="346">
        <v>417.74846313865396</v>
      </c>
      <c r="I16" s="339">
        <v>341.23234804905098</v>
      </c>
      <c r="J16" s="339">
        <v>286.98354343496851</v>
      </c>
      <c r="K16" s="339">
        <v>254.25914824218103</v>
      </c>
      <c r="L16" s="346">
        <v>220.97144999000847</v>
      </c>
      <c r="M16" s="339">
        <v>190.10910421390196</v>
      </c>
      <c r="N16" s="339">
        <v>164.11860726117874</v>
      </c>
      <c r="O16" s="339">
        <v>125.33580582971554</v>
      </c>
      <c r="P16" s="346">
        <v>93.635088895655372</v>
      </c>
      <c r="Q16" s="340">
        <v>50.226351677953389</v>
      </c>
    </row>
    <row r="17" spans="2:17" ht="14.25" customHeight="1">
      <c r="B17" s="323" t="s">
        <v>92</v>
      </c>
      <c r="C17" s="324">
        <f>SUM('Well CAPEX-Schedule'!$K$25:$L$25)</f>
        <v>143</v>
      </c>
      <c r="D17" s="325" t="s">
        <v>76</v>
      </c>
      <c r="E17" s="331">
        <v>274.58628791790784</v>
      </c>
      <c r="F17" s="332">
        <v>80.792855090403492</v>
      </c>
      <c r="G17" s="338">
        <v>447.24796429921207</v>
      </c>
      <c r="H17" s="346">
        <v>383.75535520156882</v>
      </c>
      <c r="I17" s="339">
        <v>354.3339741504746</v>
      </c>
      <c r="J17" s="339">
        <v>326.67825464405007</v>
      </c>
      <c r="K17" s="339">
        <v>302.66326366730721</v>
      </c>
      <c r="L17" s="346">
        <v>271.78747810052346</v>
      </c>
      <c r="M17" s="339">
        <v>241.41698595059495</v>
      </c>
      <c r="N17" s="339">
        <v>215.48342253175113</v>
      </c>
      <c r="O17" s="339">
        <v>189.25966940685885</v>
      </c>
      <c r="P17" s="346">
        <v>167.44901381757458</v>
      </c>
      <c r="Q17" s="340">
        <v>146.5608260923461</v>
      </c>
    </row>
    <row r="18" spans="2:17" ht="14.25" customHeight="1">
      <c r="B18" s="323" t="s">
        <v>124</v>
      </c>
      <c r="C18" s="324">
        <f>+'Well CAPEX-Schedule'!J25</f>
        <v>463</v>
      </c>
      <c r="D18" s="325" t="s">
        <v>76</v>
      </c>
      <c r="E18" s="331">
        <v>923.02904239238444</v>
      </c>
      <c r="F18" s="332">
        <v>382.38997521362131</v>
      </c>
      <c r="G18" s="341">
        <v>1918.6011458904766</v>
      </c>
      <c r="H18" s="346">
        <v>1463.9026210438242</v>
      </c>
      <c r="I18" s="342">
        <v>1240.1952612935931</v>
      </c>
      <c r="J18" s="339">
        <v>1084.1579282185889</v>
      </c>
      <c r="K18" s="339">
        <v>968.42728338442816</v>
      </c>
      <c r="L18" s="346">
        <v>866.48858637031447</v>
      </c>
      <c r="M18" s="339">
        <v>754.14670856943383</v>
      </c>
      <c r="N18" s="339">
        <v>684.21442069141199</v>
      </c>
      <c r="O18" s="339">
        <v>585.3813701149885</v>
      </c>
      <c r="P18" s="346">
        <v>458.76912397429538</v>
      </c>
      <c r="Q18" s="340">
        <v>305.48610373897696</v>
      </c>
    </row>
    <row r="19" spans="2:17" ht="14.25" customHeight="1">
      <c r="B19" s="323" t="s">
        <v>17</v>
      </c>
      <c r="C19" s="324">
        <f>+'Cash Flow'!D44</f>
        <v>-196.70435241506217</v>
      </c>
      <c r="D19" s="325" t="s">
        <v>76</v>
      </c>
      <c r="E19" s="331">
        <v>-265.9496787275238</v>
      </c>
      <c r="F19" s="332">
        <v>190.17062117536318</v>
      </c>
      <c r="G19" s="341">
        <v>125.26057975964936</v>
      </c>
      <c r="H19" s="346">
        <v>-43.644545415922288</v>
      </c>
      <c r="I19" s="342">
        <v>-113.11908096808551</v>
      </c>
      <c r="J19" s="339">
        <v>-163.26109467436657</v>
      </c>
      <c r="K19" s="339">
        <v>-201.01144240583943</v>
      </c>
      <c r="L19" s="346">
        <v>-246.79921500743188</v>
      </c>
      <c r="M19" s="339">
        <v>-302.50318561540576</v>
      </c>
      <c r="N19" s="339">
        <v>-357.62488665602882</v>
      </c>
      <c r="O19" s="339">
        <v>-409.9258530272931</v>
      </c>
      <c r="P19" s="346">
        <v>-524.9520234082122</v>
      </c>
      <c r="Q19" s="340">
        <v>-785.25702508860797</v>
      </c>
    </row>
    <row r="20" spans="2:17" ht="14.25" customHeight="1">
      <c r="B20" s="323" t="s">
        <v>21</v>
      </c>
      <c r="C20" s="324">
        <f>+'Cash Flow'!D47</f>
        <v>50</v>
      </c>
      <c r="D20" s="325" t="s">
        <v>132</v>
      </c>
      <c r="E20" s="331">
        <v>31.385000000000002</v>
      </c>
      <c r="F20" s="332">
        <v>17.375844582588403</v>
      </c>
      <c r="G20" s="338">
        <v>50</v>
      </c>
      <c r="H20" s="346">
        <v>50</v>
      </c>
      <c r="I20" s="339">
        <v>50</v>
      </c>
      <c r="J20" s="339">
        <v>50</v>
      </c>
      <c r="K20" s="339">
        <v>50</v>
      </c>
      <c r="L20" s="346">
        <v>21</v>
      </c>
      <c r="M20" s="339">
        <v>19</v>
      </c>
      <c r="N20" s="339">
        <v>16</v>
      </c>
      <c r="O20" s="339">
        <v>14</v>
      </c>
      <c r="P20" s="346">
        <v>12</v>
      </c>
      <c r="Q20" s="340">
        <v>8</v>
      </c>
    </row>
    <row r="21" spans="2:17" ht="14.25" customHeight="1">
      <c r="B21" s="323" t="s">
        <v>22</v>
      </c>
      <c r="C21" s="324">
        <f>+'Cash Flow'!D48</f>
        <v>-322.98071175913736</v>
      </c>
      <c r="D21" s="325" t="s">
        <v>76</v>
      </c>
      <c r="E21" s="331">
        <v>-564.6618391867662</v>
      </c>
      <c r="F21" s="332">
        <v>241.60417251799993</v>
      </c>
      <c r="G21" s="338">
        <v>-215.0718921182708</v>
      </c>
      <c r="H21" s="346">
        <v>-291.82229308441316</v>
      </c>
      <c r="I21" s="339">
        <v>-340.96742363469889</v>
      </c>
      <c r="J21" s="339">
        <v>-392.2607630094779</v>
      </c>
      <c r="K21" s="339">
        <v>-470.00878910136407</v>
      </c>
      <c r="L21" s="346">
        <v>-530.56440917249324</v>
      </c>
      <c r="M21" s="339">
        <v>-590.61171105446033</v>
      </c>
      <c r="N21" s="339">
        <v>-662.80786015674266</v>
      </c>
      <c r="O21" s="339">
        <v>-747.56266644065852</v>
      </c>
      <c r="P21" s="346">
        <v>-911.29042809356122</v>
      </c>
      <c r="Q21" s="340">
        <v>-1255.7153507999792</v>
      </c>
    </row>
    <row r="22" spans="2:17" ht="14.25" customHeight="1">
      <c r="B22" s="323" t="s">
        <v>24</v>
      </c>
      <c r="C22" s="324">
        <f>+'Cash Flow'!D49</f>
        <v>-109.72427869235106</v>
      </c>
      <c r="D22" s="325" t="s">
        <v>76</v>
      </c>
      <c r="E22" s="331">
        <v>106.65687981858994</v>
      </c>
      <c r="F22" s="332">
        <v>419.4217056507502</v>
      </c>
      <c r="G22" s="338">
        <v>1397.3128387785291</v>
      </c>
      <c r="H22" s="346">
        <v>624.93558445981307</v>
      </c>
      <c r="I22" s="339">
        <v>395.95574007491723</v>
      </c>
      <c r="J22" s="339">
        <v>258.90994788217375</v>
      </c>
      <c r="K22" s="339">
        <v>147.05772020108805</v>
      </c>
      <c r="L22" s="346">
        <v>41.576270799591853</v>
      </c>
      <c r="M22" s="339">
        <v>-33.151926581391152</v>
      </c>
      <c r="N22" s="339">
        <v>-114.81921631532835</v>
      </c>
      <c r="O22" s="339">
        <v>-197.39730857253704</v>
      </c>
      <c r="P22" s="346">
        <v>-345.67614043215411</v>
      </c>
      <c r="Q22" s="340">
        <v>-849.42335333331687</v>
      </c>
    </row>
    <row r="23" spans="2:17" ht="14.25" customHeight="1">
      <c r="B23" s="326" t="s">
        <v>25</v>
      </c>
      <c r="C23" s="327">
        <f>+'Cash Flow'!D50</f>
        <v>0.33972393612835267</v>
      </c>
      <c r="D23" s="328"/>
      <c r="E23" s="333">
        <v>0.66917679004172947</v>
      </c>
      <c r="F23" s="334">
        <v>0.82337252819711337</v>
      </c>
      <c r="G23" s="343">
        <v>3.9958564037351718</v>
      </c>
      <c r="H23" s="347">
        <v>1.532631439315338</v>
      </c>
      <c r="I23" s="186">
        <v>0.86985420305596495</v>
      </c>
      <c r="J23" s="186">
        <v>0.66626988316864</v>
      </c>
      <c r="K23" s="186">
        <v>0.51582181086300505</v>
      </c>
      <c r="L23" s="347">
        <v>0.417099701512608</v>
      </c>
      <c r="M23" s="186">
        <v>0.31950089914365898</v>
      </c>
      <c r="N23" s="186">
        <v>0.23087540415437</v>
      </c>
      <c r="O23" s="186">
        <v>0.16119226466975201</v>
      </c>
      <c r="P23" s="347">
        <v>8.2195564513813005E-2</v>
      </c>
      <c r="Q23" s="344">
        <v>4.8820121899028693E-3</v>
      </c>
    </row>
    <row r="24" spans="2:17" ht="14.25" customHeight="1">
      <c r="B24" s="387" t="s">
        <v>133</v>
      </c>
      <c r="C24" s="388">
        <f>+'Cash Flow'!F23</f>
        <v>7</v>
      </c>
      <c r="D24" s="389" t="s">
        <v>128</v>
      </c>
      <c r="E24" s="390">
        <v>6.999713800484491</v>
      </c>
      <c r="F24" s="391">
        <v>0.94234862704369882</v>
      </c>
      <c r="G24" s="392">
        <v>9.2539363105590908</v>
      </c>
      <c r="H24" s="393">
        <v>8.1954485489975593</v>
      </c>
      <c r="I24" s="394">
        <v>7.7523261707103046</v>
      </c>
      <c r="J24" s="394">
        <v>7.474694898564346</v>
      </c>
      <c r="K24" s="394">
        <v>7.2347434648947466</v>
      </c>
      <c r="L24" s="393">
        <v>6.9931073065756113</v>
      </c>
      <c r="M24" s="394">
        <v>6.7660604263983366</v>
      </c>
      <c r="N24" s="394">
        <v>6.5077108543125686</v>
      </c>
      <c r="O24" s="394">
        <v>6.1733531965572412</v>
      </c>
      <c r="P24" s="393">
        <v>5.7846239599598306</v>
      </c>
      <c r="Q24" s="395">
        <v>4.8485745336051584</v>
      </c>
    </row>
    <row r="25" spans="2:17" ht="14.25" customHeight="1">
      <c r="B25" s="326" t="s">
        <v>135</v>
      </c>
      <c r="C25" s="396">
        <f>+'Cash Flow'!F25</f>
        <v>12</v>
      </c>
      <c r="D25" s="397" t="s">
        <v>130</v>
      </c>
      <c r="E25" s="333">
        <v>73.047705040111921</v>
      </c>
      <c r="F25" s="334">
        <v>1.954518104621672</v>
      </c>
      <c r="G25" s="343">
        <v>77.237491980426597</v>
      </c>
      <c r="H25" s="347">
        <v>75.644796833358811</v>
      </c>
      <c r="I25" s="186">
        <v>74.759738305397377</v>
      </c>
      <c r="J25" s="186">
        <v>74.08321961362914</v>
      </c>
      <c r="K25" s="186">
        <v>73.517178127105097</v>
      </c>
      <c r="L25" s="347">
        <v>73.011768453369626</v>
      </c>
      <c r="M25" s="186">
        <v>72.556327542573754</v>
      </c>
      <c r="N25" s="186">
        <v>71.902140961389719</v>
      </c>
      <c r="O25" s="186">
        <v>71.377177273917539</v>
      </c>
      <c r="P25" s="347">
        <v>70.546237950895957</v>
      </c>
      <c r="Q25" s="344">
        <v>68.794874215666539</v>
      </c>
    </row>
    <row r="26" spans="2:17" ht="14.25" customHeight="1">
      <c r="B26" s="32"/>
      <c r="C26" s="306"/>
      <c r="D26" s="305"/>
      <c r="E26" s="319"/>
      <c r="F26" s="319"/>
      <c r="G26" s="244"/>
      <c r="H26" s="244"/>
      <c r="I26" s="244"/>
      <c r="J26" s="244"/>
      <c r="K26" s="244"/>
      <c r="L26" s="244"/>
      <c r="M26" s="244"/>
      <c r="N26" s="244"/>
      <c r="O26" s="244"/>
      <c r="P26" s="244"/>
      <c r="Q26" s="244"/>
    </row>
    <row r="27" spans="2:17" ht="14.25" customHeight="1">
      <c r="B27" s="32"/>
      <c r="C27" s="306"/>
      <c r="D27" s="305"/>
      <c r="E27" s="319"/>
      <c r="F27" s="319"/>
      <c r="G27" s="244"/>
      <c r="H27" s="244"/>
      <c r="I27" s="244"/>
      <c r="J27" s="244"/>
      <c r="K27" s="244"/>
      <c r="L27" s="244"/>
      <c r="M27" s="244"/>
      <c r="N27" s="244"/>
      <c r="O27" s="244"/>
      <c r="P27" s="244"/>
      <c r="Q27" s="244"/>
    </row>
    <row r="28" spans="2:17" ht="14.25" customHeight="1">
      <c r="B28" s="32"/>
      <c r="C28" s="306"/>
      <c r="D28" s="305"/>
      <c r="E28" s="319"/>
      <c r="F28" s="319"/>
      <c r="G28" s="244"/>
      <c r="H28" s="244"/>
      <c r="I28" s="244"/>
      <c r="J28" s="244"/>
      <c r="K28" s="244"/>
      <c r="L28" s="244"/>
      <c r="M28" s="244"/>
      <c r="N28" s="244"/>
      <c r="O28" s="244"/>
      <c r="P28" s="244"/>
      <c r="Q28" s="244"/>
    </row>
    <row r="29" spans="2:17" ht="14.25" customHeight="1">
      <c r="B29" s="32"/>
      <c r="C29" s="306"/>
      <c r="D29" s="305"/>
      <c r="E29" s="319"/>
      <c r="F29" s="319"/>
      <c r="G29" s="244"/>
      <c r="H29" s="244"/>
      <c r="I29" s="244"/>
      <c r="J29" s="244"/>
      <c r="K29" s="244"/>
      <c r="L29" s="244"/>
      <c r="M29" s="244"/>
      <c r="N29" s="244"/>
      <c r="O29" s="244"/>
      <c r="P29" s="244"/>
      <c r="Q29" s="244"/>
    </row>
    <row r="30" spans="2:17" ht="14.25" customHeight="1">
      <c r="B30" s="32"/>
      <c r="C30" s="306"/>
      <c r="D30" s="305"/>
      <c r="E30" s="319"/>
      <c r="F30" s="319"/>
      <c r="G30" s="244"/>
      <c r="H30" s="244"/>
      <c r="I30" s="244"/>
      <c r="J30" s="35"/>
      <c r="K30" s="35"/>
      <c r="L30" s="35"/>
      <c r="M30" s="35"/>
      <c r="N30" s="35"/>
      <c r="O30" s="35"/>
      <c r="P30" s="35"/>
      <c r="Q30" s="35"/>
    </row>
    <row r="31" spans="2:17" ht="14.25" customHeight="1">
      <c r="B31" s="32"/>
      <c r="C31" s="306"/>
      <c r="D31" s="305"/>
      <c r="E31" s="319"/>
      <c r="F31" s="319"/>
      <c r="G31" s="244"/>
      <c r="H31" s="244"/>
      <c r="I31" s="244"/>
      <c r="J31" s="35"/>
      <c r="K31" s="35"/>
      <c r="L31" s="35"/>
      <c r="M31" s="35"/>
      <c r="N31" s="35"/>
      <c r="O31" s="35"/>
      <c r="P31" s="35"/>
      <c r="Q31" s="35"/>
    </row>
    <row r="32" spans="2:17" ht="14.25" customHeight="1">
      <c r="B32" s="32"/>
      <c r="C32" s="306"/>
      <c r="D32" s="305"/>
      <c r="E32" s="319"/>
      <c r="F32" s="319"/>
      <c r="G32" s="244"/>
      <c r="H32" s="244"/>
      <c r="I32" s="244"/>
      <c r="J32" s="35"/>
      <c r="K32" s="35"/>
      <c r="L32" s="35"/>
      <c r="M32" s="35"/>
      <c r="N32" s="35"/>
      <c r="O32" s="35"/>
      <c r="P32" s="35"/>
      <c r="Q32" s="35"/>
    </row>
    <row r="33" spans="2:17" ht="14.25" customHeight="1">
      <c r="B33" s="32"/>
      <c r="C33" s="306"/>
      <c r="D33" s="305"/>
      <c r="E33" s="319"/>
      <c r="F33" s="319"/>
      <c r="G33" s="244"/>
      <c r="H33" s="244"/>
      <c r="I33" s="244"/>
      <c r="J33" s="35"/>
      <c r="K33" s="35"/>
      <c r="L33" s="35"/>
      <c r="M33" s="35"/>
      <c r="N33" s="35"/>
      <c r="O33" s="35"/>
      <c r="P33" s="35"/>
      <c r="Q33" s="35"/>
    </row>
    <row r="34" spans="2:17" ht="14.25" customHeight="1">
      <c r="B34" s="32"/>
      <c r="C34" s="306"/>
      <c r="D34" s="305"/>
      <c r="E34" s="319"/>
      <c r="F34" s="319"/>
      <c r="G34" s="244"/>
      <c r="H34" s="244"/>
      <c r="I34" s="244"/>
      <c r="J34" s="35"/>
      <c r="K34" s="35"/>
      <c r="L34" s="35"/>
      <c r="M34" s="35"/>
      <c r="N34" s="35"/>
      <c r="O34" s="35"/>
      <c r="P34" s="35"/>
      <c r="Q34" s="35"/>
    </row>
    <row r="35" spans="2:17" ht="14.25" customHeight="1">
      <c r="B35" s="32"/>
      <c r="C35" s="306"/>
      <c r="D35" s="305"/>
      <c r="E35" s="319"/>
      <c r="F35" s="319"/>
      <c r="G35" s="244"/>
      <c r="H35" s="244"/>
      <c r="I35" s="244"/>
      <c r="J35" s="35"/>
      <c r="K35" s="35"/>
      <c r="L35" s="35"/>
      <c r="M35" s="35"/>
      <c r="N35" s="35"/>
      <c r="O35" s="35"/>
      <c r="P35" s="35"/>
      <c r="Q35" s="35"/>
    </row>
    <row r="36" spans="2:17">
      <c r="B36" s="32"/>
      <c r="C36" s="306"/>
      <c r="D36" s="305"/>
      <c r="E36" s="319"/>
      <c r="F36" s="319"/>
      <c r="G36" s="244"/>
      <c r="H36" s="244"/>
      <c r="I36" s="244"/>
      <c r="J36" s="35"/>
      <c r="K36" s="35"/>
      <c r="L36" s="35"/>
      <c r="M36" s="35"/>
      <c r="N36" s="35"/>
      <c r="O36" s="35"/>
      <c r="P36" s="35"/>
      <c r="Q36" s="35"/>
    </row>
    <row r="37" spans="2:17">
      <c r="B37" s="32"/>
      <c r="C37" s="306"/>
      <c r="E37" s="319"/>
      <c r="F37" s="319"/>
      <c r="G37" s="244"/>
      <c r="H37" s="244"/>
      <c r="I37" s="244"/>
      <c r="J37" s="35"/>
      <c r="K37" s="35"/>
      <c r="L37" s="35"/>
      <c r="M37" s="35"/>
      <c r="N37" s="35"/>
      <c r="O37" s="35"/>
      <c r="P37" s="35"/>
      <c r="Q37" s="35"/>
    </row>
    <row r="38" spans="2:17">
      <c r="C38" s="306"/>
      <c r="D38" s="305"/>
      <c r="E38" s="319"/>
      <c r="F38" s="319"/>
      <c r="G38" s="244"/>
      <c r="H38" s="244"/>
      <c r="I38" s="244"/>
      <c r="J38" s="35"/>
      <c r="K38" s="35"/>
      <c r="L38" s="35"/>
      <c r="M38" s="35"/>
      <c r="N38" s="35"/>
      <c r="O38" s="35"/>
      <c r="P38" s="35"/>
      <c r="Q38" s="35"/>
    </row>
    <row r="39" spans="2:17">
      <c r="D39" s="305"/>
      <c r="E39" s="319"/>
      <c r="F39" s="319"/>
      <c r="G39" s="244"/>
      <c r="H39" s="244"/>
      <c r="I39" s="244"/>
      <c r="J39" s="35"/>
      <c r="K39" s="35"/>
      <c r="L39" s="35"/>
      <c r="M39" s="35"/>
      <c r="N39" s="35"/>
      <c r="O39" s="35"/>
      <c r="P39" s="35"/>
      <c r="Q39" s="35"/>
    </row>
    <row r="40" spans="2:17">
      <c r="D40" s="305"/>
      <c r="E40" s="319"/>
      <c r="F40" s="319"/>
      <c r="G40" s="244"/>
      <c r="H40" s="244"/>
      <c r="I40" s="244"/>
      <c r="J40" s="35"/>
      <c r="K40" s="35"/>
      <c r="L40" s="35"/>
      <c r="M40" s="35"/>
      <c r="N40" s="35"/>
      <c r="O40" s="35"/>
      <c r="P40" s="35"/>
      <c r="Q40" s="35"/>
    </row>
    <row r="41" spans="2:17">
      <c r="D41" s="305"/>
      <c r="E41" s="319"/>
      <c r="F41" s="319"/>
      <c r="G41" s="244"/>
      <c r="H41" s="244"/>
      <c r="I41" s="244"/>
      <c r="J41" s="35"/>
      <c r="K41" s="35"/>
      <c r="L41" s="35"/>
      <c r="M41" s="35"/>
      <c r="N41" s="35"/>
      <c r="O41" s="35"/>
      <c r="P41" s="35"/>
      <c r="Q41" s="35"/>
    </row>
    <row r="42" spans="2:17">
      <c r="E42" s="319"/>
      <c r="F42" s="319"/>
      <c r="G42" s="244"/>
      <c r="H42" s="244"/>
      <c r="I42" s="244"/>
      <c r="J42" s="35"/>
      <c r="K42" s="35"/>
      <c r="L42" s="35"/>
      <c r="M42" s="35"/>
      <c r="N42" s="35"/>
      <c r="O42" s="35"/>
      <c r="P42" s="35"/>
      <c r="Q42" s="35"/>
    </row>
    <row r="43" spans="2:17">
      <c r="E43" s="319"/>
      <c r="F43" s="319"/>
      <c r="G43" s="244"/>
      <c r="H43" s="244"/>
      <c r="I43" s="244"/>
      <c r="J43" s="35"/>
      <c r="K43" s="35"/>
      <c r="L43" s="35"/>
      <c r="M43" s="35"/>
      <c r="N43" s="35"/>
      <c r="O43" s="35"/>
      <c r="P43" s="35"/>
      <c r="Q43" s="35"/>
    </row>
    <row r="44" spans="2:17">
      <c r="G44" s="244"/>
      <c r="H44" s="244"/>
      <c r="I44" s="244"/>
      <c r="J44" s="35"/>
      <c r="K44" s="35"/>
      <c r="L44" s="35"/>
      <c r="M44" s="35"/>
      <c r="N44" s="35"/>
      <c r="O44" s="35"/>
      <c r="P44" s="35"/>
      <c r="Q44" s="35"/>
    </row>
    <row r="45" spans="2:17">
      <c r="G45" s="244"/>
      <c r="H45" s="244"/>
      <c r="I45" s="244"/>
      <c r="J45" s="35"/>
      <c r="K45" s="35"/>
      <c r="L45" s="35"/>
      <c r="M45" s="35"/>
      <c r="N45" s="35"/>
      <c r="O45" s="35"/>
      <c r="P45" s="35"/>
      <c r="Q45" s="35"/>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3313" r:id="rId4" name="CommandButton1">
          <controlPr defaultSize="0" autoLine="0" r:id="rId5">
            <anchor moveWithCells="1">
              <from>
                <xdr:col>6</xdr:col>
                <xdr:colOff>476250</xdr:colOff>
                <xdr:row>4</xdr:row>
                <xdr:rowOff>47625</xdr:rowOff>
              </from>
              <to>
                <xdr:col>11</xdr:col>
                <xdr:colOff>200025</xdr:colOff>
                <xdr:row>7</xdr:row>
                <xdr:rowOff>47625</xdr:rowOff>
              </to>
            </anchor>
          </controlPr>
        </control>
      </mc:Choice>
      <mc:Fallback>
        <control shapeId="13313" r:id="rId4" name="CommandButton1"/>
      </mc:Fallback>
    </mc:AlternateContent>
    <mc:AlternateContent xmlns:mc="http://schemas.openxmlformats.org/markup-compatibility/2006">
      <mc:Choice Requires="x14">
        <control shapeId="13314" r:id="rId6" name="CommandButton2">
          <controlPr defaultSize="0" autoLine="0" r:id="rId7">
            <anchor moveWithCells="1">
              <from>
                <xdr:col>11</xdr:col>
                <xdr:colOff>390525</xdr:colOff>
                <xdr:row>4</xdr:row>
                <xdr:rowOff>76200</xdr:rowOff>
              </from>
              <to>
                <xdr:col>17</xdr:col>
                <xdr:colOff>19050</xdr:colOff>
                <xdr:row>7</xdr:row>
                <xdr:rowOff>57150</xdr:rowOff>
              </to>
            </anchor>
          </controlPr>
        </control>
      </mc:Choice>
      <mc:Fallback>
        <control shapeId="13314" r:id="rId6" name="CommandButton2"/>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showGridLines="0" workbookViewId="0">
      <selection activeCell="AE18" sqref="AE18"/>
    </sheetView>
  </sheetViews>
  <sheetFormatPr defaultRowHeight="11.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workbookViewId="0">
      <selection activeCell="V27" sqref="V27"/>
    </sheetView>
  </sheetViews>
  <sheetFormatPr defaultRowHeight="11.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showGridLines="0" workbookViewId="0">
      <selection activeCell="W19" sqref="W19"/>
    </sheetView>
  </sheetViews>
  <sheetFormatPr defaultRowHeight="11.2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2:AF1511"/>
  <sheetViews>
    <sheetView showGridLines="0" workbookViewId="0">
      <selection activeCell="R3" sqref="R3"/>
    </sheetView>
  </sheetViews>
  <sheetFormatPr defaultRowHeight="11.25"/>
  <cols>
    <col min="1" max="1" width="16.1640625" customWidth="1"/>
    <col min="2" max="2" width="10.83203125" bestFit="1" customWidth="1"/>
  </cols>
  <sheetData>
    <row r="2" spans="1:32" ht="12.75">
      <c r="A2" s="376" t="s">
        <v>187</v>
      </c>
      <c r="B2" s="377">
        <v>600</v>
      </c>
    </row>
    <row r="5" spans="1:32">
      <c r="A5" s="67" t="s">
        <v>184</v>
      </c>
      <c r="B5" s="366">
        <f>+'Well CAPEX-Schedule'!M4</f>
        <v>45658</v>
      </c>
      <c r="C5" s="367">
        <f>+'Well CAPEX-Schedule'!N4</f>
        <v>46023</v>
      </c>
      <c r="D5" s="367">
        <f>+'Well CAPEX-Schedule'!O4</f>
        <v>46388</v>
      </c>
      <c r="E5" s="367">
        <f>+'Well CAPEX-Schedule'!P4</f>
        <v>46753</v>
      </c>
      <c r="F5" s="367">
        <f>+'Well CAPEX-Schedule'!Q4</f>
        <v>47119</v>
      </c>
      <c r="G5" s="367">
        <f>+'Well CAPEX-Schedule'!R4</f>
        <v>47484</v>
      </c>
      <c r="H5" s="367">
        <f>+'Well CAPEX-Schedule'!S4</f>
        <v>47849</v>
      </c>
      <c r="I5" s="367">
        <f>+'Well CAPEX-Schedule'!T4</f>
        <v>48214</v>
      </c>
      <c r="J5" s="367">
        <f>+'Well CAPEX-Schedule'!U4</f>
        <v>48580</v>
      </c>
      <c r="K5" s="367">
        <f>+'Well CAPEX-Schedule'!V4</f>
        <v>48945</v>
      </c>
      <c r="L5" s="367">
        <f>+'Well CAPEX-Schedule'!W4</f>
        <v>49310</v>
      </c>
      <c r="M5" s="367">
        <f>+'Well CAPEX-Schedule'!X4</f>
        <v>49675</v>
      </c>
      <c r="N5" s="367">
        <f>+'Well CAPEX-Schedule'!Y4</f>
        <v>50041</v>
      </c>
      <c r="O5" s="367">
        <f>+'Well CAPEX-Schedule'!Z4</f>
        <v>50406</v>
      </c>
      <c r="P5" s="367">
        <f>+'Well CAPEX-Schedule'!AA4</f>
        <v>50771</v>
      </c>
      <c r="Q5" s="367">
        <f>+'Well CAPEX-Schedule'!AB4</f>
        <v>51136</v>
      </c>
      <c r="R5" s="367">
        <f>+'Well CAPEX-Schedule'!AC4</f>
        <v>51502</v>
      </c>
      <c r="S5" s="367">
        <f>+'Well CAPEX-Schedule'!AD4</f>
        <v>51867</v>
      </c>
      <c r="T5" s="367">
        <f>+'Well CAPEX-Schedule'!AE4</f>
        <v>52232</v>
      </c>
      <c r="U5" s="367">
        <f>+'Well CAPEX-Schedule'!AF4</f>
        <v>52597</v>
      </c>
      <c r="V5" s="367">
        <f>+'Well CAPEX-Schedule'!AG4</f>
        <v>52963</v>
      </c>
      <c r="W5" s="367">
        <f>+'Well CAPEX-Schedule'!AH4</f>
        <v>53328</v>
      </c>
      <c r="X5" s="367">
        <f>+'Well CAPEX-Schedule'!AI4</f>
        <v>53693</v>
      </c>
      <c r="Y5" s="367">
        <f>+'Well CAPEX-Schedule'!AJ4</f>
        <v>54058</v>
      </c>
      <c r="Z5" s="367">
        <f>+'Well CAPEX-Schedule'!AK4</f>
        <v>54424</v>
      </c>
      <c r="AA5" s="367">
        <f>+'Well CAPEX-Schedule'!AL4</f>
        <v>54789</v>
      </c>
      <c r="AB5" s="367">
        <f>+'Well CAPEX-Schedule'!AM4</f>
        <v>55154</v>
      </c>
      <c r="AC5" s="367">
        <f>+'Well CAPEX-Schedule'!AN4</f>
        <v>55519</v>
      </c>
      <c r="AD5" s="367">
        <f>+'Well CAPEX-Schedule'!AO4</f>
        <v>55885</v>
      </c>
      <c r="AE5" s="367">
        <f>+'Well CAPEX-Schedule'!AP4</f>
        <v>56250</v>
      </c>
      <c r="AF5" s="368">
        <f>+'Well CAPEX-Schedule'!AQ4</f>
        <v>56615</v>
      </c>
    </row>
    <row r="6" spans="1:32">
      <c r="A6" s="369" t="s">
        <v>72</v>
      </c>
      <c r="B6" s="370">
        <v>1</v>
      </c>
      <c r="C6" s="371">
        <v>2</v>
      </c>
      <c r="D6" s="371">
        <v>3</v>
      </c>
      <c r="E6" s="371">
        <v>4</v>
      </c>
      <c r="F6" s="371">
        <v>5</v>
      </c>
      <c r="G6" s="371">
        <v>6</v>
      </c>
      <c r="H6" s="371">
        <v>7</v>
      </c>
      <c r="I6" s="371">
        <v>8</v>
      </c>
      <c r="J6" s="371">
        <v>9</v>
      </c>
      <c r="K6" s="371">
        <v>10</v>
      </c>
      <c r="L6" s="371">
        <v>11</v>
      </c>
      <c r="M6" s="371">
        <v>12</v>
      </c>
      <c r="N6" s="371">
        <v>13</v>
      </c>
      <c r="O6" s="371">
        <v>14</v>
      </c>
      <c r="P6" s="371">
        <v>15</v>
      </c>
      <c r="Q6" s="371">
        <v>16</v>
      </c>
      <c r="R6" s="371">
        <v>17</v>
      </c>
      <c r="S6" s="371">
        <v>18</v>
      </c>
      <c r="T6" s="371">
        <v>19</v>
      </c>
      <c r="U6" s="371">
        <v>20</v>
      </c>
      <c r="V6" s="371">
        <v>21</v>
      </c>
      <c r="W6" s="371">
        <v>22</v>
      </c>
      <c r="X6" s="371">
        <v>23</v>
      </c>
      <c r="Y6" s="371">
        <v>24</v>
      </c>
      <c r="Z6" s="371">
        <v>25</v>
      </c>
      <c r="AA6" s="371">
        <v>26</v>
      </c>
      <c r="AB6" s="371">
        <v>27</v>
      </c>
      <c r="AC6" s="371">
        <v>28</v>
      </c>
      <c r="AD6" s="371">
        <v>29</v>
      </c>
      <c r="AE6" s="371">
        <v>30</v>
      </c>
      <c r="AF6" s="372">
        <v>31</v>
      </c>
    </row>
    <row r="7" spans="1:32">
      <c r="A7" s="67" t="s">
        <v>185</v>
      </c>
      <c r="B7" s="373">
        <f>+'Well CAPEX-Schedule'!M7</f>
        <v>23.110309524059165</v>
      </c>
      <c r="C7" s="374">
        <f>+'Well CAPEX-Schedule'!N7</f>
        <v>18.371512257262623</v>
      </c>
      <c r="D7" s="374">
        <f>+'Well CAPEX-Schedule'!O7</f>
        <v>19.45426538494355</v>
      </c>
      <c r="E7" s="374">
        <f>+'Well CAPEX-Schedule'!P7</f>
        <v>20.903602425142108</v>
      </c>
      <c r="F7" s="374">
        <f>+'Well CAPEX-Schedule'!Q7</f>
        <v>22.385780527869255</v>
      </c>
      <c r="G7" s="374">
        <f>+'Well CAPEX-Schedule'!R7</f>
        <v>16.129044091537217</v>
      </c>
      <c r="H7" s="374">
        <f>+'Well CAPEX-Schedule'!S7</f>
        <v>13.966408722171868</v>
      </c>
      <c r="I7" s="374">
        <f>+'Well CAPEX-Schedule'!T7</f>
        <v>12.573132834858562</v>
      </c>
      <c r="J7" s="374">
        <f>+'Well CAPEX-Schedule'!U7</f>
        <v>11.553932246659576</v>
      </c>
      <c r="K7" s="374">
        <f>+'Well CAPEX-Schedule'!V7</f>
        <v>10.760096046843135</v>
      </c>
      <c r="L7" s="374">
        <f>+'Well CAPEX-Schedule'!W7</f>
        <v>10.116016009459845</v>
      </c>
      <c r="M7" s="374">
        <f>+'Well CAPEX-Schedule'!X7</f>
        <v>9.5786854817373968</v>
      </c>
      <c r="N7" s="374">
        <f>+'Well CAPEX-Schedule'!Y7</f>
        <v>9.120373111884879</v>
      </c>
      <c r="O7" s="374">
        <f>+'Well CAPEX-Schedule'!Z7</f>
        <v>8.7235170895570935</v>
      </c>
      <c r="P7" s="374">
        <f>+'Well CAPEX-Schedule'!AA7</f>
        <v>8.3751438967018892</v>
      </c>
      <c r="Q7" s="374">
        <f>+'Well CAPEX-Schedule'!AB7</f>
        <v>8.0660968661490315</v>
      </c>
      <c r="R7" s="374">
        <f>+'Well CAPEX-Schedule'!AC7</f>
        <v>7.7890928186694506</v>
      </c>
      <c r="S7" s="374">
        <f>+'Well CAPEX-Schedule'!AD7</f>
        <v>7.5391907415663111</v>
      </c>
      <c r="T7" s="374">
        <f>+'Well CAPEX-Schedule'!AE7</f>
        <v>7.3121075232639612</v>
      </c>
      <c r="U7" s="374">
        <f>+'Well CAPEX-Schedule'!AF7</f>
        <v>7.1046189497784518</v>
      </c>
      <c r="V7" s="374">
        <f>+'Well CAPEX-Schedule'!AG7</f>
        <v>4.0627495928667843</v>
      </c>
      <c r="W7" s="374">
        <f>+'Well CAPEX-Schedule'!AH7</f>
        <v>3.0034444976291694</v>
      </c>
      <c r="X7" s="374">
        <f>+'Well CAPEX-Schedule'!AI7</f>
        <v>1.9748513212083068</v>
      </c>
      <c r="Y7" s="374">
        <f>+'Well CAPEX-Schedule'!AJ7</f>
        <v>0.9744442767817223</v>
      </c>
      <c r="Z7" s="374">
        <f>+'Well CAPEX-Schedule'!AK7</f>
        <v>0</v>
      </c>
      <c r="AA7" s="374">
        <f>+'Well CAPEX-Schedule'!AL7</f>
        <v>0</v>
      </c>
      <c r="AB7" s="374">
        <f>+'Well CAPEX-Schedule'!AM7</f>
        <v>0</v>
      </c>
      <c r="AC7" s="374">
        <f>+'Well CAPEX-Schedule'!AN7</f>
        <v>0</v>
      </c>
      <c r="AD7" s="374">
        <f>+'Well CAPEX-Schedule'!AO7</f>
        <v>0</v>
      </c>
      <c r="AE7" s="374">
        <f>+'Well CAPEX-Schedule'!AP7</f>
        <v>0</v>
      </c>
      <c r="AF7" s="375">
        <f>+'Well CAPEX-Schedule'!AQ7</f>
        <v>0</v>
      </c>
    </row>
    <row r="8" spans="1:32">
      <c r="A8" s="378" t="s">
        <v>188</v>
      </c>
      <c r="B8" s="379">
        <v>45.466898464615163</v>
      </c>
      <c r="C8" s="379">
        <v>39.732737399736301</v>
      </c>
      <c r="D8" s="379">
        <v>40.786558485141171</v>
      </c>
      <c r="E8" s="379">
        <v>41.366185507462369</v>
      </c>
      <c r="F8" s="379">
        <v>40.865043419118287</v>
      </c>
      <c r="G8" s="379">
        <v>39.731715079322157</v>
      </c>
      <c r="H8" s="379">
        <v>38.129652171503047</v>
      </c>
      <c r="I8" s="379">
        <v>35.137215245756522</v>
      </c>
      <c r="J8" s="379">
        <v>31.781050976683836</v>
      </c>
      <c r="K8" s="379">
        <v>29.764814697178373</v>
      </c>
      <c r="L8" s="379">
        <v>28.210991940144087</v>
      </c>
      <c r="M8" s="379">
        <v>26.942026140236035</v>
      </c>
      <c r="N8" s="379">
        <v>25.870488977751826</v>
      </c>
      <c r="O8" s="379">
        <v>24.946197321510805</v>
      </c>
      <c r="P8" s="379">
        <v>24.135699849703844</v>
      </c>
      <c r="Q8" s="379">
        <v>23.416231260821061</v>
      </c>
      <c r="R8" s="379">
        <v>22.770429971892572</v>
      </c>
      <c r="S8" s="379">
        <v>22.186306036500397</v>
      </c>
      <c r="T8" s="379">
        <v>21.65404593939121</v>
      </c>
      <c r="U8" s="379">
        <v>21.166251906136786</v>
      </c>
      <c r="V8" s="379">
        <v>11.991171859683101</v>
      </c>
      <c r="W8" s="379">
        <v>8.8250442232364961</v>
      </c>
      <c r="X8" s="379">
        <v>6.2126889445485096</v>
      </c>
      <c r="Y8" s="379">
        <v>4.0804765940302312</v>
      </c>
      <c r="Z8" s="379">
        <v>2.447445667502453</v>
      </c>
      <c r="AA8" s="379">
        <v>1.2296405000459316</v>
      </c>
      <c r="AB8" s="379">
        <v>0.35217339318720631</v>
      </c>
      <c r="AC8" s="379">
        <v>0</v>
      </c>
      <c r="AD8" s="379">
        <v>0</v>
      </c>
      <c r="AE8" s="379">
        <v>0</v>
      </c>
      <c r="AF8" s="380">
        <v>0</v>
      </c>
    </row>
    <row r="9" spans="1:32" s="31" customFormat="1">
      <c r="A9" s="381" t="s">
        <v>194</v>
      </c>
      <c r="B9" s="382">
        <v>68.876537784207144</v>
      </c>
      <c r="C9" s="382">
        <v>60.869808823190048</v>
      </c>
      <c r="D9" s="382">
        <v>64.743972625887793</v>
      </c>
      <c r="E9" s="382">
        <v>68.868850112292066</v>
      </c>
      <c r="F9" s="382">
        <v>71.290932330717737</v>
      </c>
      <c r="G9" s="382">
        <v>72.900339049418477</v>
      </c>
      <c r="H9" s="382">
        <v>71.143961814644243</v>
      </c>
      <c r="I9" s="382">
        <v>66.093948508799102</v>
      </c>
      <c r="J9" s="382">
        <v>58.078516777139086</v>
      </c>
      <c r="K9" s="382">
        <v>53.982019849285557</v>
      </c>
      <c r="L9" s="382">
        <v>51.363487645717797</v>
      </c>
      <c r="M9" s="382">
        <v>48.889437495496459</v>
      </c>
      <c r="N9" s="382">
        <v>47.151749852211204</v>
      </c>
      <c r="O9" s="382">
        <v>45.503800159233471</v>
      </c>
      <c r="P9" s="382">
        <v>44.134101722010818</v>
      </c>
      <c r="Q9" s="382">
        <v>42.900523483996295</v>
      </c>
      <c r="R9" s="382">
        <v>41.556110748168152</v>
      </c>
      <c r="S9" s="382">
        <v>40.603570465326506</v>
      </c>
      <c r="T9" s="382">
        <v>39.509230718737051</v>
      </c>
      <c r="U9" s="382">
        <v>38.522266572925581</v>
      </c>
      <c r="V9" s="382">
        <v>24.889589730574915</v>
      </c>
      <c r="W9" s="382">
        <v>20.363426114461738</v>
      </c>
      <c r="X9" s="382">
        <v>15.86777484517005</v>
      </c>
      <c r="Y9" s="382">
        <v>11.795096509588131</v>
      </c>
      <c r="Z9" s="382">
        <v>8.2136000831954128</v>
      </c>
      <c r="AA9" s="382">
        <v>4.5854503350891163</v>
      </c>
      <c r="AB9" s="382">
        <v>1.57282904339339</v>
      </c>
      <c r="AC9" s="382">
        <v>0</v>
      </c>
      <c r="AD9" s="382">
        <v>0</v>
      </c>
      <c r="AE9" s="382">
        <v>0</v>
      </c>
      <c r="AF9" s="383">
        <v>0</v>
      </c>
    </row>
    <row r="10" spans="1:32" s="31" customFormat="1">
      <c r="A10" s="384" t="s">
        <v>195</v>
      </c>
      <c r="B10" s="385">
        <v>25.750118569008812</v>
      </c>
      <c r="C10" s="385">
        <v>22.221213452733227</v>
      </c>
      <c r="D10" s="385">
        <v>21.282494879252731</v>
      </c>
      <c r="E10" s="385">
        <v>19.185764412576862</v>
      </c>
      <c r="F10" s="385">
        <v>16.602657204451106</v>
      </c>
      <c r="G10" s="385">
        <v>14.969337647988395</v>
      </c>
      <c r="H10" s="385">
        <v>13.600322668578777</v>
      </c>
      <c r="I10" s="385">
        <v>12.678570431140082</v>
      </c>
      <c r="J10" s="385">
        <v>11.890443216688398</v>
      </c>
      <c r="K10" s="385">
        <v>11.284380371830917</v>
      </c>
      <c r="L10" s="385">
        <v>10.485990237658685</v>
      </c>
      <c r="M10" s="385">
        <v>9.888536629383518</v>
      </c>
      <c r="N10" s="385">
        <v>9.4932320955326936</v>
      </c>
      <c r="O10" s="385">
        <v>9.1443740375558171</v>
      </c>
      <c r="P10" s="385">
        <v>8.8150934611346301</v>
      </c>
      <c r="Q10" s="385">
        <v>8.5536578847284463</v>
      </c>
      <c r="R10" s="385">
        <v>8.3001805018540331</v>
      </c>
      <c r="S10" s="385">
        <v>8.0275126400470942</v>
      </c>
      <c r="T10" s="385">
        <v>7.6778028575011072</v>
      </c>
      <c r="U10" s="385">
        <v>7.4885483880972936</v>
      </c>
      <c r="V10" s="385">
        <v>2.4919218739197331</v>
      </c>
      <c r="W10" s="385">
        <v>0</v>
      </c>
      <c r="X10" s="385">
        <v>0</v>
      </c>
      <c r="Y10" s="385">
        <v>0</v>
      </c>
      <c r="Z10" s="385">
        <v>0</v>
      </c>
      <c r="AA10" s="385">
        <v>0</v>
      </c>
      <c r="AB10" s="385">
        <v>0</v>
      </c>
      <c r="AC10" s="385">
        <v>0</v>
      </c>
      <c r="AD10" s="385">
        <v>0</v>
      </c>
      <c r="AE10" s="385">
        <v>0</v>
      </c>
      <c r="AF10" s="386">
        <v>0</v>
      </c>
    </row>
    <row r="12" spans="1:32">
      <c r="A12">
        <v>1</v>
      </c>
      <c r="B12" s="35">
        <v>27.815539503421121</v>
      </c>
      <c r="C12" s="35">
        <v>22.419794001292402</v>
      </c>
      <c r="D12" s="35">
        <v>23.815553813913738</v>
      </c>
      <c r="E12" s="35">
        <v>25.645547707613613</v>
      </c>
      <c r="F12" s="35">
        <v>27.511893513053295</v>
      </c>
      <c r="G12" s="35">
        <v>29.333128018133163</v>
      </c>
      <c r="H12" s="35">
        <v>21.816238839441933</v>
      </c>
      <c r="I12" s="35">
        <v>19.120370197168544</v>
      </c>
      <c r="J12" s="35">
        <v>17.354166208867763</v>
      </c>
      <c r="K12" s="35">
        <v>16.046833174696179</v>
      </c>
      <c r="L12" s="35">
        <v>15.018061561746268</v>
      </c>
      <c r="M12" s="35">
        <v>14.176585274776762</v>
      </c>
      <c r="N12" s="35">
        <v>13.469049337452969</v>
      </c>
      <c r="O12" s="35">
        <v>12.862363068065925</v>
      </c>
      <c r="P12" s="35">
        <v>12.334102959172377</v>
      </c>
      <c r="Q12" s="35">
        <v>11.868354352208545</v>
      </c>
      <c r="R12" s="35">
        <v>11.453115323793373</v>
      </c>
      <c r="S12" s="35">
        <v>11.079873956149436</v>
      </c>
      <c r="T12" s="35">
        <v>10.741935175310068</v>
      </c>
      <c r="U12" s="35">
        <v>10.434025192328377</v>
      </c>
      <c r="V12" s="35">
        <v>6.5326182058678999</v>
      </c>
      <c r="W12" s="35">
        <v>5.149497964542066</v>
      </c>
      <c r="X12" s="35">
        <v>3.8080678312535716</v>
      </c>
      <c r="Y12" s="35">
        <v>2.5046843327405202</v>
      </c>
      <c r="Z12" s="35">
        <v>1.2362406510051613</v>
      </c>
      <c r="AA12" s="35">
        <v>0</v>
      </c>
      <c r="AB12" s="35">
        <v>0</v>
      </c>
      <c r="AC12" s="35">
        <v>0</v>
      </c>
      <c r="AD12" s="35">
        <v>0</v>
      </c>
      <c r="AE12" s="35">
        <v>0</v>
      </c>
      <c r="AF12" s="35">
        <v>0</v>
      </c>
    </row>
    <row r="13" spans="1:32">
      <c r="A13">
        <v>13</v>
      </c>
      <c r="B13" s="35">
        <v>32.532623958413737</v>
      </c>
      <c r="C13" s="35">
        <v>29.272326084870144</v>
      </c>
      <c r="D13" s="35">
        <v>21.282494879252731</v>
      </c>
      <c r="E13" s="35">
        <v>18.382537669880158</v>
      </c>
      <c r="F13" s="35">
        <v>16.58015818024321</v>
      </c>
      <c r="G13" s="35">
        <v>15.302185979113654</v>
      </c>
      <c r="H13" s="35">
        <v>14.32861714812049</v>
      </c>
      <c r="I13" s="35">
        <v>13.552060008156225</v>
      </c>
      <c r="J13" s="35">
        <v>12.910992402388363</v>
      </c>
      <c r="K13" s="35">
        <v>12.369609547258785</v>
      </c>
      <c r="L13" s="35">
        <v>11.903820916967684</v>
      </c>
      <c r="M13" s="35">
        <v>11.497196916845738</v>
      </c>
      <c r="N13" s="35">
        <v>11.137159746698353</v>
      </c>
      <c r="O13" s="35">
        <v>10.815587562770329</v>
      </c>
      <c r="P13" s="35">
        <v>10.525906127877501</v>
      </c>
      <c r="Q13" s="35">
        <v>10.263131726859594</v>
      </c>
      <c r="R13" s="35">
        <v>10.022759129259004</v>
      </c>
      <c r="S13" s="35">
        <v>9.8019736858895126</v>
      </c>
      <c r="T13" s="35">
        <v>9.5981832869457193</v>
      </c>
      <c r="U13" s="35">
        <v>9.4093349592461983</v>
      </c>
      <c r="V13" s="35">
        <v>2.3407570207585677</v>
      </c>
      <c r="W13" s="35">
        <v>0</v>
      </c>
      <c r="X13" s="35">
        <v>0</v>
      </c>
      <c r="Y13" s="35">
        <v>0</v>
      </c>
      <c r="Z13" s="35">
        <v>0</v>
      </c>
      <c r="AA13" s="35">
        <v>0</v>
      </c>
      <c r="AB13" s="35">
        <v>0</v>
      </c>
      <c r="AC13" s="35">
        <v>0</v>
      </c>
      <c r="AD13" s="35">
        <v>0</v>
      </c>
      <c r="AE13" s="35">
        <v>0</v>
      </c>
      <c r="AF13" s="35">
        <v>0</v>
      </c>
    </row>
    <row r="14" spans="1:32">
      <c r="A14" s="31">
        <v>25</v>
      </c>
      <c r="B14" s="35">
        <v>27.812876981828346</v>
      </c>
      <c r="C14" s="35">
        <v>24.8249632958101</v>
      </c>
      <c r="D14" s="35">
        <v>17.819178446042283</v>
      </c>
      <c r="E14" s="35">
        <v>15.256228797322702</v>
      </c>
      <c r="F14" s="35">
        <v>13.673754697825371</v>
      </c>
      <c r="G14" s="35">
        <v>12.557383221811753</v>
      </c>
      <c r="H14" s="35">
        <v>11.710447132456396</v>
      </c>
      <c r="I14" s="35">
        <v>11.037269644283235</v>
      </c>
      <c r="J14" s="35">
        <v>10.483242699589775</v>
      </c>
      <c r="K14" s="35">
        <v>10.016630497723989</v>
      </c>
      <c r="L14" s="35">
        <v>9.6161465719861123</v>
      </c>
      <c r="M14" s="35">
        <v>9.2673012994396462</v>
      </c>
      <c r="N14" s="35">
        <v>8.9590454937828916</v>
      </c>
      <c r="O14" s="35">
        <v>8.6842336529228668</v>
      </c>
      <c r="P14" s="35">
        <v>8.4371018582194797</v>
      </c>
      <c r="Q14" s="35">
        <v>8.2132848042814928</v>
      </c>
      <c r="R14" s="35">
        <v>8.0088566274776447</v>
      </c>
      <c r="S14" s="35">
        <v>7.8213523728154586</v>
      </c>
      <c r="T14" s="35">
        <v>7.6485127111293307</v>
      </c>
      <c r="U14" s="35">
        <v>7.4885483880972936</v>
      </c>
      <c r="V14" s="35">
        <v>1.8623342487216308</v>
      </c>
      <c r="W14" s="35">
        <v>0</v>
      </c>
      <c r="X14" s="35">
        <v>0</v>
      </c>
      <c r="Y14" s="35">
        <v>0</v>
      </c>
      <c r="Z14" s="35">
        <v>0</v>
      </c>
      <c r="AA14" s="35">
        <v>0</v>
      </c>
      <c r="AB14" s="35">
        <v>0</v>
      </c>
      <c r="AC14" s="35">
        <v>0</v>
      </c>
      <c r="AD14" s="35">
        <v>0</v>
      </c>
      <c r="AE14" s="35">
        <v>0</v>
      </c>
      <c r="AF14" s="35">
        <v>0</v>
      </c>
    </row>
    <row r="15" spans="1:32">
      <c r="A15" s="31">
        <v>37</v>
      </c>
      <c r="B15" s="35">
        <v>77.620284595350796</v>
      </c>
      <c r="C15" s="35">
        <v>72.933391597907473</v>
      </c>
      <c r="D15" s="35">
        <v>55.363189572257681</v>
      </c>
      <c r="E15" s="35">
        <v>48.767066555762774</v>
      </c>
      <c r="F15" s="35">
        <v>44.595892111977662</v>
      </c>
      <c r="G15" s="35">
        <v>41.601722320890424</v>
      </c>
      <c r="H15" s="35">
        <v>39.298479031184705</v>
      </c>
      <c r="I15" s="35">
        <v>37.446464243542458</v>
      </c>
      <c r="J15" s="35">
        <v>35.90698297509941</v>
      </c>
      <c r="K15" s="35">
        <v>34.599004900652488</v>
      </c>
      <c r="L15" s="35">
        <v>33.467585667156804</v>
      </c>
      <c r="M15" s="35">
        <v>32.475077951327442</v>
      </c>
      <c r="N15" s="35">
        <v>31.592389184466505</v>
      </c>
      <c r="O15" s="35">
        <v>30.800800210561501</v>
      </c>
      <c r="P15" s="35">
        <v>30.085034657004179</v>
      </c>
      <c r="Q15" s="35">
        <v>29.433486822447556</v>
      </c>
      <c r="R15" s="35">
        <v>28.835538908737846</v>
      </c>
      <c r="S15" s="35">
        <v>28.284634533926443</v>
      </c>
      <c r="T15" s="35">
        <v>27.774668981004258</v>
      </c>
      <c r="U15" s="35">
        <v>27.300806706300104</v>
      </c>
      <c r="V15" s="35">
        <v>6.7961325623307554</v>
      </c>
      <c r="W15" s="35">
        <v>0</v>
      </c>
      <c r="X15" s="35">
        <v>0</v>
      </c>
      <c r="Y15" s="35">
        <v>0</v>
      </c>
      <c r="Z15" s="35">
        <v>0</v>
      </c>
      <c r="AA15" s="35">
        <v>0</v>
      </c>
      <c r="AB15" s="35">
        <v>0</v>
      </c>
      <c r="AC15" s="35">
        <v>0</v>
      </c>
      <c r="AD15" s="35">
        <v>0</v>
      </c>
      <c r="AE15" s="35">
        <v>0</v>
      </c>
      <c r="AF15" s="35">
        <v>0</v>
      </c>
    </row>
    <row r="16" spans="1:32">
      <c r="A16" s="31">
        <v>49</v>
      </c>
      <c r="B16" s="35">
        <v>15.687576860341387</v>
      </c>
      <c r="C16" s="35">
        <v>12.555212393184426</v>
      </c>
      <c r="D16" s="35">
        <v>13.326141454545148</v>
      </c>
      <c r="E16" s="35">
        <v>14.341409514776402</v>
      </c>
      <c r="F16" s="35">
        <v>15.377458831313611</v>
      </c>
      <c r="G16" s="35">
        <v>16.388557770863187</v>
      </c>
      <c r="H16" s="35">
        <v>12.133623695980029</v>
      </c>
      <c r="I16" s="35">
        <v>10.627943322086248</v>
      </c>
      <c r="J16" s="35">
        <v>9.6425764551138897</v>
      </c>
      <c r="K16" s="35">
        <v>8.9136431534987501</v>
      </c>
      <c r="L16" s="35">
        <v>8.3402593065665087</v>
      </c>
      <c r="M16" s="35">
        <v>7.8714079687940171</v>
      </c>
      <c r="N16" s="35">
        <v>7.4772832139945002</v>
      </c>
      <c r="O16" s="35">
        <v>7.1394062823902562</v>
      </c>
      <c r="P16" s="35">
        <v>6.8452599314934286</v>
      </c>
      <c r="Q16" s="35">
        <v>6.5859627076351615</v>
      </c>
      <c r="R16" s="35">
        <v>6.3548188946000277</v>
      </c>
      <c r="S16" s="35">
        <v>6.1470800738207885</v>
      </c>
      <c r="T16" s="35">
        <v>5.9590122782412775</v>
      </c>
      <c r="U16" s="35">
        <v>5.7876746318007264</v>
      </c>
      <c r="V16" s="35">
        <v>3.6236056648502135</v>
      </c>
      <c r="W16" s="35">
        <v>2.8562629194184765</v>
      </c>
      <c r="X16" s="35">
        <v>2.1121204572355321</v>
      </c>
      <c r="Y16" s="35">
        <v>1.3891485160311061</v>
      </c>
      <c r="Z16" s="35">
        <v>0.68561647121831237</v>
      </c>
      <c r="AA16" s="35">
        <v>0</v>
      </c>
      <c r="AB16" s="35">
        <v>0</v>
      </c>
      <c r="AC16" s="35">
        <v>0</v>
      </c>
      <c r="AD16" s="35">
        <v>0</v>
      </c>
      <c r="AE16" s="35">
        <v>0</v>
      </c>
      <c r="AF16" s="35">
        <v>0</v>
      </c>
    </row>
    <row r="17" spans="1:32">
      <c r="A17" s="31">
        <v>61</v>
      </c>
      <c r="B17" s="35">
        <v>32.361180101376782</v>
      </c>
      <c r="C17" s="35">
        <v>28.701403747956743</v>
      </c>
      <c r="D17" s="35">
        <v>31.412878174397591</v>
      </c>
      <c r="E17" s="35">
        <v>34.517380053353705</v>
      </c>
      <c r="F17" s="35">
        <v>26.839488752361717</v>
      </c>
      <c r="G17" s="35">
        <v>23.903241714936602</v>
      </c>
      <c r="H17" s="35">
        <v>21.960417049945754</v>
      </c>
      <c r="I17" s="35">
        <v>20.518014518415733</v>
      </c>
      <c r="J17" s="35">
        <v>19.380508197808119</v>
      </c>
      <c r="K17" s="35">
        <v>18.449021412216041</v>
      </c>
      <c r="L17" s="35">
        <v>17.665154818549784</v>
      </c>
      <c r="M17" s="35">
        <v>16.992156792734718</v>
      </c>
      <c r="N17" s="35">
        <v>16.404767124617056</v>
      </c>
      <c r="O17" s="35">
        <v>15.885948960601041</v>
      </c>
      <c r="P17" s="35">
        <v>15.422717198647671</v>
      </c>
      <c r="Q17" s="35">
        <v>15.005548113832718</v>
      </c>
      <c r="R17" s="35">
        <v>14.626737669035577</v>
      </c>
      <c r="S17" s="35">
        <v>14.280822935581529</v>
      </c>
      <c r="T17" s="35">
        <v>13.963050469957849</v>
      </c>
      <c r="U17" s="35">
        <v>13.669745212114893</v>
      </c>
      <c r="V17" s="35">
        <v>6.8311081930296762</v>
      </c>
      <c r="W17" s="35">
        <v>4.5067034702582127</v>
      </c>
      <c r="X17" s="35">
        <v>2.2308471327402137</v>
      </c>
      <c r="Y17" s="35">
        <v>0</v>
      </c>
      <c r="Z17" s="35">
        <v>0</v>
      </c>
      <c r="AA17" s="35">
        <v>0</v>
      </c>
      <c r="AB17" s="35">
        <v>0</v>
      </c>
      <c r="AC17" s="35">
        <v>0</v>
      </c>
      <c r="AD17" s="35">
        <v>0</v>
      </c>
      <c r="AE17" s="35">
        <v>0</v>
      </c>
      <c r="AF17" s="35">
        <v>0</v>
      </c>
    </row>
    <row r="18" spans="1:32">
      <c r="A18" s="31">
        <v>73</v>
      </c>
      <c r="B18" s="35">
        <v>37.484303061039746</v>
      </c>
      <c r="C18" s="35">
        <v>33.926414331520952</v>
      </c>
      <c r="D18" s="35">
        <v>37.43359766204663</v>
      </c>
      <c r="E18" s="35">
        <v>41.356425878161893</v>
      </c>
      <c r="F18" s="35">
        <v>45.27374881262002</v>
      </c>
      <c r="G18" s="35">
        <v>49.100775325465158</v>
      </c>
      <c r="H18" s="35">
        <v>40.322379779268601</v>
      </c>
      <c r="I18" s="35">
        <v>36.785160205571962</v>
      </c>
      <c r="J18" s="35">
        <v>34.355173022302857</v>
      </c>
      <c r="K18" s="35">
        <v>32.49895818113103</v>
      </c>
      <c r="L18" s="35">
        <v>31.0025063718209</v>
      </c>
      <c r="M18" s="35">
        <v>29.754021477625223</v>
      </c>
      <c r="N18" s="35">
        <v>28.686351611965513</v>
      </c>
      <c r="O18" s="35">
        <v>27.757227769651237</v>
      </c>
      <c r="P18" s="35">
        <v>26.937452097873464</v>
      </c>
      <c r="Q18" s="35">
        <v>26.206010571401659</v>
      </c>
      <c r="R18" s="35">
        <v>25.546731416271502</v>
      </c>
      <c r="S18" s="35">
        <v>24.948150227823877</v>
      </c>
      <c r="T18" s="35">
        <v>24.40110128676443</v>
      </c>
      <c r="U18" s="35">
        <v>23.898306081745762</v>
      </c>
      <c r="V18" s="35">
        <v>14.956897785279743</v>
      </c>
      <c r="W18" s="35">
        <v>11.84026658842274</v>
      </c>
      <c r="X18" s="35">
        <v>8.7913011957002407</v>
      </c>
      <c r="Y18" s="35">
        <v>5.804604870329773</v>
      </c>
      <c r="Z18" s="35">
        <v>2.8755438884632283</v>
      </c>
      <c r="AA18" s="35">
        <v>0</v>
      </c>
      <c r="AB18" s="35">
        <v>0</v>
      </c>
      <c r="AC18" s="35">
        <v>0</v>
      </c>
      <c r="AD18" s="35">
        <v>0</v>
      </c>
      <c r="AE18" s="35">
        <v>0</v>
      </c>
      <c r="AF18" s="35">
        <v>0</v>
      </c>
    </row>
    <row r="19" spans="1:32">
      <c r="A19" s="31">
        <v>85</v>
      </c>
      <c r="B19" s="35">
        <v>25.491156628048476</v>
      </c>
      <c r="C19" s="35">
        <v>22.663620793654228</v>
      </c>
      <c r="D19" s="35">
        <v>16.16194760017294</v>
      </c>
      <c r="E19" s="35">
        <v>13.77361031414666</v>
      </c>
      <c r="F19" s="35">
        <v>12.303881453938303</v>
      </c>
      <c r="G19" s="35">
        <v>11.269768017908014</v>
      </c>
      <c r="H19" s="35">
        <v>10.48693515522698</v>
      </c>
      <c r="I19" s="35">
        <v>9.8658554657622446</v>
      </c>
      <c r="J19" s="35">
        <v>9.3555266122972611</v>
      </c>
      <c r="K19" s="35">
        <v>8.9263299646271186</v>
      </c>
      <c r="L19" s="35">
        <v>8.5584308904457256</v>
      </c>
      <c r="M19" s="35">
        <v>8.2383413803927468</v>
      </c>
      <c r="N19" s="35">
        <v>7.9557968514463013</v>
      </c>
      <c r="O19" s="35">
        <v>7.7041542178729836</v>
      </c>
      <c r="P19" s="35">
        <v>7.4780644343488376</v>
      </c>
      <c r="Q19" s="35">
        <v>7.273478440062136</v>
      </c>
      <c r="R19" s="35">
        <v>7.0867644892759971</v>
      </c>
      <c r="S19" s="35">
        <v>6.9156364915416972</v>
      </c>
      <c r="T19" s="35">
        <v>6.7580041801799124</v>
      </c>
      <c r="U19" s="35">
        <v>6.6122122900422129</v>
      </c>
      <c r="V19" s="35">
        <v>1.6441202954937073</v>
      </c>
      <c r="W19" s="35">
        <v>0</v>
      </c>
      <c r="X19" s="35">
        <v>0</v>
      </c>
      <c r="Y19" s="35">
        <v>0</v>
      </c>
      <c r="Z19" s="35">
        <v>0</v>
      </c>
      <c r="AA19" s="35">
        <v>0</v>
      </c>
      <c r="AB19" s="35">
        <v>0</v>
      </c>
      <c r="AC19" s="35">
        <v>0</v>
      </c>
      <c r="AD19" s="35">
        <v>0</v>
      </c>
      <c r="AE19" s="35">
        <v>0</v>
      </c>
      <c r="AF19" s="35">
        <v>0</v>
      </c>
    </row>
    <row r="20" spans="1:32">
      <c r="A20" s="31">
        <v>97</v>
      </c>
      <c r="B20" s="35">
        <v>34.055232651217025</v>
      </c>
      <c r="C20" s="35">
        <v>33.789614196525747</v>
      </c>
      <c r="D20" s="35">
        <v>38.29053944767557</v>
      </c>
      <c r="E20" s="35">
        <v>43.069607053170614</v>
      </c>
      <c r="F20" s="35">
        <v>47.815339980120136</v>
      </c>
      <c r="G20" s="35">
        <v>52.46608385280382</v>
      </c>
      <c r="H20" s="35">
        <v>57.008147917361576</v>
      </c>
      <c r="I20" s="35">
        <v>50.092377176669878</v>
      </c>
      <c r="J20" s="35">
        <v>46.947944433111829</v>
      </c>
      <c r="K20" s="35">
        <v>44.703858194275675</v>
      </c>
      <c r="L20" s="35">
        <v>42.943344008950305</v>
      </c>
      <c r="M20" s="35">
        <v>41.494773361357069</v>
      </c>
      <c r="N20" s="35">
        <v>40.264793066019131</v>
      </c>
      <c r="O20" s="35">
        <v>39.198373974275675</v>
      </c>
      <c r="P20" s="35">
        <v>38.258469233512372</v>
      </c>
      <c r="Q20" s="35">
        <v>37.420145724688602</v>
      </c>
      <c r="R20" s="35">
        <v>36.664139332323082</v>
      </c>
      <c r="S20" s="35">
        <v>35.977066554845159</v>
      </c>
      <c r="T20" s="35">
        <v>35.347994967337485</v>
      </c>
      <c r="U20" s="35">
        <v>34.768889555564385</v>
      </c>
      <c r="V20" s="35">
        <v>23.214524750428662</v>
      </c>
      <c r="W20" s="35">
        <v>19.183313388575503</v>
      </c>
      <c r="X20" s="35">
        <v>15.223722956073738</v>
      </c>
      <c r="Y20" s="35">
        <v>11.330247057169219</v>
      </c>
      <c r="Z20" s="35">
        <v>7.4979152398141462</v>
      </c>
      <c r="AA20" s="35">
        <v>3.7224425707715607</v>
      </c>
      <c r="AB20" s="35">
        <v>0</v>
      </c>
      <c r="AC20" s="35">
        <v>0</v>
      </c>
      <c r="AD20" s="35">
        <v>0</v>
      </c>
      <c r="AE20" s="35">
        <v>0</v>
      </c>
      <c r="AF20" s="35">
        <v>0</v>
      </c>
    </row>
    <row r="21" spans="1:32">
      <c r="A21" s="31">
        <v>109</v>
      </c>
      <c r="B21" s="35">
        <v>70.995105997126203</v>
      </c>
      <c r="C21" s="35">
        <v>61.888594952206248</v>
      </c>
      <c r="D21" s="35">
        <v>67.372741628931806</v>
      </c>
      <c r="E21" s="35">
        <v>50.09822411606455</v>
      </c>
      <c r="F21" s="35">
        <v>43.771949633163302</v>
      </c>
      <c r="G21" s="35">
        <v>39.710048158709839</v>
      </c>
      <c r="H21" s="35">
        <v>36.75966117963592</v>
      </c>
      <c r="I21" s="35">
        <v>34.475405729065514</v>
      </c>
      <c r="J21" s="35">
        <v>32.628290332225831</v>
      </c>
      <c r="K21" s="35">
        <v>31.091962760462117</v>
      </c>
      <c r="L21" s="35">
        <v>29.784728042362641</v>
      </c>
      <c r="M21" s="35">
        <v>28.654362515626662</v>
      </c>
      <c r="N21" s="35">
        <v>27.661581200564619</v>
      </c>
      <c r="O21" s="35">
        <v>26.780857041802012</v>
      </c>
      <c r="P21" s="35">
        <v>25.991543614957969</v>
      </c>
      <c r="Q21" s="35">
        <v>25.279164684938461</v>
      </c>
      <c r="R21" s="35">
        <v>24.630567972800762</v>
      </c>
      <c r="S21" s="35">
        <v>24.037264462857021</v>
      </c>
      <c r="T21" s="35">
        <v>23.491282337248307</v>
      </c>
      <c r="U21" s="35">
        <v>22.987001608712124</v>
      </c>
      <c r="V21" s="35">
        <v>9.1725248556819476</v>
      </c>
      <c r="W21" s="35">
        <v>4.5382299441958009</v>
      </c>
      <c r="X21" s="35">
        <v>0</v>
      </c>
      <c r="Y21" s="35">
        <v>0</v>
      </c>
      <c r="Z21" s="35">
        <v>0</v>
      </c>
      <c r="AA21" s="35">
        <v>0</v>
      </c>
      <c r="AB21" s="35">
        <v>0</v>
      </c>
      <c r="AC21" s="35">
        <v>0</v>
      </c>
      <c r="AD21" s="35">
        <v>0</v>
      </c>
      <c r="AE21" s="35">
        <v>0</v>
      </c>
      <c r="AF21" s="35">
        <v>0</v>
      </c>
    </row>
    <row r="22" spans="1:32">
      <c r="A22" s="31">
        <v>121</v>
      </c>
      <c r="B22" s="35">
        <v>29.199829433678378</v>
      </c>
      <c r="C22" s="35">
        <v>24.821486700256127</v>
      </c>
      <c r="D22" s="35">
        <v>26.822015001090616</v>
      </c>
      <c r="E22" s="35">
        <v>19.486025931384368</v>
      </c>
      <c r="F22" s="35">
        <v>16.872111454475167</v>
      </c>
      <c r="G22" s="35">
        <v>15.208968058959705</v>
      </c>
      <c r="H22" s="35">
        <v>14.008400524157882</v>
      </c>
      <c r="I22" s="35">
        <v>13.083373873450421</v>
      </c>
      <c r="J22" s="35">
        <v>12.338352383636302</v>
      </c>
      <c r="K22" s="35">
        <v>11.720798860272579</v>
      </c>
      <c r="L22" s="35">
        <v>11.196903647789359</v>
      </c>
      <c r="M22" s="35">
        <v>10.745099108953621</v>
      </c>
      <c r="N22" s="35">
        <v>10.349242207517266</v>
      </c>
      <c r="O22" s="35">
        <v>9.998837071918194</v>
      </c>
      <c r="P22" s="35">
        <v>9.6854339911686793</v>
      </c>
      <c r="Q22" s="35">
        <v>9.4031066874089131</v>
      </c>
      <c r="R22" s="35">
        <v>9.1465046587586709</v>
      </c>
      <c r="S22" s="35">
        <v>8.9121600217590746</v>
      </c>
      <c r="T22" s="35">
        <v>8.6968361006257737</v>
      </c>
      <c r="U22" s="35">
        <v>8.4982451196692335</v>
      </c>
      <c r="V22" s="35">
        <v>3.3905110672165488</v>
      </c>
      <c r="W22" s="35">
        <v>1.6763572382465171</v>
      </c>
      <c r="X22" s="35">
        <v>0</v>
      </c>
      <c r="Y22" s="35">
        <v>0</v>
      </c>
      <c r="Z22" s="35">
        <v>0</v>
      </c>
      <c r="AA22" s="35">
        <v>0</v>
      </c>
      <c r="AB22" s="35">
        <v>0</v>
      </c>
      <c r="AC22" s="35">
        <v>0</v>
      </c>
      <c r="AD22" s="35">
        <v>0</v>
      </c>
      <c r="AE22" s="35">
        <v>0</v>
      </c>
      <c r="AF22" s="35">
        <v>0</v>
      </c>
    </row>
    <row r="23" spans="1:32">
      <c r="A23" s="31">
        <v>133</v>
      </c>
      <c r="B23" s="35">
        <v>65.783669096268426</v>
      </c>
      <c r="C23" s="35">
        <v>57.726511924787282</v>
      </c>
      <c r="D23" s="35">
        <v>62.571640575720117</v>
      </c>
      <c r="E23" s="35">
        <v>68.31923594095386</v>
      </c>
      <c r="F23" s="35">
        <v>74.101727540833082</v>
      </c>
      <c r="G23" s="35">
        <v>57.813720742707119</v>
      </c>
      <c r="H23" s="35">
        <v>51.333564032127427</v>
      </c>
      <c r="I23" s="35">
        <v>47.027692808544181</v>
      </c>
      <c r="J23" s="35">
        <v>43.815104281276568</v>
      </c>
      <c r="K23" s="35">
        <v>41.2754055777758</v>
      </c>
      <c r="L23" s="35">
        <v>39.189828957042444</v>
      </c>
      <c r="M23" s="35">
        <v>37.432070199508161</v>
      </c>
      <c r="N23" s="35">
        <v>35.919408027580666</v>
      </c>
      <c r="O23" s="35">
        <v>34.599197091034981</v>
      </c>
      <c r="P23" s="35">
        <v>33.432002115339635</v>
      </c>
      <c r="Q23" s="35">
        <v>32.389842520780078</v>
      </c>
      <c r="R23" s="35">
        <v>31.450158937312501</v>
      </c>
      <c r="S23" s="35">
        <v>30.597729227998602</v>
      </c>
      <c r="T23" s="35">
        <v>29.819152500837959</v>
      </c>
      <c r="U23" s="35">
        <v>29.104336960592295</v>
      </c>
      <c r="V23" s="35">
        <v>16.642264975579213</v>
      </c>
      <c r="W23" s="35">
        <v>12.331223901164083</v>
      </c>
      <c r="X23" s="35">
        <v>8.1258408499519597</v>
      </c>
      <c r="Y23" s="35">
        <v>4.0178660341034798</v>
      </c>
      <c r="Z23" s="35">
        <v>0</v>
      </c>
      <c r="AA23" s="35">
        <v>0</v>
      </c>
      <c r="AB23" s="35">
        <v>0</v>
      </c>
      <c r="AC23" s="35">
        <v>0</v>
      </c>
      <c r="AD23" s="35">
        <v>0</v>
      </c>
      <c r="AE23" s="35">
        <v>0</v>
      </c>
      <c r="AF23" s="35">
        <v>0</v>
      </c>
    </row>
    <row r="24" spans="1:32">
      <c r="A24" s="31">
        <v>145</v>
      </c>
      <c r="B24" s="35">
        <v>62.436874819088125</v>
      </c>
      <c r="C24" s="35">
        <v>56.007384219707767</v>
      </c>
      <c r="D24" s="35">
        <v>61.314147972953265</v>
      </c>
      <c r="E24" s="35">
        <v>67.391015054693113</v>
      </c>
      <c r="F24" s="35">
        <v>73.476590121463317</v>
      </c>
      <c r="G24" s="35">
        <v>79.41627901605645</v>
      </c>
      <c r="H24" s="35">
        <v>85.172167380084844</v>
      </c>
      <c r="I24" s="35">
        <v>69.932440501353952</v>
      </c>
      <c r="J24" s="35">
        <v>63.597570354261116</v>
      </c>
      <c r="K24" s="35">
        <v>59.244045966589049</v>
      </c>
      <c r="L24" s="35">
        <v>55.913739279399245</v>
      </c>
      <c r="M24" s="35">
        <v>53.226149575697221</v>
      </c>
      <c r="N24" s="35">
        <v>50.980169712598759</v>
      </c>
      <c r="O24" s="35">
        <v>49.059119765062093</v>
      </c>
      <c r="P24" s="35">
        <v>47.385994319700039</v>
      </c>
      <c r="Q24" s="35">
        <v>45.90946678424303</v>
      </c>
      <c r="R24" s="35">
        <v>44.59067783966276</v>
      </c>
      <c r="S24" s="35">
        <v>43.402624473654519</v>
      </c>
      <c r="T24" s="35">
        <v>42.323642090781071</v>
      </c>
      <c r="U24" s="35">
        <v>41.337811300408298</v>
      </c>
      <c r="V24" s="35">
        <v>27.614140386970561</v>
      </c>
      <c r="W24" s="35">
        <v>22.735895165760752</v>
      </c>
      <c r="X24" s="35">
        <v>17.980567418671654</v>
      </c>
      <c r="Y24" s="35">
        <v>13.337881988375292</v>
      </c>
      <c r="Z24" s="35">
        <v>8.7986579585585947</v>
      </c>
      <c r="AA24" s="35">
        <v>4.3550243809991196</v>
      </c>
      <c r="AB24" s="35">
        <v>0</v>
      </c>
      <c r="AC24" s="35">
        <v>0</v>
      </c>
      <c r="AD24" s="35">
        <v>0</v>
      </c>
      <c r="AE24" s="35">
        <v>0</v>
      </c>
      <c r="AF24" s="35">
        <v>0</v>
      </c>
    </row>
    <row r="25" spans="1:32">
      <c r="A25" s="31">
        <v>157</v>
      </c>
      <c r="B25" s="35">
        <v>60.115244796821891</v>
      </c>
      <c r="C25" s="35">
        <v>53.30217883788513</v>
      </c>
      <c r="D25" s="35">
        <v>38.127640086926611</v>
      </c>
      <c r="E25" s="35">
        <v>32.666215041450279</v>
      </c>
      <c r="F25" s="35">
        <v>29.295108202800179</v>
      </c>
      <c r="G25" s="35">
        <v>26.916711701558746</v>
      </c>
      <c r="H25" s="35">
        <v>25.112004724860551</v>
      </c>
      <c r="I25" s="35">
        <v>23.67725137700571</v>
      </c>
      <c r="J25" s="35">
        <v>22.496192353489068</v>
      </c>
      <c r="K25" s="35">
        <v>21.501273828573751</v>
      </c>
      <c r="L25" s="35">
        <v>20.647183846821264</v>
      </c>
      <c r="M25" s="35">
        <v>19.903078666560631</v>
      </c>
      <c r="N25" s="35">
        <v>19.245433450101491</v>
      </c>
      <c r="O25" s="35">
        <v>18.659037755045169</v>
      </c>
      <c r="P25" s="35">
        <v>18.131619407781169</v>
      </c>
      <c r="Q25" s="35">
        <v>17.653883855209134</v>
      </c>
      <c r="R25" s="35">
        <v>17.217468728640711</v>
      </c>
      <c r="S25" s="35">
        <v>16.817126091696913</v>
      </c>
      <c r="T25" s="35">
        <v>16.448043865854693</v>
      </c>
      <c r="U25" s="35">
        <v>16.106411265787873</v>
      </c>
      <c r="V25" s="35">
        <v>4.0056663584207755</v>
      </c>
      <c r="W25" s="35">
        <v>0</v>
      </c>
      <c r="X25" s="35">
        <v>0</v>
      </c>
      <c r="Y25" s="35">
        <v>0</v>
      </c>
      <c r="Z25" s="35">
        <v>0</v>
      </c>
      <c r="AA25" s="35">
        <v>0</v>
      </c>
      <c r="AB25" s="35">
        <v>0</v>
      </c>
      <c r="AC25" s="35">
        <v>0</v>
      </c>
      <c r="AD25" s="35">
        <v>0</v>
      </c>
      <c r="AE25" s="35">
        <v>0</v>
      </c>
      <c r="AF25" s="35">
        <v>0</v>
      </c>
    </row>
    <row r="26" spans="1:32">
      <c r="A26" s="31">
        <v>169</v>
      </c>
      <c r="B26" s="35">
        <v>81.063670472066164</v>
      </c>
      <c r="C26" s="35">
        <v>73.045910771756098</v>
      </c>
      <c r="D26" s="35">
        <v>53.280246919694498</v>
      </c>
      <c r="E26" s="35">
        <v>46.139961093667729</v>
      </c>
      <c r="F26" s="35">
        <v>41.693735619926507</v>
      </c>
      <c r="G26" s="35">
        <v>38.536498458785353</v>
      </c>
      <c r="H26" s="35">
        <v>36.128371837168864</v>
      </c>
      <c r="I26" s="35">
        <v>34.20557394092782</v>
      </c>
      <c r="J26" s="35">
        <v>32.616829340142033</v>
      </c>
      <c r="K26" s="35">
        <v>31.274064002088529</v>
      </c>
      <c r="L26" s="35">
        <v>30.117965398348389</v>
      </c>
      <c r="M26" s="35">
        <v>29.108060564923278</v>
      </c>
      <c r="N26" s="35">
        <v>28.2133291301889</v>
      </c>
      <c r="O26" s="35">
        <v>27.413749813029039</v>
      </c>
      <c r="P26" s="35">
        <v>26.693099679958028</v>
      </c>
      <c r="Q26" s="35">
        <v>26.039077341578626</v>
      </c>
      <c r="R26" s="35">
        <v>25.440545269057736</v>
      </c>
      <c r="S26" s="35">
        <v>24.890555855037206</v>
      </c>
      <c r="T26" s="35">
        <v>24.382701696467613</v>
      </c>
      <c r="U26" s="35">
        <v>23.91190800834303</v>
      </c>
      <c r="V26" s="35">
        <v>5.9491137532977501</v>
      </c>
      <c r="W26" s="35">
        <v>0</v>
      </c>
      <c r="X26" s="35">
        <v>0</v>
      </c>
      <c r="Y26" s="35">
        <v>0</v>
      </c>
      <c r="Z26" s="35">
        <v>0</v>
      </c>
      <c r="AA26" s="35">
        <v>0</v>
      </c>
      <c r="AB26" s="35">
        <v>0</v>
      </c>
      <c r="AC26" s="35">
        <v>0</v>
      </c>
      <c r="AD26" s="35">
        <v>0</v>
      </c>
      <c r="AE26" s="35">
        <v>0</v>
      </c>
      <c r="AF26" s="35">
        <v>0</v>
      </c>
    </row>
    <row r="27" spans="1:32">
      <c r="A27" s="31">
        <v>181</v>
      </c>
      <c r="B27" s="35">
        <v>45.991696383385388</v>
      </c>
      <c r="C27" s="35">
        <v>33.769424578328852</v>
      </c>
      <c r="D27" s="35">
        <v>34.883231962583295</v>
      </c>
      <c r="E27" s="35">
        <v>36.856596248575883</v>
      </c>
      <c r="F27" s="35">
        <v>38.942126119962957</v>
      </c>
      <c r="G27" s="35">
        <v>40.986388086932799</v>
      </c>
      <c r="H27" s="35">
        <v>42.94792020512935</v>
      </c>
      <c r="I27" s="35">
        <v>44.820094130358463</v>
      </c>
      <c r="J27" s="35">
        <v>31.273941177674285</v>
      </c>
      <c r="K27" s="35">
        <v>26.831963792313463</v>
      </c>
      <c r="L27" s="35">
        <v>23.993909439206654</v>
      </c>
      <c r="M27" s="35">
        <v>21.921016450877623</v>
      </c>
      <c r="N27" s="35">
        <v>20.303890384205943</v>
      </c>
      <c r="O27" s="35">
        <v>18.98996986822031</v>
      </c>
      <c r="P27" s="35">
        <v>17.891894794911718</v>
      </c>
      <c r="Q27" s="35">
        <v>16.954971184220803</v>
      </c>
      <c r="R27" s="35">
        <v>16.142514463929182</v>
      </c>
      <c r="S27" s="35">
        <v>15.429064253452855</v>
      </c>
      <c r="T27" s="35">
        <v>14.795795724864661</v>
      </c>
      <c r="U27" s="35">
        <v>14.228708942782394</v>
      </c>
      <c r="V27" s="35">
        <v>9.9910743915021616</v>
      </c>
      <c r="W27" s="35">
        <v>8.390556143869583</v>
      </c>
      <c r="X27" s="35">
        <v>6.8579967836166702</v>
      </c>
      <c r="Y27" s="35">
        <v>5.3861976089190975</v>
      </c>
      <c r="Z27" s="35">
        <v>3.9692818062179356</v>
      </c>
      <c r="AA27" s="35">
        <v>2.6020968362382426</v>
      </c>
      <c r="AB27" s="35">
        <v>1.2802756931955213</v>
      </c>
      <c r="AC27" s="35">
        <v>0</v>
      </c>
      <c r="AD27" s="35">
        <v>0</v>
      </c>
      <c r="AE27" s="35">
        <v>0</v>
      </c>
      <c r="AF27" s="35">
        <v>0</v>
      </c>
    </row>
    <row r="28" spans="1:32">
      <c r="A28" s="31">
        <v>193</v>
      </c>
      <c r="B28" s="35">
        <v>45.018805274674165</v>
      </c>
      <c r="C28" s="35">
        <v>41.578181113176825</v>
      </c>
      <c r="D28" s="35">
        <v>45.921310113642519</v>
      </c>
      <c r="E28" s="35">
        <v>50.773315913272555</v>
      </c>
      <c r="F28" s="35">
        <v>55.616988534399766</v>
      </c>
      <c r="G28" s="35">
        <v>45.341508158132385</v>
      </c>
      <c r="H28" s="35">
        <v>41.077008798096287</v>
      </c>
      <c r="I28" s="35">
        <v>38.180518004267775</v>
      </c>
      <c r="J28" s="35">
        <v>35.986740935612325</v>
      </c>
      <c r="K28" s="35">
        <v>34.232056243749561</v>
      </c>
      <c r="L28" s="35">
        <v>32.777120064140284</v>
      </c>
      <c r="M28" s="35">
        <v>31.540659070871584</v>
      </c>
      <c r="N28" s="35">
        <v>30.468808660075855</v>
      </c>
      <c r="O28" s="35">
        <v>29.527196846743671</v>
      </c>
      <c r="P28" s="35">
        <v>28.689782343210751</v>
      </c>
      <c r="Q28" s="35">
        <v>27.938021049194521</v>
      </c>
      <c r="R28" s="35">
        <v>27.256787100793915</v>
      </c>
      <c r="S28" s="35">
        <v>26.635936686833851</v>
      </c>
      <c r="T28" s="35">
        <v>26.066416024834439</v>
      </c>
      <c r="U28" s="35">
        <v>25.541410097396192</v>
      </c>
      <c r="V28" s="35">
        <v>14.603947391564651</v>
      </c>
      <c r="W28" s="35">
        <v>10.842316682619028</v>
      </c>
      <c r="X28" s="35">
        <v>7.158192655312531</v>
      </c>
      <c r="Y28" s="35">
        <v>3.5457983512242022</v>
      </c>
      <c r="Z28" s="35">
        <v>0</v>
      </c>
      <c r="AA28" s="35">
        <v>0</v>
      </c>
      <c r="AB28" s="35">
        <v>0</v>
      </c>
      <c r="AC28" s="35">
        <v>0</v>
      </c>
      <c r="AD28" s="35">
        <v>0</v>
      </c>
      <c r="AE28" s="35">
        <v>0</v>
      </c>
      <c r="AF28" s="35">
        <v>0</v>
      </c>
    </row>
    <row r="29" spans="1:32">
      <c r="A29" s="31">
        <v>205</v>
      </c>
      <c r="B29" s="35">
        <v>31.46675416437748</v>
      </c>
      <c r="C29" s="35">
        <v>29.492566180483077</v>
      </c>
      <c r="D29" s="35">
        <v>32.837711009098811</v>
      </c>
      <c r="E29" s="35">
        <v>36.502681945104889</v>
      </c>
      <c r="F29" s="35">
        <v>40.153407173619186</v>
      </c>
      <c r="G29" s="35">
        <v>43.722904663728713</v>
      </c>
      <c r="H29" s="35">
        <v>36.706543802280663</v>
      </c>
      <c r="I29" s="35">
        <v>33.749006957194894</v>
      </c>
      <c r="J29" s="35">
        <v>31.696646648140703</v>
      </c>
      <c r="K29" s="35">
        <v>30.118630204152083</v>
      </c>
      <c r="L29" s="35">
        <v>28.840140991567608</v>
      </c>
      <c r="M29" s="35">
        <v>27.769195907124661</v>
      </c>
      <c r="N29" s="35">
        <v>26.850208679118353</v>
      </c>
      <c r="O29" s="35">
        <v>26.048082212698183</v>
      </c>
      <c r="P29" s="35">
        <v>25.338471559623791</v>
      </c>
      <c r="Q29" s="35">
        <v>24.703804046802897</v>
      </c>
      <c r="R29" s="35">
        <v>24.130496100395742</v>
      </c>
      <c r="S29" s="35">
        <v>23.608922122066886</v>
      </c>
      <c r="T29" s="35">
        <v>23.131359120418509</v>
      </c>
      <c r="U29" s="35">
        <v>22.691664384205499</v>
      </c>
      <c r="V29" s="35">
        <v>14.200515525105878</v>
      </c>
      <c r="W29" s="35">
        <v>11.250851289243734</v>
      </c>
      <c r="X29" s="35">
        <v>8.3602875450735255</v>
      </c>
      <c r="Y29" s="35">
        <v>5.5242015479964763</v>
      </c>
      <c r="Z29" s="35">
        <v>2.7386186755289152</v>
      </c>
      <c r="AA29" s="35">
        <v>0</v>
      </c>
      <c r="AB29" s="35">
        <v>0</v>
      </c>
      <c r="AC29" s="35">
        <v>0</v>
      </c>
      <c r="AD29" s="35">
        <v>0</v>
      </c>
      <c r="AE29" s="35">
        <v>0</v>
      </c>
      <c r="AF29" s="35">
        <v>0</v>
      </c>
    </row>
    <row r="30" spans="1:32">
      <c r="A30" s="31">
        <v>217</v>
      </c>
      <c r="B30" s="35">
        <v>65.332810316410402</v>
      </c>
      <c r="C30" s="35">
        <v>59.040064360931133</v>
      </c>
      <c r="D30" s="35">
        <v>43.088633865044642</v>
      </c>
      <c r="E30" s="35">
        <v>37.266931414660604</v>
      </c>
      <c r="F30" s="35">
        <v>33.643854377603787</v>
      </c>
      <c r="G30" s="35">
        <v>31.072634814457974</v>
      </c>
      <c r="H30" s="35">
        <v>29.112518936910206</v>
      </c>
      <c r="I30" s="35">
        <v>27.548178860080476</v>
      </c>
      <c r="J30" s="35">
        <v>26.256164268058672</v>
      </c>
      <c r="K30" s="35">
        <v>25.164606314398334</v>
      </c>
      <c r="L30" s="35">
        <v>24.225122283684943</v>
      </c>
      <c r="M30" s="35">
        <v>23.404704021772556</v>
      </c>
      <c r="N30" s="35">
        <v>22.678065616193155</v>
      </c>
      <c r="O30" s="35">
        <v>22.028882567966757</v>
      </c>
      <c r="P30" s="35">
        <v>21.443933691866761</v>
      </c>
      <c r="Q30" s="35">
        <v>20.913194817458297</v>
      </c>
      <c r="R30" s="35">
        <v>20.427597042073398</v>
      </c>
      <c r="S30" s="35">
        <v>19.981478706467065</v>
      </c>
      <c r="T30" s="35">
        <v>19.569622047259191</v>
      </c>
      <c r="U30" s="35">
        <v>19.18789445941303</v>
      </c>
      <c r="V30" s="35">
        <v>4.7735719799811998</v>
      </c>
      <c r="W30" s="35">
        <v>0</v>
      </c>
      <c r="X30" s="35">
        <v>0</v>
      </c>
      <c r="Y30" s="35">
        <v>0</v>
      </c>
      <c r="Z30" s="35">
        <v>0</v>
      </c>
      <c r="AA30" s="35">
        <v>0</v>
      </c>
      <c r="AB30" s="35">
        <v>0</v>
      </c>
      <c r="AC30" s="35">
        <v>0</v>
      </c>
      <c r="AD30" s="35">
        <v>0</v>
      </c>
      <c r="AE30" s="35">
        <v>0</v>
      </c>
      <c r="AF30" s="35">
        <v>0</v>
      </c>
    </row>
    <row r="31" spans="1:32">
      <c r="A31" s="31">
        <v>229</v>
      </c>
      <c r="B31" s="35">
        <v>31.858405972509122</v>
      </c>
      <c r="C31" s="35">
        <v>21.996419259194703</v>
      </c>
      <c r="D31" s="35">
        <v>22.325995361905484</v>
      </c>
      <c r="E31" s="35">
        <v>23.30814333932188</v>
      </c>
      <c r="F31" s="35">
        <v>13.770491626697774</v>
      </c>
      <c r="G31" s="35">
        <v>11.04644904817914</v>
      </c>
      <c r="H31" s="35">
        <v>9.4319538007714279</v>
      </c>
      <c r="I31" s="35">
        <v>8.3186426028554514</v>
      </c>
      <c r="J31" s="35">
        <v>7.4894485261386174</v>
      </c>
      <c r="K31" s="35">
        <v>6.8416077316676427</v>
      </c>
      <c r="L31" s="35">
        <v>6.3179200089724246</v>
      </c>
      <c r="M31" s="35">
        <v>5.8838544573403864</v>
      </c>
      <c r="N31" s="35">
        <v>5.516748724044378</v>
      </c>
      <c r="O31" s="35">
        <v>5.2015821657052888</v>
      </c>
      <c r="P31" s="35">
        <v>4.9273916117537473</v>
      </c>
      <c r="Q31" s="35">
        <v>4.6862891020551318</v>
      </c>
      <c r="R31" s="35">
        <v>4.4721588852576852</v>
      </c>
      <c r="S31" s="35">
        <v>4.2806190127462029</v>
      </c>
      <c r="T31" s="35">
        <v>4.1080331115669058</v>
      </c>
      <c r="U31" s="35">
        <v>3.9516049296161491</v>
      </c>
      <c r="V31" s="35">
        <v>1.9733485473953116</v>
      </c>
      <c r="W31" s="35">
        <v>1.2905073413299804</v>
      </c>
      <c r="X31" s="35">
        <v>0.63348546111130244</v>
      </c>
      <c r="Y31" s="35">
        <v>0</v>
      </c>
      <c r="Z31" s="35">
        <v>0</v>
      </c>
      <c r="AA31" s="35">
        <v>0</v>
      </c>
      <c r="AB31" s="35">
        <v>0</v>
      </c>
      <c r="AC31" s="35">
        <v>0</v>
      </c>
      <c r="AD31" s="35">
        <v>0</v>
      </c>
      <c r="AE31" s="35">
        <v>0</v>
      </c>
      <c r="AF31" s="35">
        <v>0</v>
      </c>
    </row>
    <row r="32" spans="1:32">
      <c r="A32" s="31">
        <v>241</v>
      </c>
      <c r="B32" s="35">
        <v>46.427806573166713</v>
      </c>
      <c r="C32" s="35">
        <v>34.816726519939863</v>
      </c>
      <c r="D32" s="35">
        <v>36.06660767005468</v>
      </c>
      <c r="E32" s="35">
        <v>38.187566029406426</v>
      </c>
      <c r="F32" s="35">
        <v>40.419171727332525</v>
      </c>
      <c r="G32" s="35">
        <v>42.604835835821163</v>
      </c>
      <c r="H32" s="35">
        <v>29.226385286143547</v>
      </c>
      <c r="I32" s="35">
        <v>24.782251877730303</v>
      </c>
      <c r="J32" s="35">
        <v>21.977640614171211</v>
      </c>
      <c r="K32" s="35">
        <v>19.95287068260923</v>
      </c>
      <c r="L32" s="35">
        <v>18.389787522715785</v>
      </c>
      <c r="M32" s="35">
        <v>17.131179361174866</v>
      </c>
      <c r="N32" s="35">
        <v>16.086997850839236</v>
      </c>
      <c r="O32" s="35">
        <v>15.202075130255736</v>
      </c>
      <c r="P32" s="35">
        <v>14.439567252625686</v>
      </c>
      <c r="Q32" s="35">
        <v>13.773612390318311</v>
      </c>
      <c r="R32" s="35">
        <v>13.184992570051161</v>
      </c>
      <c r="S32" s="35">
        <v>12.660098560648303</v>
      </c>
      <c r="T32" s="35">
        <v>12.188352693689845</v>
      </c>
      <c r="U32" s="35">
        <v>11.761478214547795</v>
      </c>
      <c r="V32" s="35">
        <v>7.3653771970573816</v>
      </c>
      <c r="W32" s="35">
        <v>5.7862416971040709</v>
      </c>
      <c r="X32" s="35">
        <v>4.2651711433204786</v>
      </c>
      <c r="Y32" s="35">
        <v>2.7967433653767801</v>
      </c>
      <c r="Z32" s="35">
        <v>1.3763605184026069</v>
      </c>
      <c r="AA32" s="35">
        <v>0</v>
      </c>
      <c r="AB32" s="35">
        <v>0</v>
      </c>
      <c r="AC32" s="35">
        <v>0</v>
      </c>
      <c r="AD32" s="35">
        <v>0</v>
      </c>
      <c r="AE32" s="35">
        <v>0</v>
      </c>
      <c r="AF32" s="35">
        <v>0</v>
      </c>
    </row>
    <row r="33" spans="1:32">
      <c r="A33" s="31">
        <v>253</v>
      </c>
      <c r="B33" s="35">
        <v>46.092349272922192</v>
      </c>
      <c r="C33" s="35">
        <v>38.910461723987765</v>
      </c>
      <c r="D33" s="35">
        <v>41.969408232694981</v>
      </c>
      <c r="E33" s="35">
        <v>45.663209583601109</v>
      </c>
      <c r="F33" s="35">
        <v>34.024807971592416</v>
      </c>
      <c r="G33" s="35">
        <v>29.810870212429855</v>
      </c>
      <c r="H33" s="35">
        <v>27.071651736475651</v>
      </c>
      <c r="I33" s="35">
        <v>25.062032605367921</v>
      </c>
      <c r="J33" s="35">
        <v>23.491742194183541</v>
      </c>
      <c r="K33" s="35">
        <v>22.21556005257418</v>
      </c>
      <c r="L33" s="35">
        <v>21.148562733138085</v>
      </c>
      <c r="M33" s="35">
        <v>20.237662772300808</v>
      </c>
      <c r="N33" s="35">
        <v>19.446657832760426</v>
      </c>
      <c r="O33" s="35">
        <v>18.751185440096393</v>
      </c>
      <c r="P33" s="35">
        <v>18.13281665550101</v>
      </c>
      <c r="Q33" s="35">
        <v>17.578073177944685</v>
      </c>
      <c r="R33" s="35">
        <v>17.076134146398456</v>
      </c>
      <c r="S33" s="35">
        <v>16.61930393570163</v>
      </c>
      <c r="T33" s="35">
        <v>16.200944137412538</v>
      </c>
      <c r="U33" s="35">
        <v>15.815924115019293</v>
      </c>
      <c r="V33" s="35">
        <v>7.9028432158262021</v>
      </c>
      <c r="W33" s="35">
        <v>5.2064614526760602</v>
      </c>
      <c r="X33" s="35">
        <v>2.5737817911934719</v>
      </c>
      <c r="Y33" s="35">
        <v>0</v>
      </c>
      <c r="Z33" s="35">
        <v>0</v>
      </c>
      <c r="AA33" s="35">
        <v>0</v>
      </c>
      <c r="AB33" s="35">
        <v>0</v>
      </c>
      <c r="AC33" s="35">
        <v>0</v>
      </c>
      <c r="AD33" s="35">
        <v>0</v>
      </c>
      <c r="AE33" s="35">
        <v>0</v>
      </c>
      <c r="AF33" s="35">
        <v>0</v>
      </c>
    </row>
    <row r="34" spans="1:32">
      <c r="A34" s="31">
        <v>265</v>
      </c>
      <c r="B34" s="35">
        <v>61.540119121946816</v>
      </c>
      <c r="C34" s="35">
        <v>56.271429855931558</v>
      </c>
      <c r="D34" s="35">
        <v>62.066952167276845</v>
      </c>
      <c r="E34" s="35">
        <v>68.561374380989022</v>
      </c>
      <c r="F34" s="35">
        <v>54.534135173349227</v>
      </c>
      <c r="G34" s="35">
        <v>48.949812107808611</v>
      </c>
      <c r="H34" s="35">
        <v>45.221286882493906</v>
      </c>
      <c r="I34" s="35">
        <v>42.436693339321778</v>
      </c>
      <c r="J34" s="35">
        <v>40.230724324079681</v>
      </c>
      <c r="K34" s="35">
        <v>38.417583141082901</v>
      </c>
      <c r="L34" s="35">
        <v>36.886962714246614</v>
      </c>
      <c r="M34" s="35">
        <v>35.569207388706019</v>
      </c>
      <c r="N34" s="35">
        <v>34.416248623910569</v>
      </c>
      <c r="O34" s="35">
        <v>33.395632067329622</v>
      </c>
      <c r="P34" s="35">
        <v>32.482526920354609</v>
      </c>
      <c r="Q34" s="35">
        <v>31.658696439711381</v>
      </c>
      <c r="R34" s="35">
        <v>30.909331830725073</v>
      </c>
      <c r="S34" s="35">
        <v>30.223949022875139</v>
      </c>
      <c r="T34" s="35">
        <v>29.593385403027099</v>
      </c>
      <c r="U34" s="35">
        <v>29.010556324537593</v>
      </c>
      <c r="V34" s="35">
        <v>14.497926545592566</v>
      </c>
      <c r="W34" s="35">
        <v>9.5711000487007354</v>
      </c>
      <c r="X34" s="35">
        <v>4.7407637295421292</v>
      </c>
      <c r="Y34" s="35">
        <v>0</v>
      </c>
      <c r="Z34" s="35">
        <v>0</v>
      </c>
      <c r="AA34" s="35">
        <v>0</v>
      </c>
      <c r="AB34" s="35">
        <v>0</v>
      </c>
      <c r="AC34" s="35">
        <v>0</v>
      </c>
      <c r="AD34" s="35">
        <v>0</v>
      </c>
      <c r="AE34" s="35">
        <v>0</v>
      </c>
      <c r="AF34" s="35">
        <v>0</v>
      </c>
    </row>
    <row r="35" spans="1:32">
      <c r="A35" s="31">
        <v>277</v>
      </c>
      <c r="B35" s="35">
        <v>45.364741385230467</v>
      </c>
      <c r="C35" s="35">
        <v>41.62285095036242</v>
      </c>
      <c r="D35" s="35">
        <v>46.05417022599336</v>
      </c>
      <c r="E35" s="35">
        <v>35.85672923736827</v>
      </c>
      <c r="F35" s="35">
        <v>31.93610720348439</v>
      </c>
      <c r="G35" s="35">
        <v>29.370576557655955</v>
      </c>
      <c r="H35" s="35">
        <v>27.482519910742933</v>
      </c>
      <c r="I35" s="35">
        <v>26.00567767689548</v>
      </c>
      <c r="J35" s="35">
        <v>24.801262619314777</v>
      </c>
      <c r="K35" s="35">
        <v>23.792171030325001</v>
      </c>
      <c r="L35" s="35">
        <v>22.928047147764698</v>
      </c>
      <c r="M35" s="35">
        <v>22.176564706592181</v>
      </c>
      <c r="N35" s="35">
        <v>21.513137773783622</v>
      </c>
      <c r="O35" s="35">
        <v>20.921819476410967</v>
      </c>
      <c r="P35" s="35">
        <v>20.389578499679562</v>
      </c>
      <c r="Q35" s="35">
        <v>19.907287472601176</v>
      </c>
      <c r="R35" s="35">
        <v>19.466535899198643</v>
      </c>
      <c r="S35" s="35">
        <v>19.061948814376521</v>
      </c>
      <c r="T35" s="35">
        <v>18.688408310323727</v>
      </c>
      <c r="U35" s="35">
        <v>18.342329003198991</v>
      </c>
      <c r="V35" s="35">
        <v>7.3216985673616648</v>
      </c>
      <c r="W35" s="35">
        <v>3.6278204374806458</v>
      </c>
      <c r="X35" s="35">
        <v>0</v>
      </c>
      <c r="Y35" s="35">
        <v>0</v>
      </c>
      <c r="Z35" s="35">
        <v>0</v>
      </c>
      <c r="AA35" s="35">
        <v>0</v>
      </c>
      <c r="AB35" s="35">
        <v>0</v>
      </c>
      <c r="AC35" s="35">
        <v>0</v>
      </c>
      <c r="AD35" s="35">
        <v>0</v>
      </c>
      <c r="AE35" s="35">
        <v>0</v>
      </c>
      <c r="AF35" s="35">
        <v>0</v>
      </c>
    </row>
    <row r="36" spans="1:32">
      <c r="A36" s="31">
        <v>289</v>
      </c>
      <c r="B36" s="35">
        <v>65.578966867418487</v>
      </c>
      <c r="C36" s="35">
        <v>54.397776825761788</v>
      </c>
      <c r="D36" s="35">
        <v>58.213669219318433</v>
      </c>
      <c r="E36" s="35">
        <v>63.00582680827381</v>
      </c>
      <c r="F36" s="35">
        <v>67.864975807328506</v>
      </c>
      <c r="G36" s="35">
        <v>72.605093877473053</v>
      </c>
      <c r="H36" s="35">
        <v>77.178427949984979</v>
      </c>
      <c r="I36" s="35">
        <v>59.72208061845312</v>
      </c>
      <c r="J36" s="35">
        <v>53.115291945109263</v>
      </c>
      <c r="K36" s="35">
        <v>48.702326934535535</v>
      </c>
      <c r="L36" s="35">
        <v>45.388526751878274</v>
      </c>
      <c r="M36" s="35">
        <v>42.75157623414362</v>
      </c>
      <c r="N36" s="35">
        <v>40.572987983403017</v>
      </c>
      <c r="O36" s="35">
        <v>38.72757228453807</v>
      </c>
      <c r="P36" s="35">
        <v>37.133867555939268</v>
      </c>
      <c r="Q36" s="35">
        <v>35.73799061593094</v>
      </c>
      <c r="R36" s="35">
        <v>34.499699326982537</v>
      </c>
      <c r="S36" s="35">
        <v>33.391066329566264</v>
      </c>
      <c r="T36" s="35">
        <v>32.389949488009663</v>
      </c>
      <c r="U36" s="35">
        <v>31.480098685833156</v>
      </c>
      <c r="V36" s="35">
        <v>21.035180340581238</v>
      </c>
      <c r="W36" s="35">
        <v>17.274784976997868</v>
      </c>
      <c r="X36" s="35">
        <v>13.628464385164179</v>
      </c>
      <c r="Y36" s="35">
        <v>10.086149009365826</v>
      </c>
      <c r="Z36" s="35">
        <v>6.6389034653474424</v>
      </c>
      <c r="AA36" s="35">
        <v>3.2790979974482002</v>
      </c>
      <c r="AB36" s="35">
        <v>0</v>
      </c>
      <c r="AC36" s="35">
        <v>0</v>
      </c>
      <c r="AD36" s="35">
        <v>0</v>
      </c>
      <c r="AE36" s="35">
        <v>0</v>
      </c>
      <c r="AF36" s="35">
        <v>0</v>
      </c>
    </row>
    <row r="37" spans="1:32">
      <c r="A37" s="31">
        <v>301</v>
      </c>
      <c r="B37" s="35">
        <v>31.460036927813302</v>
      </c>
      <c r="C37" s="35">
        <v>26.528982910517634</v>
      </c>
      <c r="D37" s="35">
        <v>28.48537541947481</v>
      </c>
      <c r="E37" s="35">
        <v>20.415527430707041</v>
      </c>
      <c r="F37" s="35">
        <v>17.513195195844862</v>
      </c>
      <c r="G37" s="35">
        <v>15.681022501361452</v>
      </c>
      <c r="H37" s="35">
        <v>14.366159235232219</v>
      </c>
      <c r="I37" s="35">
        <v>13.357854166164175</v>
      </c>
      <c r="J37" s="35">
        <v>12.549002975318507</v>
      </c>
      <c r="K37" s="35">
        <v>11.880865453298195</v>
      </c>
      <c r="L37" s="35">
        <v>11.315798215843852</v>
      </c>
      <c r="M37" s="35">
        <v>10.829832473563584</v>
      </c>
      <c r="N37" s="35">
        <v>10.405113363135747</v>
      </c>
      <c r="O37" s="35">
        <v>10.03002438586716</v>
      </c>
      <c r="P37" s="35">
        <v>9.6952560499145068</v>
      </c>
      <c r="Q37" s="35">
        <v>9.3942769282645884</v>
      </c>
      <c r="R37" s="35">
        <v>9.1212270039720948</v>
      </c>
      <c r="S37" s="35">
        <v>8.8722922037652356</v>
      </c>
      <c r="T37" s="35">
        <v>8.6439345865824961</v>
      </c>
      <c r="U37" s="35">
        <v>8.4336468450461304</v>
      </c>
      <c r="V37" s="35">
        <v>3.3641377703717006</v>
      </c>
      <c r="W37" s="35">
        <v>1.6620771828203935</v>
      </c>
      <c r="X37" s="35">
        <v>0</v>
      </c>
      <c r="Y37" s="35">
        <v>0</v>
      </c>
      <c r="Z37" s="35">
        <v>0</v>
      </c>
      <c r="AA37" s="35">
        <v>0</v>
      </c>
      <c r="AB37" s="35">
        <v>0</v>
      </c>
      <c r="AC37" s="35">
        <v>0</v>
      </c>
      <c r="AD37" s="35">
        <v>0</v>
      </c>
      <c r="AE37" s="35">
        <v>0</v>
      </c>
      <c r="AF37" s="35">
        <v>0</v>
      </c>
    </row>
    <row r="38" spans="1:32">
      <c r="A38" s="31">
        <v>313</v>
      </c>
      <c r="B38" s="35">
        <v>22.823051461303535</v>
      </c>
      <c r="C38" s="35">
        <v>19.050142778583361</v>
      </c>
      <c r="D38" s="35">
        <v>12.661188254590066</v>
      </c>
      <c r="E38" s="35">
        <v>10.435180474727904</v>
      </c>
      <c r="F38" s="35">
        <v>9.1044598886967432</v>
      </c>
      <c r="G38" s="35">
        <v>8.1874359227253031</v>
      </c>
      <c r="H38" s="35">
        <v>7.5046108833783478</v>
      </c>
      <c r="I38" s="35">
        <v>6.9702677059864193</v>
      </c>
      <c r="J38" s="35">
        <v>6.5363638283074614</v>
      </c>
      <c r="K38" s="35">
        <v>6.1752019108421283</v>
      </c>
      <c r="L38" s="35">
        <v>5.8684678820808331</v>
      </c>
      <c r="M38" s="35">
        <v>5.6038086137208643</v>
      </c>
      <c r="N38" s="35">
        <v>5.3719609251008773</v>
      </c>
      <c r="O38" s="35">
        <v>5.1669060062436678</v>
      </c>
      <c r="P38" s="35">
        <v>4.9838590803372416</v>
      </c>
      <c r="Q38" s="35">
        <v>4.8192132576493449</v>
      </c>
      <c r="R38" s="35">
        <v>4.6697919782130057</v>
      </c>
      <c r="S38" s="35">
        <v>4.5335635111544637</v>
      </c>
      <c r="T38" s="35">
        <v>4.4087006058457447</v>
      </c>
      <c r="U38" s="35">
        <v>4.2937577265899494</v>
      </c>
      <c r="V38" s="35">
        <v>1.0664054257640965</v>
      </c>
      <c r="W38" s="35">
        <v>0</v>
      </c>
      <c r="X38" s="35">
        <v>0</v>
      </c>
      <c r="Y38" s="35">
        <v>0</v>
      </c>
      <c r="Z38" s="35">
        <v>0</v>
      </c>
      <c r="AA38" s="35">
        <v>0</v>
      </c>
      <c r="AB38" s="35">
        <v>0</v>
      </c>
      <c r="AC38" s="35">
        <v>0</v>
      </c>
      <c r="AD38" s="35">
        <v>0</v>
      </c>
      <c r="AE38" s="35">
        <v>0</v>
      </c>
      <c r="AF38" s="35">
        <v>0</v>
      </c>
    </row>
    <row r="39" spans="1:32">
      <c r="A39" s="31">
        <v>325</v>
      </c>
      <c r="B39" s="35">
        <v>60.179854536787836</v>
      </c>
      <c r="C39" s="35">
        <v>53.766224326853077</v>
      </c>
      <c r="D39" s="35">
        <v>38.812697330020306</v>
      </c>
      <c r="E39" s="35">
        <v>33.418852572503489</v>
      </c>
      <c r="F39" s="35">
        <v>30.075861984685453</v>
      </c>
      <c r="G39" s="35">
        <v>27.710217750869869</v>
      </c>
      <c r="H39" s="35">
        <v>25.91086302638795</v>
      </c>
      <c r="I39" s="35">
        <v>24.477480019698053</v>
      </c>
      <c r="J39" s="35">
        <v>23.295495413323845</v>
      </c>
      <c r="K39" s="35">
        <v>22.298273253103783</v>
      </c>
      <c r="L39" s="35">
        <v>21.441034369022059</v>
      </c>
      <c r="M39" s="35">
        <v>20.693262869350473</v>
      </c>
      <c r="N39" s="35">
        <v>20.031631383812879</v>
      </c>
      <c r="O39" s="35">
        <v>19.441069192376094</v>
      </c>
      <c r="P39" s="35">
        <v>18.90939282188738</v>
      </c>
      <c r="Q39" s="35">
        <v>18.427369735667241</v>
      </c>
      <c r="R39" s="35">
        <v>17.986669249074374</v>
      </c>
      <c r="S39" s="35">
        <v>17.582077652514354</v>
      </c>
      <c r="T39" s="35">
        <v>17.208801565281906</v>
      </c>
      <c r="U39" s="35">
        <v>16.863044754663257</v>
      </c>
      <c r="V39" s="35">
        <v>4.1945681155877184</v>
      </c>
      <c r="W39" s="35">
        <v>0</v>
      </c>
      <c r="X39" s="35">
        <v>0</v>
      </c>
      <c r="Y39" s="35">
        <v>0</v>
      </c>
      <c r="Z39" s="35">
        <v>0</v>
      </c>
      <c r="AA39" s="35">
        <v>0</v>
      </c>
      <c r="AB39" s="35">
        <v>0</v>
      </c>
      <c r="AC39" s="35">
        <v>0</v>
      </c>
      <c r="AD39" s="35">
        <v>0</v>
      </c>
      <c r="AE39" s="35">
        <v>0</v>
      </c>
      <c r="AF39" s="35">
        <v>0</v>
      </c>
    </row>
    <row r="40" spans="1:32">
      <c r="A40" s="31">
        <v>337</v>
      </c>
      <c r="B40" s="35">
        <v>29.521595144564685</v>
      </c>
      <c r="C40" s="35">
        <v>26.373392751679805</v>
      </c>
      <c r="D40" s="35">
        <v>28.879862911021586</v>
      </c>
      <c r="E40" s="35">
        <v>31.746609645051102</v>
      </c>
      <c r="F40" s="35">
        <v>34.617143029140237</v>
      </c>
      <c r="G40" s="35">
        <v>37.419194005800293</v>
      </c>
      <c r="H40" s="35">
        <v>30.294529972365318</v>
      </c>
      <c r="I40" s="35">
        <v>27.413503218074272</v>
      </c>
      <c r="J40" s="35">
        <v>25.45158929967705</v>
      </c>
      <c r="K40" s="35">
        <v>23.962095297605682</v>
      </c>
      <c r="L40" s="35">
        <v>22.767067434554956</v>
      </c>
      <c r="M40" s="35">
        <v>21.77404443961851</v>
      </c>
      <c r="N40" s="35">
        <v>20.927766702131958</v>
      </c>
      <c r="O40" s="35">
        <v>20.193540496555201</v>
      </c>
      <c r="P40" s="35">
        <v>19.547490389152813</v>
      </c>
      <c r="Q40" s="35">
        <v>18.972478864203129</v>
      </c>
      <c r="R40" s="35">
        <v>18.455372716749221</v>
      </c>
      <c r="S40" s="35">
        <v>17.986857444713202</v>
      </c>
      <c r="T40" s="35">
        <v>17.559511627452867</v>
      </c>
      <c r="U40" s="35">
        <v>17.167451079801062</v>
      </c>
      <c r="V40" s="35">
        <v>10.745293914964641</v>
      </c>
      <c r="W40" s="35">
        <v>8.4985955162091891</v>
      </c>
      <c r="X40" s="35">
        <v>6.3047287402749932</v>
      </c>
      <c r="Y40" s="35">
        <v>4.1593949879652738</v>
      </c>
      <c r="Z40" s="35">
        <v>2.0589085931784687</v>
      </c>
      <c r="AA40" s="35">
        <v>0</v>
      </c>
      <c r="AB40" s="35">
        <v>0</v>
      </c>
      <c r="AC40" s="35">
        <v>0</v>
      </c>
      <c r="AD40" s="35">
        <v>0</v>
      </c>
      <c r="AE40" s="35">
        <v>0</v>
      </c>
      <c r="AF40" s="35">
        <v>0</v>
      </c>
    </row>
    <row r="41" spans="1:32">
      <c r="A41" s="31">
        <v>349</v>
      </c>
      <c r="B41" s="35">
        <v>61.54586109163737</v>
      </c>
      <c r="C41" s="35">
        <v>55.3688464000764</v>
      </c>
      <c r="D41" s="35">
        <v>60.874037979318366</v>
      </c>
      <c r="E41" s="35">
        <v>67.094165153069355</v>
      </c>
      <c r="F41" s="35">
        <v>73.313094205552787</v>
      </c>
      <c r="G41" s="35">
        <v>79.386170555672621</v>
      </c>
      <c r="H41" s="35">
        <v>64.763040090613885</v>
      </c>
      <c r="I41" s="35">
        <v>58.85749370468271</v>
      </c>
      <c r="J41" s="35">
        <v>54.817247329860493</v>
      </c>
      <c r="K41" s="35">
        <v>51.739881263565024</v>
      </c>
      <c r="L41" s="35">
        <v>49.26457193305464</v>
      </c>
      <c r="M41" s="35">
        <v>47.203309121560189</v>
      </c>
      <c r="N41" s="35">
        <v>45.443429835989669</v>
      </c>
      <c r="O41" s="35">
        <v>43.914103656098774</v>
      </c>
      <c r="P41" s="35">
        <v>42.566490022265107</v>
      </c>
      <c r="Q41" s="35">
        <v>41.36548198782971</v>
      </c>
      <c r="R41" s="35">
        <v>40.284115896414065</v>
      </c>
      <c r="S41" s="35">
        <v>39.303272464527815</v>
      </c>
      <c r="T41" s="35">
        <v>38.407690659921705</v>
      </c>
      <c r="U41" s="35">
        <v>37.585260504535697</v>
      </c>
      <c r="V41" s="35">
        <v>23.52393957513971</v>
      </c>
      <c r="W41" s="35">
        <v>18.614301778720336</v>
      </c>
      <c r="X41" s="35">
        <v>13.815413460258801</v>
      </c>
      <c r="Y41" s="35">
        <v>9.1183580998714735</v>
      </c>
      <c r="Z41" s="35">
        <v>4.5154848674663759</v>
      </c>
      <c r="AA41" s="35">
        <v>0</v>
      </c>
      <c r="AB41" s="35">
        <v>0</v>
      </c>
      <c r="AC41" s="35">
        <v>0</v>
      </c>
      <c r="AD41" s="35">
        <v>0</v>
      </c>
      <c r="AE41" s="35">
        <v>0</v>
      </c>
      <c r="AF41" s="35">
        <v>0</v>
      </c>
    </row>
    <row r="42" spans="1:32">
      <c r="A42" s="31">
        <v>361</v>
      </c>
      <c r="B42" s="35">
        <v>14.409753012744964</v>
      </c>
      <c r="C42" s="35">
        <v>9.8930329113811801</v>
      </c>
      <c r="D42" s="35">
        <v>10.02701218816026</v>
      </c>
      <c r="E42" s="35">
        <v>10.457860553158714</v>
      </c>
      <c r="F42" s="35">
        <v>10.934516660367269</v>
      </c>
      <c r="G42" s="35">
        <v>11.405599777054665</v>
      </c>
      <c r="H42" s="35">
        <v>11.856952369308505</v>
      </c>
      <c r="I42" s="35">
        <v>7.4825187686909835</v>
      </c>
      <c r="J42" s="35">
        <v>6.1922384607646901</v>
      </c>
      <c r="K42" s="35">
        <v>5.402234761074288</v>
      </c>
      <c r="L42" s="35">
        <v>4.8416144393224227</v>
      </c>
      <c r="M42" s="35">
        <v>4.4141716240685369</v>
      </c>
      <c r="N42" s="35">
        <v>4.0730782949806992</v>
      </c>
      <c r="O42" s="35">
        <v>3.7925140151346817</v>
      </c>
      <c r="P42" s="35">
        <v>3.5563408390805207</v>
      </c>
      <c r="Q42" s="35">
        <v>3.3541407121255489</v>
      </c>
      <c r="R42" s="35">
        <v>3.1784170481991962</v>
      </c>
      <c r="S42" s="35">
        <v>3.0240107418724107</v>
      </c>
      <c r="T42" s="35">
        <v>2.8869599351161352</v>
      </c>
      <c r="U42" s="35">
        <v>2.7643776040142978</v>
      </c>
      <c r="V42" s="35">
        <v>1.8482911759086205</v>
      </c>
      <c r="W42" s="35">
        <v>1.5060052583417585</v>
      </c>
      <c r="X42" s="35">
        <v>1.1793346806507576</v>
      </c>
      <c r="Y42" s="35">
        <v>0.86668454404843298</v>
      </c>
      <c r="Z42" s="35">
        <v>0.56666693583867889</v>
      </c>
      <c r="AA42" s="35">
        <v>0.27811128355974568</v>
      </c>
      <c r="AB42" s="35">
        <v>0</v>
      </c>
      <c r="AC42" s="35">
        <v>0</v>
      </c>
      <c r="AD42" s="35">
        <v>0</v>
      </c>
      <c r="AE42" s="35">
        <v>0</v>
      </c>
      <c r="AF42" s="35">
        <v>0</v>
      </c>
    </row>
    <row r="43" spans="1:32">
      <c r="A43" s="31">
        <v>373</v>
      </c>
      <c r="B43" s="35">
        <v>39.120223730815951</v>
      </c>
      <c r="C43" s="35">
        <v>38.659622246742259</v>
      </c>
      <c r="D43" s="35">
        <v>43.754433776720418</v>
      </c>
      <c r="E43" s="35">
        <v>49.174265453321254</v>
      </c>
      <c r="F43" s="35">
        <v>54.557124880751445</v>
      </c>
      <c r="G43" s="35">
        <v>46.791210494436037</v>
      </c>
      <c r="H43" s="35">
        <v>43.400825935542493</v>
      </c>
      <c r="I43" s="35">
        <v>41.036988487956492</v>
      </c>
      <c r="J43" s="35">
        <v>39.214269682452162</v>
      </c>
      <c r="K43" s="35">
        <v>37.735889270980799</v>
      </c>
      <c r="L43" s="35">
        <v>36.495822301183622</v>
      </c>
      <c r="M43" s="35">
        <v>35.431474283618577</v>
      </c>
      <c r="N43" s="35">
        <v>34.500743605693401</v>
      </c>
      <c r="O43" s="35">
        <v>33.676702610332754</v>
      </c>
      <c r="P43" s="35">
        <v>32.938654445847213</v>
      </c>
      <c r="Q43" s="35">
        <v>32.271803272256626</v>
      </c>
      <c r="R43" s="35">
        <v>31.663898896849695</v>
      </c>
      <c r="S43" s="35">
        <v>31.106802226222484</v>
      </c>
      <c r="T43" s="35">
        <v>30.593116550842147</v>
      </c>
      <c r="U43" s="35">
        <v>30.117281844342727</v>
      </c>
      <c r="V43" s="35">
        <v>17.218572414603727</v>
      </c>
      <c r="W43" s="35">
        <v>12.813515694764636</v>
      </c>
      <c r="X43" s="35">
        <v>8.4786001191428433</v>
      </c>
      <c r="Y43" s="35">
        <v>4.2088961941180649</v>
      </c>
      <c r="Z43" s="35">
        <v>0</v>
      </c>
      <c r="AA43" s="35">
        <v>0</v>
      </c>
      <c r="AB43" s="35">
        <v>0</v>
      </c>
      <c r="AC43" s="35">
        <v>0</v>
      </c>
      <c r="AD43" s="35">
        <v>0</v>
      </c>
      <c r="AE43" s="35">
        <v>0</v>
      </c>
      <c r="AF43" s="35">
        <v>0</v>
      </c>
    </row>
    <row r="44" spans="1:32">
      <c r="A44" s="31">
        <v>385</v>
      </c>
      <c r="B44" s="35">
        <v>20.846457768805433</v>
      </c>
      <c r="C44" s="35">
        <v>14.741252498531914</v>
      </c>
      <c r="D44" s="35">
        <v>15.067443566171999</v>
      </c>
      <c r="E44" s="35">
        <v>15.805328793131986</v>
      </c>
      <c r="F44" s="35">
        <v>16.602657204451106</v>
      </c>
      <c r="G44" s="35">
        <v>17.387212746503167</v>
      </c>
      <c r="H44" s="35">
        <v>11.190437129757431</v>
      </c>
      <c r="I44" s="35">
        <v>9.3089008052557247</v>
      </c>
      <c r="J44" s="35">
        <v>8.1487060118973194</v>
      </c>
      <c r="K44" s="35">
        <v>7.323335837008135</v>
      </c>
      <c r="L44" s="35">
        <v>6.693150698825642</v>
      </c>
      <c r="M44" s="35">
        <v>6.1902117034173081</v>
      </c>
      <c r="N44" s="35">
        <v>5.7760837559304177</v>
      </c>
      <c r="O44" s="35">
        <v>5.4274013391173197</v>
      </c>
      <c r="P44" s="35">
        <v>5.12869087616677</v>
      </c>
      <c r="Q44" s="35">
        <v>4.8691615576379563</v>
      </c>
      <c r="R44" s="35">
        <v>4.6408591676548232</v>
      </c>
      <c r="S44" s="35">
        <v>4.4381598372834148</v>
      </c>
      <c r="T44" s="35">
        <v>4.256720551861962</v>
      </c>
      <c r="U44" s="35">
        <v>4.0931562415259766</v>
      </c>
      <c r="V44" s="35">
        <v>2.5634929379127516</v>
      </c>
      <c r="W44" s="35">
        <v>2.0101850342971086</v>
      </c>
      <c r="X44" s="35">
        <v>1.4791800663107202</v>
      </c>
      <c r="Y44" s="35">
        <v>0.96832304896809984</v>
      </c>
      <c r="Z44" s="35">
        <v>0.47579231039303749</v>
      </c>
      <c r="AA44" s="35">
        <v>0</v>
      </c>
      <c r="AB44" s="35">
        <v>0</v>
      </c>
      <c r="AC44" s="35">
        <v>0</v>
      </c>
      <c r="AD44" s="35">
        <v>0</v>
      </c>
      <c r="AE44" s="35">
        <v>0</v>
      </c>
      <c r="AF44" s="35">
        <v>0</v>
      </c>
    </row>
    <row r="45" spans="1:32">
      <c r="A45" s="31">
        <v>397</v>
      </c>
      <c r="B45" s="35">
        <v>53.179752277526418</v>
      </c>
      <c r="C45" s="35">
        <v>49.722742226877855</v>
      </c>
      <c r="D45" s="35">
        <v>55.2815265153383</v>
      </c>
      <c r="E45" s="35">
        <v>61.391945912118686</v>
      </c>
      <c r="F45" s="35">
        <v>49.754164489899786</v>
      </c>
      <c r="G45" s="35">
        <v>45.040849047618188</v>
      </c>
      <c r="H45" s="35">
        <v>41.865880646904067</v>
      </c>
      <c r="I45" s="35">
        <v>39.480192407984191</v>
      </c>
      <c r="J45" s="35">
        <v>37.581175251492333</v>
      </c>
      <c r="K45" s="35">
        <v>36.014128564350258</v>
      </c>
      <c r="L45" s="35">
        <v>34.686743188785485</v>
      </c>
      <c r="M45" s="35">
        <v>33.54053445503132</v>
      </c>
      <c r="N45" s="35">
        <v>32.534974840664283</v>
      </c>
      <c r="O45" s="35">
        <v>31.642677154610286</v>
      </c>
      <c r="P45" s="35">
        <v>30.842601382790594</v>
      </c>
      <c r="Q45" s="35">
        <v>30.119274067302602</v>
      </c>
      <c r="R45" s="35">
        <v>29.460077348405584</v>
      </c>
      <c r="S45" s="35">
        <v>28.856096313913479</v>
      </c>
      <c r="T45" s="35">
        <v>28.299501350211909</v>
      </c>
      <c r="U45" s="35">
        <v>27.784238656534097</v>
      </c>
      <c r="V45" s="35">
        <v>13.885746729315544</v>
      </c>
      <c r="W45" s="35">
        <v>9.1738422671855293</v>
      </c>
      <c r="X45" s="35">
        <v>4.5472606759293095</v>
      </c>
      <c r="Y45" s="35">
        <v>0</v>
      </c>
      <c r="Z45" s="35">
        <v>0</v>
      </c>
      <c r="AA45" s="35">
        <v>0</v>
      </c>
      <c r="AB45" s="35">
        <v>0</v>
      </c>
      <c r="AC45" s="35">
        <v>0</v>
      </c>
      <c r="AD45" s="35">
        <v>0</v>
      </c>
      <c r="AE45" s="35">
        <v>0</v>
      </c>
      <c r="AF45" s="35">
        <v>0</v>
      </c>
    </row>
    <row r="46" spans="1:32">
      <c r="A46" s="31">
        <v>409</v>
      </c>
      <c r="B46" s="35">
        <v>62.669521215649176</v>
      </c>
      <c r="C46" s="35">
        <v>56.162991804681972</v>
      </c>
      <c r="D46" s="35">
        <v>61.591639702515579</v>
      </c>
      <c r="E46" s="35">
        <v>67.772179547618322</v>
      </c>
      <c r="F46" s="35">
        <v>73.957304538545472</v>
      </c>
      <c r="G46" s="35">
        <v>79.995697035163374</v>
      </c>
      <c r="H46" s="35">
        <v>64.960590574886254</v>
      </c>
      <c r="I46" s="35">
        <v>58.87467968783475</v>
      </c>
      <c r="J46" s="35">
        <v>54.723163776412456</v>
      </c>
      <c r="K46" s="35">
        <v>51.567553826045966</v>
      </c>
      <c r="L46" s="35">
        <v>49.033431427634838</v>
      </c>
      <c r="M46" s="35">
        <v>46.926045472256604</v>
      </c>
      <c r="N46" s="35">
        <v>45.128887503503094</v>
      </c>
      <c r="O46" s="35">
        <v>43.568772108043859</v>
      </c>
      <c r="P46" s="35">
        <v>42.195298030963194</v>
      </c>
      <c r="Q46" s="35">
        <v>40.972268917547083</v>
      </c>
      <c r="R46" s="35">
        <v>39.871923607925844</v>
      </c>
      <c r="S46" s="35">
        <v>38.874574355182062</v>
      </c>
      <c r="T46" s="35">
        <v>37.964524477735765</v>
      </c>
      <c r="U46" s="35">
        <v>37.129324841351433</v>
      </c>
      <c r="V46" s="35">
        <v>23.239267232745519</v>
      </c>
      <c r="W46" s="35">
        <v>18.383402752995814</v>
      </c>
      <c r="X46" s="35">
        <v>13.64005676712735</v>
      </c>
      <c r="Y46" s="35">
        <v>9.0001088948622385</v>
      </c>
      <c r="Z46" s="35">
        <v>4.4557371061249338</v>
      </c>
      <c r="AA46" s="35">
        <v>0</v>
      </c>
      <c r="AB46" s="35">
        <v>0</v>
      </c>
      <c r="AC46" s="35">
        <v>0</v>
      </c>
      <c r="AD46" s="35">
        <v>0</v>
      </c>
      <c r="AE46" s="35">
        <v>0</v>
      </c>
      <c r="AF46" s="35">
        <v>0</v>
      </c>
    </row>
    <row r="47" spans="1:32">
      <c r="A47" s="31">
        <v>421</v>
      </c>
      <c r="B47" s="35">
        <v>43.895219898855963</v>
      </c>
      <c r="C47" s="35">
        <v>35.162555880160447</v>
      </c>
      <c r="D47" s="35">
        <v>37.217553053058182</v>
      </c>
      <c r="E47" s="35">
        <v>39.982695040038635</v>
      </c>
      <c r="F47" s="35">
        <v>42.812424184887597</v>
      </c>
      <c r="G47" s="35">
        <v>30.942537015339202</v>
      </c>
      <c r="H47" s="35">
        <v>26.758263027365558</v>
      </c>
      <c r="I47" s="35">
        <v>24.064198768437041</v>
      </c>
      <c r="J47" s="35">
        <v>22.094844007720443</v>
      </c>
      <c r="K47" s="35">
        <v>20.56193944873317</v>
      </c>
      <c r="L47" s="35">
        <v>19.318934963080714</v>
      </c>
      <c r="M47" s="35">
        <v>18.282486755811888</v>
      </c>
      <c r="N47" s="35">
        <v>17.398875883433245</v>
      </c>
      <c r="O47" s="35">
        <v>16.634084734902288</v>
      </c>
      <c r="P47" s="35">
        <v>15.962996699961908</v>
      </c>
      <c r="Q47" s="35">
        <v>15.367887479803342</v>
      </c>
      <c r="R47" s="35">
        <v>14.834667938319011</v>
      </c>
      <c r="S47" s="35">
        <v>14.353776550279449</v>
      </c>
      <c r="T47" s="35">
        <v>13.916931268918526</v>
      </c>
      <c r="U47" s="35">
        <v>13.517897472585336</v>
      </c>
      <c r="V47" s="35">
        <v>7.7301854944820017</v>
      </c>
      <c r="W47" s="35">
        <v>5.7137623443616192</v>
      </c>
      <c r="X47" s="35">
        <v>3.7564082525642508</v>
      </c>
      <c r="Y47" s="35">
        <v>1.8532502321139903</v>
      </c>
      <c r="Z47" s="35">
        <v>0</v>
      </c>
      <c r="AA47" s="35">
        <v>0</v>
      </c>
      <c r="AB47" s="35">
        <v>0</v>
      </c>
      <c r="AC47" s="35">
        <v>0</v>
      </c>
      <c r="AD47" s="35">
        <v>0</v>
      </c>
      <c r="AE47" s="35">
        <v>0</v>
      </c>
      <c r="AF47" s="35">
        <v>0</v>
      </c>
    </row>
    <row r="48" spans="1:32">
      <c r="A48" s="31">
        <v>433</v>
      </c>
      <c r="B48" s="35">
        <v>60.334297438846946</v>
      </c>
      <c r="C48" s="35">
        <v>55.943995397770379</v>
      </c>
      <c r="D48" s="35">
        <v>61.94370256025644</v>
      </c>
      <c r="E48" s="35">
        <v>68.603185750073905</v>
      </c>
      <c r="F48" s="35">
        <v>75.246325142611482</v>
      </c>
      <c r="G48" s="35">
        <v>81.736819443623659</v>
      </c>
      <c r="H48" s="35">
        <v>67.930746499627702</v>
      </c>
      <c r="I48" s="35">
        <v>62.108796105928413</v>
      </c>
      <c r="J48" s="35">
        <v>58.093205478067702</v>
      </c>
      <c r="K48" s="35">
        <v>55.018838059387249</v>
      </c>
      <c r="L48" s="35">
        <v>52.536366672313925</v>
      </c>
      <c r="M48" s="35">
        <v>50.462676168724293</v>
      </c>
      <c r="N48" s="35">
        <v>48.687499084599473</v>
      </c>
      <c r="O48" s="35">
        <v>47.141334135413743</v>
      </c>
      <c r="P48" s="35">
        <v>45.776099211724294</v>
      </c>
      <c r="Q48" s="35">
        <v>44.557151969160714</v>
      </c>
      <c r="R48" s="35">
        <v>43.457794413514414</v>
      </c>
      <c r="S48" s="35">
        <v>42.459099541779402</v>
      </c>
      <c r="T48" s="35">
        <v>41.545918626831721</v>
      </c>
      <c r="U48" s="35">
        <v>40.706215489589809</v>
      </c>
      <c r="V48" s="35">
        <v>25.475720645598688</v>
      </c>
      <c r="W48" s="35">
        <v>20.171381952013395</v>
      </c>
      <c r="X48" s="35">
        <v>14.980012910630013</v>
      </c>
      <c r="Y48" s="35">
        <v>9.8926501892360541</v>
      </c>
      <c r="Z48" s="35">
        <v>4.9015946222625244</v>
      </c>
      <c r="AA48" s="35">
        <v>0</v>
      </c>
      <c r="AB48" s="35">
        <v>0</v>
      </c>
      <c r="AC48" s="35">
        <v>0</v>
      </c>
      <c r="AD48" s="35">
        <v>0</v>
      </c>
      <c r="AE48" s="35">
        <v>0</v>
      </c>
      <c r="AF48" s="35">
        <v>0</v>
      </c>
    </row>
    <row r="49" spans="1:32">
      <c r="A49" s="31">
        <v>445</v>
      </c>
      <c r="B49" s="35">
        <v>29.949043723789448</v>
      </c>
      <c r="C49" s="35">
        <v>28.473083523340332</v>
      </c>
      <c r="D49" s="35">
        <v>31.870440745784627</v>
      </c>
      <c r="E49" s="35">
        <v>35.552703442827742</v>
      </c>
      <c r="F49" s="35">
        <v>39.216472295005829</v>
      </c>
      <c r="G49" s="35">
        <v>42.801173271533763</v>
      </c>
      <c r="H49" s="35">
        <v>46.29281670766629</v>
      </c>
      <c r="I49" s="35">
        <v>39.710014604036743</v>
      </c>
      <c r="J49" s="35">
        <v>36.859581113096723</v>
      </c>
      <c r="K49" s="35">
        <v>34.851411991566415</v>
      </c>
      <c r="L49" s="35">
        <v>33.289223046670848</v>
      </c>
      <c r="M49" s="35">
        <v>32.012072084965304</v>
      </c>
      <c r="N49" s="35">
        <v>30.933321781732246</v>
      </c>
      <c r="O49" s="35">
        <v>30.00218428563393</v>
      </c>
      <c r="P49" s="35">
        <v>29.184703785085588</v>
      </c>
      <c r="Q49" s="35">
        <v>28.458101854045019</v>
      </c>
      <c r="R49" s="35">
        <v>27.804902100988837</v>
      </c>
      <c r="S49" s="35">
        <v>27.212960014310219</v>
      </c>
      <c r="T49" s="35">
        <v>26.672416332278832</v>
      </c>
      <c r="U49" s="35">
        <v>26.176024272723726</v>
      </c>
      <c r="V49" s="35">
        <v>17.480184275632723</v>
      </c>
      <c r="W49" s="35">
        <v>14.427866711310532</v>
      </c>
      <c r="X49" s="35">
        <v>11.437104496361304</v>
      </c>
      <c r="Y49" s="35">
        <v>8.5030302272726779</v>
      </c>
      <c r="Z49" s="35">
        <v>5.6212651922722152</v>
      </c>
      <c r="AA49" s="35">
        <v>2.7880413897197296</v>
      </c>
      <c r="AB49" s="35">
        <v>0</v>
      </c>
      <c r="AC49" s="35">
        <v>0</v>
      </c>
      <c r="AD49" s="35">
        <v>0</v>
      </c>
      <c r="AE49" s="35">
        <v>0</v>
      </c>
      <c r="AF49" s="35">
        <v>0</v>
      </c>
    </row>
    <row r="50" spans="1:32">
      <c r="A50" s="31">
        <v>457</v>
      </c>
      <c r="B50" s="35">
        <v>37.594000323758301</v>
      </c>
      <c r="C50" s="35">
        <v>32.346116013101778</v>
      </c>
      <c r="D50" s="35">
        <v>34.992929407622434</v>
      </c>
      <c r="E50" s="35">
        <v>38.153226041759062</v>
      </c>
      <c r="F50" s="35">
        <v>41.335816502199478</v>
      </c>
      <c r="G50" s="35">
        <v>44.440545811434156</v>
      </c>
      <c r="H50" s="35">
        <v>34.910890756204786</v>
      </c>
      <c r="I50" s="35">
        <v>31.203781886113124</v>
      </c>
      <c r="J50" s="35">
        <v>28.716175502101958</v>
      </c>
      <c r="K50" s="35">
        <v>26.845927915115254</v>
      </c>
      <c r="L50" s="35">
        <v>25.356630868443062</v>
      </c>
      <c r="M50" s="35">
        <v>24.126657734880713</v>
      </c>
      <c r="N50" s="35">
        <v>23.083932436298056</v>
      </c>
      <c r="O50" s="35">
        <v>22.183409606871734</v>
      </c>
      <c r="P50" s="35">
        <v>21.394275527180028</v>
      </c>
      <c r="Q50" s="35">
        <v>20.694508203355404</v>
      </c>
      <c r="R50" s="35">
        <v>20.067338433774136</v>
      </c>
      <c r="S50" s="35">
        <v>19.500870023204516</v>
      </c>
      <c r="T50" s="35">
        <v>18.985673080589681</v>
      </c>
      <c r="U50" s="35">
        <v>18.514289582857334</v>
      </c>
      <c r="V50" s="35">
        <v>11.589673240100625</v>
      </c>
      <c r="W50" s="35">
        <v>9.1543942218253331</v>
      </c>
      <c r="X50" s="35">
        <v>6.7827560978426558</v>
      </c>
      <c r="Y50" s="35">
        <v>4.4694297103784137</v>
      </c>
      <c r="Z50" s="35">
        <v>2.2098555352572351</v>
      </c>
      <c r="AA50" s="35">
        <v>0</v>
      </c>
      <c r="AB50" s="35">
        <v>0</v>
      </c>
      <c r="AC50" s="35">
        <v>0</v>
      </c>
      <c r="AD50" s="35">
        <v>0</v>
      </c>
      <c r="AE50" s="35">
        <v>0</v>
      </c>
      <c r="AF50" s="35">
        <v>0</v>
      </c>
    </row>
    <row r="51" spans="1:32">
      <c r="A51" s="31">
        <v>469</v>
      </c>
      <c r="B51" s="35">
        <v>37.930986626167424</v>
      </c>
      <c r="C51" s="35">
        <v>32.840603415320338</v>
      </c>
      <c r="D51" s="35">
        <v>35.569907670854434</v>
      </c>
      <c r="E51" s="35">
        <v>26.170484483849272</v>
      </c>
      <c r="F51" s="35">
        <v>22.703270674957643</v>
      </c>
      <c r="G51" s="35">
        <v>20.490488750602104</v>
      </c>
      <c r="H51" s="35">
        <v>18.89042340953813</v>
      </c>
      <c r="I51" s="35">
        <v>17.65610819729616</v>
      </c>
      <c r="J51" s="35">
        <v>16.661063908155992</v>
      </c>
      <c r="K51" s="35">
        <v>15.835643627223874</v>
      </c>
      <c r="L51" s="35">
        <v>15.134962245292041</v>
      </c>
      <c r="M51" s="35">
        <v>14.530366411636656</v>
      </c>
      <c r="N51" s="35">
        <v>14.000382316159179</v>
      </c>
      <c r="O51" s="35">
        <v>13.531047747951192</v>
      </c>
      <c r="P51" s="35">
        <v>13.111110296546617</v>
      </c>
      <c r="Q51" s="35">
        <v>12.732677626738749</v>
      </c>
      <c r="R51" s="35">
        <v>12.388614777372931</v>
      </c>
      <c r="S51" s="35">
        <v>12.074300651088155</v>
      </c>
      <c r="T51" s="35">
        <v>11.785416902829857</v>
      </c>
      <c r="U51" s="35">
        <v>11.518912517897</v>
      </c>
      <c r="V51" s="35">
        <v>4.5957766091790289</v>
      </c>
      <c r="W51" s="35">
        <v>2.2725230064147053</v>
      </c>
      <c r="X51" s="35">
        <v>0</v>
      </c>
      <c r="Y51" s="35">
        <v>0</v>
      </c>
      <c r="Z51" s="35">
        <v>0</v>
      </c>
      <c r="AA51" s="35">
        <v>0</v>
      </c>
      <c r="AB51" s="35">
        <v>0</v>
      </c>
      <c r="AC51" s="35">
        <v>0</v>
      </c>
      <c r="AD51" s="35">
        <v>0</v>
      </c>
      <c r="AE51" s="35">
        <v>0</v>
      </c>
      <c r="AF51" s="35">
        <v>0</v>
      </c>
    </row>
    <row r="52" spans="1:32">
      <c r="A52" s="31">
        <v>481</v>
      </c>
      <c r="B52" s="35">
        <v>35.804091332591135</v>
      </c>
      <c r="C52" s="35">
        <v>32.935351034498865</v>
      </c>
      <c r="D52" s="35">
        <v>24.547953382535244</v>
      </c>
      <c r="E52" s="35">
        <v>21.478651512729645</v>
      </c>
      <c r="F52" s="35">
        <v>19.550280884206256</v>
      </c>
      <c r="G52" s="35">
        <v>18.172170267331545</v>
      </c>
      <c r="H52" s="35">
        <v>17.115698559045047</v>
      </c>
      <c r="I52" s="35">
        <v>16.268583709323522</v>
      </c>
      <c r="J52" s="35">
        <v>15.566102556833158</v>
      </c>
      <c r="K52" s="35">
        <v>14.970497737354922</v>
      </c>
      <c r="L52" s="35">
        <v>14.456239623497998</v>
      </c>
      <c r="M52" s="35">
        <v>14.005865303303763</v>
      </c>
      <c r="N52" s="35">
        <v>13.605925010767203</v>
      </c>
      <c r="O52" s="35">
        <v>13.24775396194001</v>
      </c>
      <c r="P52" s="35">
        <v>12.924301324319845</v>
      </c>
      <c r="Q52" s="35">
        <v>12.630214570522785</v>
      </c>
      <c r="R52" s="35">
        <v>12.360617228315489</v>
      </c>
      <c r="S52" s="35">
        <v>12.112485802164851</v>
      </c>
      <c r="T52" s="35">
        <v>11.883015859670488</v>
      </c>
      <c r="U52" s="35">
        <v>11.669986087762076</v>
      </c>
      <c r="V52" s="35">
        <v>2.9044312971748547</v>
      </c>
      <c r="W52" s="35">
        <v>0</v>
      </c>
      <c r="X52" s="35">
        <v>0</v>
      </c>
      <c r="Y52" s="35">
        <v>0</v>
      </c>
      <c r="Z52" s="35">
        <v>0</v>
      </c>
      <c r="AA52" s="35">
        <v>0</v>
      </c>
      <c r="AB52" s="35">
        <v>0</v>
      </c>
      <c r="AC52" s="35">
        <v>0</v>
      </c>
      <c r="AD52" s="35">
        <v>0</v>
      </c>
      <c r="AE52" s="35">
        <v>0</v>
      </c>
      <c r="AF52" s="35">
        <v>0</v>
      </c>
    </row>
    <row r="53" spans="1:32">
      <c r="A53" s="31">
        <v>493</v>
      </c>
      <c r="B53" s="35">
        <v>23.068753528544136</v>
      </c>
      <c r="C53" s="35">
        <v>17.077278484995659</v>
      </c>
      <c r="D53" s="35">
        <v>17.674044714673748</v>
      </c>
      <c r="E53" s="35">
        <v>18.698591814126189</v>
      </c>
      <c r="F53" s="35">
        <v>19.777841530110024</v>
      </c>
      <c r="G53" s="35">
        <v>20.835167007718688</v>
      </c>
      <c r="H53" s="35">
        <v>21.849903765146117</v>
      </c>
      <c r="I53" s="35">
        <v>22.818833328037055</v>
      </c>
      <c r="J53" s="35">
        <v>16.053247680571836</v>
      </c>
      <c r="K53" s="35">
        <v>13.807012342776867</v>
      </c>
      <c r="L53" s="35">
        <v>12.367271078026432</v>
      </c>
      <c r="M53" s="35">
        <v>11.313579503699135</v>
      </c>
      <c r="N53" s="35">
        <v>10.490330659624922</v>
      </c>
      <c r="O53" s="35">
        <v>9.820634122367057</v>
      </c>
      <c r="P53" s="35">
        <v>9.2603864767703055</v>
      </c>
      <c r="Q53" s="35">
        <v>8.7819411887302952</v>
      </c>
      <c r="R53" s="35">
        <v>8.3667329705124853</v>
      </c>
      <c r="S53" s="35">
        <v>8.0018679295073056</v>
      </c>
      <c r="T53" s="35">
        <v>7.6778028575011072</v>
      </c>
      <c r="U53" s="35">
        <v>7.3874361738624348</v>
      </c>
      <c r="V53" s="35">
        <v>5.1871922717180103</v>
      </c>
      <c r="W53" s="35">
        <v>4.3574669022679187</v>
      </c>
      <c r="X53" s="35">
        <v>3.5625130105566991</v>
      </c>
      <c r="Y53" s="35">
        <v>2.798664764701289</v>
      </c>
      <c r="Z53" s="35">
        <v>2.0629283017128315</v>
      </c>
      <c r="AA53" s="35">
        <v>1.3526769824655775</v>
      </c>
      <c r="AB53" s="35">
        <v>0.66568366317808325</v>
      </c>
      <c r="AC53" s="35">
        <v>0</v>
      </c>
      <c r="AD53" s="35">
        <v>0</v>
      </c>
      <c r="AE53" s="35">
        <v>0</v>
      </c>
      <c r="AF53" s="35">
        <v>0</v>
      </c>
    </row>
    <row r="54" spans="1:32">
      <c r="A54" s="31">
        <v>505</v>
      </c>
      <c r="B54" s="35">
        <v>22.141669854524725</v>
      </c>
      <c r="C54" s="35">
        <v>19.15884912230495</v>
      </c>
      <c r="D54" s="35">
        <v>13.418321188910868</v>
      </c>
      <c r="E54" s="35">
        <v>11.422809396307413</v>
      </c>
      <c r="F54" s="35">
        <v>10.199295246234438</v>
      </c>
      <c r="G54" s="35">
        <v>9.3398724960068087</v>
      </c>
      <c r="H54" s="35">
        <v>8.6899286109602745</v>
      </c>
      <c r="I54" s="35">
        <v>8.174616951311263</v>
      </c>
      <c r="J54" s="35">
        <v>7.751391065303217</v>
      </c>
      <c r="K54" s="35">
        <v>7.3955709912284329</v>
      </c>
      <c r="L54" s="35">
        <v>7.0906482985555703</v>
      </c>
      <c r="M54" s="35">
        <v>6.8254052452707521</v>
      </c>
      <c r="N54" s="35">
        <v>6.5913120827001599</v>
      </c>
      <c r="O54" s="35">
        <v>6.382849245184846</v>
      </c>
      <c r="P54" s="35">
        <v>6.1955749759057195</v>
      </c>
      <c r="Q54" s="35">
        <v>6.0261280000445936</v>
      </c>
      <c r="R54" s="35">
        <v>5.8714951588292363</v>
      </c>
      <c r="S54" s="35">
        <v>5.729779383153736</v>
      </c>
      <c r="T54" s="35">
        <v>5.5992468755888849</v>
      </c>
      <c r="U54" s="35">
        <v>5.4785248351344391</v>
      </c>
      <c r="V54" s="35">
        <v>1.3622345673086393</v>
      </c>
      <c r="W54" s="35">
        <v>0</v>
      </c>
      <c r="X54" s="35">
        <v>0</v>
      </c>
      <c r="Y54" s="35">
        <v>0</v>
      </c>
      <c r="Z54" s="35">
        <v>0</v>
      </c>
      <c r="AA54" s="35">
        <v>0</v>
      </c>
      <c r="AB54" s="35">
        <v>0</v>
      </c>
      <c r="AC54" s="35">
        <v>0</v>
      </c>
      <c r="AD54" s="35">
        <v>0</v>
      </c>
      <c r="AE54" s="35">
        <v>0</v>
      </c>
      <c r="AF54" s="35">
        <v>0</v>
      </c>
    </row>
    <row r="55" spans="1:32">
      <c r="A55" s="31">
        <v>517</v>
      </c>
      <c r="B55" s="35">
        <v>31.335057599438596</v>
      </c>
      <c r="C55" s="35">
        <v>26.662042425306122</v>
      </c>
      <c r="D55" s="35">
        <v>28.759661511732205</v>
      </c>
      <c r="E55" s="35">
        <v>31.294677007469421</v>
      </c>
      <c r="F55" s="35">
        <v>33.851780598826338</v>
      </c>
      <c r="G55" s="35">
        <v>25.901216671850079</v>
      </c>
      <c r="H55" s="35">
        <v>22.905918664753212</v>
      </c>
      <c r="I55" s="35">
        <v>20.928324595983668</v>
      </c>
      <c r="J55" s="35">
        <v>19.458268986536339</v>
      </c>
      <c r="K55" s="35">
        <v>18.299164611991866</v>
      </c>
      <c r="L55" s="35">
        <v>17.34926928125039</v>
      </c>
      <c r="M55" s="35">
        <v>16.550035843908113</v>
      </c>
      <c r="N55" s="35">
        <v>15.863240150202008</v>
      </c>
      <c r="O55" s="35">
        <v>15.26458198574014</v>
      </c>
      <c r="P55" s="35">
        <v>14.735905814276476</v>
      </c>
      <c r="Q55" s="35">
        <v>14.26434282430939</v>
      </c>
      <c r="R55" s="35">
        <v>13.839542313533848</v>
      </c>
      <c r="S55" s="35">
        <v>13.454514097288479</v>
      </c>
      <c r="T55" s="35">
        <v>13.103120598540929</v>
      </c>
      <c r="U55" s="35">
        <v>12.780740279443922</v>
      </c>
      <c r="V55" s="35">
        <v>7.3082701598160522</v>
      </c>
      <c r="W55" s="35">
        <v>5.413353106042039</v>
      </c>
      <c r="X55" s="35">
        <v>3.566097652897168</v>
      </c>
      <c r="Y55" s="35">
        <v>1.7627521900190137</v>
      </c>
      <c r="Z55" s="35">
        <v>0</v>
      </c>
      <c r="AA55" s="35">
        <v>0</v>
      </c>
      <c r="AB55" s="35">
        <v>0</v>
      </c>
      <c r="AC55" s="35">
        <v>0</v>
      </c>
      <c r="AD55" s="35">
        <v>0</v>
      </c>
      <c r="AE55" s="35">
        <v>0</v>
      </c>
      <c r="AF55" s="35">
        <v>0</v>
      </c>
    </row>
    <row r="56" spans="1:32">
      <c r="A56" s="31">
        <v>529</v>
      </c>
      <c r="B56" s="35">
        <v>31.680823604326449</v>
      </c>
      <c r="C56" s="35">
        <v>27.890313451238967</v>
      </c>
      <c r="D56" s="35">
        <v>30.510182156912919</v>
      </c>
      <c r="E56" s="35">
        <v>22.952168861840022</v>
      </c>
      <c r="F56" s="35">
        <v>20.182729427151919</v>
      </c>
      <c r="G56" s="35">
        <v>18.394207704839268</v>
      </c>
      <c r="H56" s="35">
        <v>17.089674251974678</v>
      </c>
      <c r="I56" s="35">
        <v>16.076311898818318</v>
      </c>
      <c r="J56" s="35">
        <v>15.254591230430227</v>
      </c>
      <c r="K56" s="35">
        <v>14.569484005159197</v>
      </c>
      <c r="L56" s="35">
        <v>13.985300501040179</v>
      </c>
      <c r="M56" s="35">
        <v>13.479196241184995</v>
      </c>
      <c r="N56" s="35">
        <v>13.033926504372863</v>
      </c>
      <c r="O56" s="35">
        <v>12.63829241546974</v>
      </c>
      <c r="P56" s="35">
        <v>12.283206261470133</v>
      </c>
      <c r="Q56" s="35">
        <v>11.962298326165318</v>
      </c>
      <c r="R56" s="35">
        <v>11.669754904387954</v>
      </c>
      <c r="S56" s="35">
        <v>11.401835594803483</v>
      </c>
      <c r="T56" s="35">
        <v>11.155012026203606</v>
      </c>
      <c r="U56" s="35">
        <v>10.926801818748057</v>
      </c>
      <c r="V56" s="35">
        <v>4.3606520552144623</v>
      </c>
      <c r="W56" s="35">
        <v>2.1585746240638564</v>
      </c>
      <c r="X56" s="35">
        <v>0</v>
      </c>
      <c r="Y56" s="35">
        <v>0</v>
      </c>
      <c r="Z56" s="35">
        <v>0</v>
      </c>
      <c r="AA56" s="35">
        <v>0</v>
      </c>
      <c r="AB56" s="35">
        <v>0</v>
      </c>
      <c r="AC56" s="35">
        <v>0</v>
      </c>
      <c r="AD56" s="35">
        <v>0</v>
      </c>
      <c r="AE56" s="35">
        <v>0</v>
      </c>
      <c r="AF56" s="35">
        <v>0</v>
      </c>
    </row>
    <row r="57" spans="1:32">
      <c r="A57" s="31">
        <v>541</v>
      </c>
      <c r="B57" s="35">
        <v>28.337634791342104</v>
      </c>
      <c r="C57" s="35">
        <v>22.496848609800377</v>
      </c>
      <c r="D57" s="35">
        <v>23.686485689038044</v>
      </c>
      <c r="E57" s="35">
        <v>25.3583289854589</v>
      </c>
      <c r="F57" s="35">
        <v>17.632995065277413</v>
      </c>
      <c r="G57" s="35">
        <v>14.962677147761353</v>
      </c>
      <c r="H57" s="35">
        <v>13.281823840087625</v>
      </c>
      <c r="I57" s="35">
        <v>12.075808152670433</v>
      </c>
      <c r="J57" s="35">
        <v>11.149761073846419</v>
      </c>
      <c r="K57" s="35">
        <v>10.407976131472109</v>
      </c>
      <c r="L57" s="35">
        <v>9.7954559046536396</v>
      </c>
      <c r="M57" s="35">
        <v>9.2782372198787932</v>
      </c>
      <c r="N57" s="35">
        <v>8.8334850607076785</v>
      </c>
      <c r="O57" s="35">
        <v>8.4459042941085816</v>
      </c>
      <c r="P57" s="35">
        <v>8.1040814545804789</v>
      </c>
      <c r="Q57" s="35">
        <v>7.7997156745758209</v>
      </c>
      <c r="R57" s="35">
        <v>7.5262328036330652</v>
      </c>
      <c r="S57" s="35">
        <v>7.2789373371431276</v>
      </c>
      <c r="T57" s="35">
        <v>7.0538409306412246</v>
      </c>
      <c r="U57" s="35">
        <v>6.8478648542373195</v>
      </c>
      <c r="V57" s="35">
        <v>3.4210086051219561</v>
      </c>
      <c r="W57" s="35">
        <v>2.2475343694410004</v>
      </c>
      <c r="X57" s="35">
        <v>1.1081098403361729</v>
      </c>
      <c r="Y57" s="35">
        <v>0</v>
      </c>
      <c r="Z57" s="35">
        <v>0</v>
      </c>
      <c r="AA57" s="35">
        <v>0</v>
      </c>
      <c r="AB57" s="35">
        <v>0</v>
      </c>
      <c r="AC57" s="35">
        <v>0</v>
      </c>
      <c r="AD57" s="35">
        <v>0</v>
      </c>
      <c r="AE57" s="35">
        <v>0</v>
      </c>
      <c r="AF57" s="35">
        <v>0</v>
      </c>
    </row>
    <row r="58" spans="1:32">
      <c r="A58" s="31">
        <v>553</v>
      </c>
      <c r="B58" s="35">
        <v>50.187435155842245</v>
      </c>
      <c r="C58" s="35">
        <v>42.734088070254373</v>
      </c>
      <c r="D58" s="35">
        <v>46.120434606409795</v>
      </c>
      <c r="E58" s="35">
        <v>33.473930238140603</v>
      </c>
      <c r="F58" s="35">
        <v>28.922508876275661</v>
      </c>
      <c r="G58" s="35">
        <v>26.030978673199815</v>
      </c>
      <c r="H58" s="35">
        <v>23.946249460467349</v>
      </c>
      <c r="I58" s="35">
        <v>22.341639660748669</v>
      </c>
      <c r="J58" s="35">
        <v>21.050425849204334</v>
      </c>
      <c r="K58" s="35">
        <v>19.980965032549264</v>
      </c>
      <c r="L58" s="35">
        <v>19.074331302182411</v>
      </c>
      <c r="M58" s="35">
        <v>18.292948197073976</v>
      </c>
      <c r="N58" s="35">
        <v>17.608719517816009</v>
      </c>
      <c r="O58" s="35">
        <v>17.003374114912624</v>
      </c>
      <c r="P58" s="35">
        <v>16.462217704491824</v>
      </c>
      <c r="Q58" s="35">
        <v>15.974943212171041</v>
      </c>
      <c r="R58" s="35">
        <v>15.532258327541737</v>
      </c>
      <c r="S58" s="35">
        <v>15.128134250253563</v>
      </c>
      <c r="T58" s="35">
        <v>14.756952140031224</v>
      </c>
      <c r="U58" s="35">
        <v>14.414737896916355</v>
      </c>
      <c r="V58" s="35">
        <v>5.7507470722230885</v>
      </c>
      <c r="W58" s="35">
        <v>2.8428152600475194</v>
      </c>
      <c r="X58" s="35">
        <v>0</v>
      </c>
      <c r="Y58" s="35">
        <v>0</v>
      </c>
      <c r="Z58" s="35">
        <v>0</v>
      </c>
      <c r="AA58" s="35">
        <v>0</v>
      </c>
      <c r="AB58" s="35">
        <v>0</v>
      </c>
      <c r="AC58" s="35">
        <v>0</v>
      </c>
      <c r="AD58" s="35">
        <v>0</v>
      </c>
      <c r="AE58" s="35">
        <v>0</v>
      </c>
      <c r="AF58" s="35">
        <v>0</v>
      </c>
    </row>
    <row r="59" spans="1:32">
      <c r="A59" s="31">
        <v>565</v>
      </c>
      <c r="B59" s="35">
        <v>70.376974169432074</v>
      </c>
      <c r="C59" s="35">
        <v>59.117305842750241</v>
      </c>
      <c r="D59" s="35">
        <v>40.158573569162854</v>
      </c>
      <c r="E59" s="35">
        <v>33.765288939993887</v>
      </c>
      <c r="F59" s="35">
        <v>29.889391393100407</v>
      </c>
      <c r="G59" s="35">
        <v>27.188267074582168</v>
      </c>
      <c r="H59" s="35">
        <v>25.158103207307548</v>
      </c>
      <c r="I59" s="35">
        <v>23.556660636585946</v>
      </c>
      <c r="J59" s="35">
        <v>22.247113308200625</v>
      </c>
      <c r="K59" s="35">
        <v>21.150314901351948</v>
      </c>
      <c r="L59" s="35">
        <v>20.213580540265319</v>
      </c>
      <c r="M59" s="35">
        <v>19.401219787758013</v>
      </c>
      <c r="N59" s="35">
        <v>18.686245550091549</v>
      </c>
      <c r="O59" s="35">
        <v>18.051167184216755</v>
      </c>
      <c r="P59" s="35">
        <v>17.481977137037237</v>
      </c>
      <c r="Q59" s="35">
        <v>16.968091403614981</v>
      </c>
      <c r="R59" s="35">
        <v>16.500087167531422</v>
      </c>
      <c r="S59" s="35">
        <v>16.071995464772986</v>
      </c>
      <c r="T59" s="35">
        <v>15.678394916795728</v>
      </c>
      <c r="U59" s="35">
        <v>15.314994316107258</v>
      </c>
      <c r="V59" s="35">
        <v>3.8064928813491141</v>
      </c>
      <c r="W59" s="35">
        <v>0</v>
      </c>
      <c r="X59" s="35">
        <v>0</v>
      </c>
      <c r="Y59" s="35">
        <v>0</v>
      </c>
      <c r="Z59" s="35">
        <v>0</v>
      </c>
      <c r="AA59" s="35">
        <v>0</v>
      </c>
      <c r="AB59" s="35">
        <v>0</v>
      </c>
      <c r="AC59" s="35">
        <v>0</v>
      </c>
      <c r="AD59" s="35">
        <v>0</v>
      </c>
      <c r="AE59" s="35">
        <v>0</v>
      </c>
      <c r="AF59" s="35">
        <v>0</v>
      </c>
    </row>
    <row r="60" spans="1:32">
      <c r="A60" s="31">
        <v>577</v>
      </c>
      <c r="B60" s="35">
        <v>43.146201825223514</v>
      </c>
      <c r="C60" s="35">
        <v>40.286400625298427</v>
      </c>
      <c r="D60" s="35">
        <v>44.739106869606459</v>
      </c>
      <c r="E60" s="35">
        <v>35.264758141346753</v>
      </c>
      <c r="F60" s="35">
        <v>31.521724924150185</v>
      </c>
      <c r="G60" s="35">
        <v>29.062034069631689</v>
      </c>
      <c r="H60" s="35">
        <v>27.246950409614936</v>
      </c>
      <c r="I60" s="35">
        <v>25.824273784915242</v>
      </c>
      <c r="J60" s="35">
        <v>24.662101485591009</v>
      </c>
      <c r="K60" s="35">
        <v>23.687034498576928</v>
      </c>
      <c r="L60" s="35">
        <v>22.851030392038876</v>
      </c>
      <c r="M60" s="35">
        <v>22.123219041267149</v>
      </c>
      <c r="N60" s="35">
        <v>21.480068324371768</v>
      </c>
      <c r="O60" s="35">
        <v>20.906320078678586</v>
      </c>
      <c r="P60" s="35">
        <v>20.389479749535848</v>
      </c>
      <c r="Q60" s="35">
        <v>19.92079766317508</v>
      </c>
      <c r="R60" s="35">
        <v>19.492188732795153</v>
      </c>
      <c r="S60" s="35">
        <v>19.098496057563175</v>
      </c>
      <c r="T60" s="35">
        <v>18.734795937982845</v>
      </c>
      <c r="U60" s="35">
        <v>18.397643321248943</v>
      </c>
      <c r="V60" s="35">
        <v>7.3442268839402791</v>
      </c>
      <c r="W60" s="35">
        <v>3.6399250050448151</v>
      </c>
      <c r="X60" s="35">
        <v>0</v>
      </c>
      <c r="Y60" s="35">
        <v>0</v>
      </c>
      <c r="Z60" s="35">
        <v>0</v>
      </c>
      <c r="AA60" s="35">
        <v>0</v>
      </c>
      <c r="AB60" s="35">
        <v>0</v>
      </c>
      <c r="AC60" s="35">
        <v>0</v>
      </c>
      <c r="AD60" s="35">
        <v>0</v>
      </c>
      <c r="AE60" s="35">
        <v>0</v>
      </c>
      <c r="AF60" s="35">
        <v>0</v>
      </c>
    </row>
    <row r="61" spans="1:32">
      <c r="A61" s="31">
        <v>589</v>
      </c>
      <c r="B61" s="35">
        <v>43.826726612332251</v>
      </c>
      <c r="C61" s="35">
        <v>32.071697480235727</v>
      </c>
      <c r="D61" s="35">
        <v>32.908389440931678</v>
      </c>
      <c r="E61" s="35">
        <v>34.624130890261455</v>
      </c>
      <c r="F61" s="35">
        <v>36.463356454052189</v>
      </c>
      <c r="G61" s="35">
        <v>38.270215754973215</v>
      </c>
      <c r="H61" s="35">
        <v>25.393254369055178</v>
      </c>
      <c r="I61" s="35">
        <v>21.221924290457515</v>
      </c>
      <c r="J61" s="35">
        <v>18.630702798758964</v>
      </c>
      <c r="K61" s="35">
        <v>16.779821999905003</v>
      </c>
      <c r="L61" s="35">
        <v>15.362675155964903</v>
      </c>
      <c r="M61" s="35">
        <v>14.229243195469875</v>
      </c>
      <c r="N61" s="35">
        <v>13.294318367706735</v>
      </c>
      <c r="O61" s="35">
        <v>12.505973978336444</v>
      </c>
      <c r="P61" s="35">
        <v>11.829740353319043</v>
      </c>
      <c r="Q61" s="35">
        <v>11.241536040145711</v>
      </c>
      <c r="R61" s="35">
        <v>10.72357388163841</v>
      </c>
      <c r="S61" s="35">
        <v>10.263270682055348</v>
      </c>
      <c r="T61" s="35">
        <v>9.850894017541215</v>
      </c>
      <c r="U61" s="35">
        <v>9.4788507026604574</v>
      </c>
      <c r="V61" s="35">
        <v>5.9363959876122561</v>
      </c>
      <c r="W61" s="35">
        <v>4.6567320383901132</v>
      </c>
      <c r="X61" s="35">
        <v>3.4277732152270679</v>
      </c>
      <c r="Y61" s="35">
        <v>2.2446543854872747</v>
      </c>
      <c r="Z61" s="35">
        <v>1.1032600347925807</v>
      </c>
      <c r="AA61" s="35">
        <v>0</v>
      </c>
      <c r="AB61" s="35">
        <v>0</v>
      </c>
      <c r="AC61" s="35">
        <v>0</v>
      </c>
      <c r="AD61" s="35">
        <v>0</v>
      </c>
      <c r="AE61" s="35">
        <v>0</v>
      </c>
      <c r="AF61" s="35">
        <v>0</v>
      </c>
    </row>
    <row r="62" spans="1:32">
      <c r="A62" s="31"/>
    </row>
    <row r="63" spans="1:32">
      <c r="A63" s="31"/>
    </row>
    <row r="64" spans="1:32">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row r="124" spans="1:1">
      <c r="A124" s="31"/>
    </row>
    <row r="125" spans="1:1">
      <c r="A125" s="31"/>
    </row>
    <row r="126" spans="1:1">
      <c r="A126" s="31"/>
    </row>
    <row r="127" spans="1:1">
      <c r="A127" s="31"/>
    </row>
    <row r="128" spans="1:1">
      <c r="A128" s="31"/>
    </row>
    <row r="129" spans="1:1">
      <c r="A129" s="31"/>
    </row>
    <row r="130" spans="1:1">
      <c r="A130" s="31"/>
    </row>
    <row r="131" spans="1:1">
      <c r="A131" s="31"/>
    </row>
    <row r="132" spans="1:1">
      <c r="A132" s="31"/>
    </row>
    <row r="133" spans="1:1">
      <c r="A133" s="31"/>
    </row>
    <row r="134" spans="1:1">
      <c r="A134" s="31"/>
    </row>
    <row r="135" spans="1:1">
      <c r="A135" s="31"/>
    </row>
    <row r="136" spans="1:1">
      <c r="A136" s="31"/>
    </row>
    <row r="137" spans="1:1">
      <c r="A137" s="31"/>
    </row>
    <row r="138" spans="1:1">
      <c r="A138" s="31"/>
    </row>
    <row r="139" spans="1:1">
      <c r="A139" s="31"/>
    </row>
    <row r="140" spans="1:1">
      <c r="A140" s="31"/>
    </row>
    <row r="141" spans="1:1">
      <c r="A141" s="31"/>
    </row>
    <row r="142" spans="1:1">
      <c r="A142" s="31"/>
    </row>
    <row r="143" spans="1:1">
      <c r="A143" s="31"/>
    </row>
    <row r="144" spans="1:1">
      <c r="A144" s="31"/>
    </row>
    <row r="145" spans="1:1">
      <c r="A145" s="31"/>
    </row>
    <row r="146" spans="1:1">
      <c r="A146" s="31"/>
    </row>
    <row r="147" spans="1:1">
      <c r="A147" s="31"/>
    </row>
    <row r="148" spans="1:1">
      <c r="A148" s="31"/>
    </row>
    <row r="149" spans="1:1">
      <c r="A149" s="31"/>
    </row>
    <row r="150" spans="1:1">
      <c r="A150" s="31"/>
    </row>
    <row r="151" spans="1:1">
      <c r="A151" s="31"/>
    </row>
    <row r="152" spans="1:1">
      <c r="A152" s="31"/>
    </row>
    <row r="153" spans="1:1">
      <c r="A153" s="31"/>
    </row>
    <row r="154" spans="1:1">
      <c r="A154" s="31"/>
    </row>
    <row r="155" spans="1:1">
      <c r="A155" s="31"/>
    </row>
    <row r="156" spans="1:1">
      <c r="A156" s="31"/>
    </row>
    <row r="157" spans="1:1">
      <c r="A157" s="31"/>
    </row>
    <row r="158" spans="1:1">
      <c r="A158" s="31"/>
    </row>
    <row r="159" spans="1:1">
      <c r="A159" s="31"/>
    </row>
    <row r="160" spans="1:1">
      <c r="A160" s="31"/>
    </row>
    <row r="161" spans="1:1">
      <c r="A161" s="31"/>
    </row>
    <row r="162" spans="1:1">
      <c r="A162" s="31"/>
    </row>
    <row r="163" spans="1:1">
      <c r="A163" s="31"/>
    </row>
    <row r="164" spans="1:1">
      <c r="A164" s="31"/>
    </row>
    <row r="165" spans="1:1">
      <c r="A165" s="31"/>
    </row>
    <row r="166" spans="1:1">
      <c r="A166" s="31"/>
    </row>
    <row r="167" spans="1:1">
      <c r="A167" s="31"/>
    </row>
    <row r="168" spans="1:1">
      <c r="A168" s="31"/>
    </row>
    <row r="169" spans="1:1">
      <c r="A169" s="31"/>
    </row>
    <row r="170" spans="1:1">
      <c r="A170" s="31"/>
    </row>
    <row r="171" spans="1:1">
      <c r="A171" s="31"/>
    </row>
    <row r="172" spans="1:1">
      <c r="A172" s="31"/>
    </row>
    <row r="173" spans="1:1">
      <c r="A173" s="31"/>
    </row>
    <row r="174" spans="1:1">
      <c r="A174" s="31"/>
    </row>
    <row r="175" spans="1:1">
      <c r="A175" s="31"/>
    </row>
    <row r="176" spans="1:1">
      <c r="A176" s="31"/>
    </row>
    <row r="177" spans="1:1">
      <c r="A177" s="31"/>
    </row>
    <row r="178" spans="1:1">
      <c r="A178" s="31"/>
    </row>
    <row r="179" spans="1:1">
      <c r="A179" s="31"/>
    </row>
    <row r="180" spans="1:1">
      <c r="A180" s="31"/>
    </row>
    <row r="181" spans="1:1">
      <c r="A181" s="31"/>
    </row>
    <row r="182" spans="1:1">
      <c r="A182" s="31"/>
    </row>
    <row r="183" spans="1:1">
      <c r="A183" s="31"/>
    </row>
    <row r="184" spans="1:1">
      <c r="A184" s="31"/>
    </row>
    <row r="185" spans="1:1">
      <c r="A185" s="31"/>
    </row>
    <row r="186" spans="1:1">
      <c r="A186" s="31"/>
    </row>
    <row r="187" spans="1:1">
      <c r="A187" s="31"/>
    </row>
    <row r="188" spans="1:1">
      <c r="A188" s="31"/>
    </row>
    <row r="189" spans="1:1">
      <c r="A189" s="31"/>
    </row>
    <row r="190" spans="1:1">
      <c r="A190" s="31"/>
    </row>
    <row r="191" spans="1:1">
      <c r="A191" s="31"/>
    </row>
    <row r="192" spans="1:1">
      <c r="A192" s="31"/>
    </row>
    <row r="193" spans="1:1">
      <c r="A193" s="31"/>
    </row>
    <row r="194" spans="1:1">
      <c r="A194" s="31"/>
    </row>
    <row r="195" spans="1:1">
      <c r="A195" s="31"/>
    </row>
    <row r="196" spans="1:1">
      <c r="A196" s="31"/>
    </row>
    <row r="197" spans="1:1">
      <c r="A197" s="31"/>
    </row>
    <row r="198" spans="1:1">
      <c r="A198" s="31"/>
    </row>
    <row r="199" spans="1:1">
      <c r="A199" s="31"/>
    </row>
    <row r="200" spans="1:1">
      <c r="A200" s="31"/>
    </row>
    <row r="201" spans="1:1">
      <c r="A201" s="31"/>
    </row>
    <row r="202" spans="1:1">
      <c r="A202" s="31"/>
    </row>
    <row r="203" spans="1:1">
      <c r="A203" s="31"/>
    </row>
    <row r="204" spans="1:1">
      <c r="A204" s="31"/>
    </row>
    <row r="205" spans="1:1">
      <c r="A205" s="31"/>
    </row>
    <row r="206" spans="1:1">
      <c r="A206" s="31"/>
    </row>
    <row r="207" spans="1:1">
      <c r="A207" s="31"/>
    </row>
    <row r="208" spans="1:1">
      <c r="A208" s="31"/>
    </row>
    <row r="209" spans="1:1">
      <c r="A209" s="31"/>
    </row>
    <row r="210" spans="1:1">
      <c r="A210" s="31"/>
    </row>
    <row r="211" spans="1:1">
      <c r="A211" s="31"/>
    </row>
    <row r="212" spans="1:1">
      <c r="A212" s="31"/>
    </row>
    <row r="213" spans="1:1">
      <c r="A213" s="31"/>
    </row>
    <row r="214" spans="1:1">
      <c r="A214" s="31"/>
    </row>
    <row r="215" spans="1:1">
      <c r="A215" s="31"/>
    </row>
    <row r="216" spans="1:1">
      <c r="A216" s="31"/>
    </row>
    <row r="217" spans="1:1">
      <c r="A217" s="31"/>
    </row>
    <row r="218" spans="1:1">
      <c r="A218" s="31"/>
    </row>
    <row r="219" spans="1:1">
      <c r="A219" s="31"/>
    </row>
    <row r="220" spans="1:1">
      <c r="A220" s="31"/>
    </row>
    <row r="221" spans="1:1">
      <c r="A221" s="31"/>
    </row>
    <row r="222" spans="1:1">
      <c r="A222" s="31"/>
    </row>
    <row r="223" spans="1:1">
      <c r="A223" s="31"/>
    </row>
    <row r="224" spans="1:1">
      <c r="A224" s="31"/>
    </row>
    <row r="225" spans="1:1">
      <c r="A225" s="31"/>
    </row>
    <row r="226" spans="1:1">
      <c r="A226" s="31"/>
    </row>
    <row r="227" spans="1:1">
      <c r="A227" s="31"/>
    </row>
    <row r="228" spans="1:1">
      <c r="A228" s="31"/>
    </row>
    <row r="229" spans="1:1">
      <c r="A229" s="31"/>
    </row>
    <row r="230" spans="1:1">
      <c r="A230" s="31"/>
    </row>
    <row r="231" spans="1:1">
      <c r="A231" s="31"/>
    </row>
    <row r="232" spans="1:1">
      <c r="A232" s="31"/>
    </row>
    <row r="233" spans="1:1">
      <c r="A233" s="31"/>
    </row>
    <row r="234" spans="1:1">
      <c r="A234" s="31"/>
    </row>
    <row r="235" spans="1:1">
      <c r="A235" s="31"/>
    </row>
    <row r="236" spans="1:1">
      <c r="A236" s="31"/>
    </row>
    <row r="237" spans="1:1">
      <c r="A237" s="31"/>
    </row>
    <row r="238" spans="1:1">
      <c r="A238" s="31"/>
    </row>
    <row r="239" spans="1:1">
      <c r="A239" s="31"/>
    </row>
    <row r="240" spans="1:1">
      <c r="A240" s="31"/>
    </row>
    <row r="241" spans="1:1">
      <c r="A241" s="31"/>
    </row>
    <row r="242" spans="1:1">
      <c r="A242" s="31"/>
    </row>
    <row r="243" spans="1:1">
      <c r="A243" s="31"/>
    </row>
    <row r="244" spans="1:1">
      <c r="A244" s="31"/>
    </row>
    <row r="245" spans="1:1">
      <c r="A245" s="31"/>
    </row>
    <row r="246" spans="1:1">
      <c r="A246" s="31"/>
    </row>
    <row r="247" spans="1:1">
      <c r="A247" s="31"/>
    </row>
    <row r="248" spans="1:1">
      <c r="A248" s="31"/>
    </row>
    <row r="249" spans="1:1">
      <c r="A249" s="31"/>
    </row>
    <row r="250" spans="1:1">
      <c r="A250" s="31"/>
    </row>
    <row r="251" spans="1:1">
      <c r="A251" s="31"/>
    </row>
    <row r="252" spans="1:1">
      <c r="A252" s="31"/>
    </row>
    <row r="253" spans="1:1">
      <c r="A253" s="31"/>
    </row>
    <row r="254" spans="1:1">
      <c r="A254" s="31"/>
    </row>
    <row r="255" spans="1:1">
      <c r="A255" s="31"/>
    </row>
    <row r="256" spans="1:1">
      <c r="A256" s="31"/>
    </row>
    <row r="257" spans="1:1">
      <c r="A257" s="31"/>
    </row>
    <row r="258" spans="1:1">
      <c r="A258" s="31"/>
    </row>
    <row r="259" spans="1:1">
      <c r="A259" s="31"/>
    </row>
    <row r="260" spans="1:1">
      <c r="A260" s="31"/>
    </row>
    <row r="261" spans="1:1">
      <c r="A261" s="31"/>
    </row>
    <row r="262" spans="1:1">
      <c r="A262" s="31"/>
    </row>
    <row r="263" spans="1:1">
      <c r="A263" s="31"/>
    </row>
    <row r="264" spans="1:1">
      <c r="A264" s="31"/>
    </row>
    <row r="265" spans="1:1">
      <c r="A265" s="31"/>
    </row>
    <row r="266" spans="1:1">
      <c r="A266" s="31"/>
    </row>
    <row r="267" spans="1:1">
      <c r="A267" s="31"/>
    </row>
    <row r="268" spans="1:1">
      <c r="A268" s="31"/>
    </row>
    <row r="269" spans="1:1">
      <c r="A269" s="31"/>
    </row>
    <row r="270" spans="1:1">
      <c r="A270" s="31"/>
    </row>
    <row r="271" spans="1:1">
      <c r="A271" s="31"/>
    </row>
    <row r="272" spans="1:1">
      <c r="A272" s="31"/>
    </row>
    <row r="273" spans="1:1">
      <c r="A273" s="31"/>
    </row>
    <row r="274" spans="1:1">
      <c r="A274" s="31"/>
    </row>
    <row r="275" spans="1:1">
      <c r="A275" s="31"/>
    </row>
    <row r="276" spans="1:1">
      <c r="A276" s="31"/>
    </row>
    <row r="277" spans="1:1">
      <c r="A277" s="31"/>
    </row>
    <row r="278" spans="1:1">
      <c r="A278" s="31"/>
    </row>
    <row r="279" spans="1:1">
      <c r="A279" s="31"/>
    </row>
    <row r="280" spans="1:1">
      <c r="A280" s="31"/>
    </row>
    <row r="281" spans="1:1">
      <c r="A281" s="31"/>
    </row>
    <row r="282" spans="1:1">
      <c r="A282" s="31"/>
    </row>
    <row r="283" spans="1:1">
      <c r="A283" s="31"/>
    </row>
    <row r="284" spans="1:1">
      <c r="A284" s="31"/>
    </row>
    <row r="285" spans="1:1">
      <c r="A285" s="31"/>
    </row>
    <row r="286" spans="1:1">
      <c r="A286" s="31"/>
    </row>
    <row r="287" spans="1:1">
      <c r="A287" s="31"/>
    </row>
    <row r="288" spans="1:1">
      <c r="A288" s="31"/>
    </row>
    <row r="289" spans="1:1">
      <c r="A289" s="31"/>
    </row>
    <row r="290" spans="1:1">
      <c r="A290" s="31"/>
    </row>
    <row r="291" spans="1:1">
      <c r="A291" s="31"/>
    </row>
    <row r="292" spans="1:1">
      <c r="A292" s="31"/>
    </row>
    <row r="293" spans="1:1">
      <c r="A293" s="31"/>
    </row>
    <row r="294" spans="1:1">
      <c r="A294" s="31"/>
    </row>
    <row r="295" spans="1:1">
      <c r="A295" s="31"/>
    </row>
    <row r="296" spans="1:1">
      <c r="A296" s="31"/>
    </row>
    <row r="297" spans="1:1">
      <c r="A297" s="31"/>
    </row>
    <row r="298" spans="1:1">
      <c r="A298" s="31"/>
    </row>
    <row r="299" spans="1:1">
      <c r="A299" s="31"/>
    </row>
    <row r="300" spans="1:1">
      <c r="A300" s="31"/>
    </row>
    <row r="301" spans="1:1">
      <c r="A301" s="31"/>
    </row>
    <row r="302" spans="1:1">
      <c r="A302" s="31"/>
    </row>
    <row r="303" spans="1:1">
      <c r="A303" s="31"/>
    </row>
    <row r="304" spans="1:1">
      <c r="A304" s="31"/>
    </row>
    <row r="305" spans="1:1">
      <c r="A305" s="31"/>
    </row>
    <row r="306" spans="1:1">
      <c r="A306" s="31"/>
    </row>
    <row r="307" spans="1:1">
      <c r="A307" s="31"/>
    </row>
    <row r="308" spans="1:1">
      <c r="A308" s="31"/>
    </row>
    <row r="309" spans="1:1">
      <c r="A309" s="31"/>
    </row>
    <row r="310" spans="1:1">
      <c r="A310" s="31"/>
    </row>
    <row r="311" spans="1:1">
      <c r="A311" s="31"/>
    </row>
    <row r="312" spans="1:1">
      <c r="A312" s="31"/>
    </row>
    <row r="313" spans="1:1">
      <c r="A313" s="31"/>
    </row>
    <row r="314" spans="1:1">
      <c r="A314" s="31"/>
    </row>
    <row r="315" spans="1:1">
      <c r="A315" s="31"/>
    </row>
    <row r="316" spans="1:1">
      <c r="A316" s="31"/>
    </row>
    <row r="317" spans="1:1">
      <c r="A317" s="31"/>
    </row>
    <row r="318" spans="1:1">
      <c r="A318" s="31"/>
    </row>
    <row r="319" spans="1:1">
      <c r="A319" s="31"/>
    </row>
    <row r="320" spans="1:1">
      <c r="A320" s="31"/>
    </row>
    <row r="321" spans="1:1">
      <c r="A321" s="31"/>
    </row>
    <row r="322" spans="1:1">
      <c r="A322" s="31"/>
    </row>
    <row r="323" spans="1:1">
      <c r="A323" s="31"/>
    </row>
    <row r="324" spans="1:1">
      <c r="A324" s="31"/>
    </row>
    <row r="325" spans="1:1">
      <c r="A325" s="31"/>
    </row>
    <row r="326" spans="1:1">
      <c r="A326" s="31"/>
    </row>
    <row r="327" spans="1:1">
      <c r="A327" s="31"/>
    </row>
    <row r="328" spans="1:1">
      <c r="A328" s="31"/>
    </row>
    <row r="329" spans="1:1">
      <c r="A329" s="31"/>
    </row>
    <row r="330" spans="1:1">
      <c r="A330" s="31"/>
    </row>
    <row r="331" spans="1:1">
      <c r="A331" s="31"/>
    </row>
    <row r="332" spans="1:1">
      <c r="A332" s="31"/>
    </row>
    <row r="333" spans="1:1">
      <c r="A333" s="31"/>
    </row>
    <row r="334" spans="1:1">
      <c r="A334" s="31"/>
    </row>
    <row r="335" spans="1:1">
      <c r="A335" s="31"/>
    </row>
    <row r="336" spans="1:1">
      <c r="A336" s="31"/>
    </row>
    <row r="337" spans="1:1">
      <c r="A337" s="31"/>
    </row>
    <row r="338" spans="1:1">
      <c r="A338" s="31"/>
    </row>
    <row r="339" spans="1:1">
      <c r="A339" s="31"/>
    </row>
    <row r="340" spans="1:1">
      <c r="A340" s="31"/>
    </row>
    <row r="341" spans="1:1">
      <c r="A341" s="31"/>
    </row>
    <row r="342" spans="1:1">
      <c r="A342" s="31"/>
    </row>
    <row r="343" spans="1:1">
      <c r="A343" s="31"/>
    </row>
    <row r="344" spans="1:1">
      <c r="A344" s="31"/>
    </row>
    <row r="345" spans="1:1">
      <c r="A345" s="31"/>
    </row>
    <row r="346" spans="1:1">
      <c r="A346" s="31"/>
    </row>
    <row r="347" spans="1:1">
      <c r="A347" s="31"/>
    </row>
    <row r="348" spans="1:1">
      <c r="A348" s="31"/>
    </row>
    <row r="349" spans="1:1">
      <c r="A349" s="31"/>
    </row>
    <row r="350" spans="1:1">
      <c r="A350" s="31"/>
    </row>
    <row r="351" spans="1:1">
      <c r="A351" s="31"/>
    </row>
    <row r="352" spans="1:1">
      <c r="A352" s="31"/>
    </row>
    <row r="353" spans="1:1">
      <c r="A353" s="31"/>
    </row>
    <row r="354" spans="1:1">
      <c r="A354" s="31"/>
    </row>
    <row r="355" spans="1:1">
      <c r="A355" s="31"/>
    </row>
    <row r="356" spans="1:1">
      <c r="A356" s="31"/>
    </row>
    <row r="357" spans="1:1">
      <c r="A357" s="31"/>
    </row>
    <row r="358" spans="1:1">
      <c r="A358" s="31"/>
    </row>
    <row r="359" spans="1:1">
      <c r="A359" s="31"/>
    </row>
    <row r="360" spans="1:1">
      <c r="A360" s="31"/>
    </row>
    <row r="361" spans="1:1">
      <c r="A361" s="31"/>
    </row>
    <row r="362" spans="1:1">
      <c r="A362" s="31"/>
    </row>
    <row r="363" spans="1:1">
      <c r="A363" s="31"/>
    </row>
    <row r="364" spans="1:1">
      <c r="A364" s="31"/>
    </row>
    <row r="365" spans="1:1">
      <c r="A365" s="31"/>
    </row>
    <row r="366" spans="1:1">
      <c r="A366" s="31"/>
    </row>
    <row r="367" spans="1:1">
      <c r="A367" s="31"/>
    </row>
    <row r="368" spans="1:1">
      <c r="A368" s="31"/>
    </row>
    <row r="369" spans="1:1">
      <c r="A369" s="31"/>
    </row>
    <row r="370" spans="1:1">
      <c r="A370" s="31"/>
    </row>
    <row r="371" spans="1:1">
      <c r="A371" s="31"/>
    </row>
    <row r="372" spans="1:1">
      <c r="A372" s="31"/>
    </row>
    <row r="373" spans="1:1">
      <c r="A373" s="31"/>
    </row>
    <row r="374" spans="1:1">
      <c r="A374" s="31"/>
    </row>
    <row r="375" spans="1:1">
      <c r="A375" s="31"/>
    </row>
    <row r="376" spans="1:1">
      <c r="A376" s="31"/>
    </row>
    <row r="377" spans="1:1">
      <c r="A377" s="31"/>
    </row>
    <row r="378" spans="1:1">
      <c r="A378" s="31"/>
    </row>
    <row r="379" spans="1:1">
      <c r="A379" s="31"/>
    </row>
    <row r="380" spans="1:1">
      <c r="A380" s="31"/>
    </row>
    <row r="381" spans="1:1">
      <c r="A381" s="31"/>
    </row>
    <row r="382" spans="1:1">
      <c r="A382" s="31"/>
    </row>
    <row r="383" spans="1:1">
      <c r="A383" s="31"/>
    </row>
    <row r="384" spans="1:1">
      <c r="A384" s="31"/>
    </row>
    <row r="385" spans="1:1">
      <c r="A385" s="31"/>
    </row>
    <row r="386" spans="1:1">
      <c r="A386" s="31"/>
    </row>
    <row r="387" spans="1:1">
      <c r="A387" s="31"/>
    </row>
    <row r="388" spans="1:1">
      <c r="A388" s="31"/>
    </row>
    <row r="389" spans="1:1">
      <c r="A389" s="31"/>
    </row>
    <row r="390" spans="1:1">
      <c r="A390" s="31"/>
    </row>
    <row r="391" spans="1:1">
      <c r="A391" s="31"/>
    </row>
    <row r="392" spans="1:1">
      <c r="A392" s="31"/>
    </row>
    <row r="393" spans="1:1">
      <c r="A393" s="31"/>
    </row>
    <row r="394" spans="1:1">
      <c r="A394" s="31"/>
    </row>
    <row r="395" spans="1:1">
      <c r="A395" s="31"/>
    </row>
    <row r="396" spans="1:1">
      <c r="A396" s="31"/>
    </row>
    <row r="397" spans="1:1">
      <c r="A397" s="31"/>
    </row>
    <row r="398" spans="1:1">
      <c r="A398" s="31"/>
    </row>
    <row r="399" spans="1:1">
      <c r="A399" s="31"/>
    </row>
    <row r="400" spans="1:1">
      <c r="A400" s="31"/>
    </row>
    <row r="401" spans="1:1">
      <c r="A401" s="31"/>
    </row>
    <row r="402" spans="1:1">
      <c r="A402" s="31"/>
    </row>
    <row r="403" spans="1:1">
      <c r="A403" s="31"/>
    </row>
    <row r="404" spans="1:1">
      <c r="A404" s="31"/>
    </row>
    <row r="405" spans="1:1">
      <c r="A405" s="31"/>
    </row>
    <row r="406" spans="1:1">
      <c r="A406" s="31"/>
    </row>
    <row r="407" spans="1:1">
      <c r="A407" s="31"/>
    </row>
    <row r="408" spans="1:1">
      <c r="A408" s="31"/>
    </row>
    <row r="409" spans="1:1">
      <c r="A409" s="31"/>
    </row>
    <row r="410" spans="1:1">
      <c r="A410" s="31"/>
    </row>
    <row r="411" spans="1:1">
      <c r="A411" s="31"/>
    </row>
    <row r="412" spans="1:1">
      <c r="A412" s="31"/>
    </row>
    <row r="413" spans="1:1">
      <c r="A413" s="31"/>
    </row>
    <row r="414" spans="1:1">
      <c r="A414" s="31"/>
    </row>
    <row r="415" spans="1:1">
      <c r="A415" s="31"/>
    </row>
    <row r="416" spans="1:1">
      <c r="A416" s="31"/>
    </row>
    <row r="417" spans="1:1">
      <c r="A417" s="31"/>
    </row>
    <row r="418" spans="1:1">
      <c r="A418" s="31"/>
    </row>
    <row r="419" spans="1:1">
      <c r="A419" s="31"/>
    </row>
    <row r="420" spans="1:1">
      <c r="A420" s="31"/>
    </row>
    <row r="421" spans="1:1">
      <c r="A421" s="31"/>
    </row>
    <row r="422" spans="1:1">
      <c r="A422" s="31"/>
    </row>
    <row r="423" spans="1:1">
      <c r="A423" s="31"/>
    </row>
    <row r="424" spans="1:1">
      <c r="A424" s="31"/>
    </row>
    <row r="425" spans="1:1">
      <c r="A425" s="31"/>
    </row>
    <row r="426" spans="1:1">
      <c r="A426" s="31"/>
    </row>
    <row r="427" spans="1:1">
      <c r="A427" s="31"/>
    </row>
    <row r="428" spans="1:1">
      <c r="A428" s="31"/>
    </row>
    <row r="429" spans="1:1">
      <c r="A429" s="31"/>
    </row>
    <row r="430" spans="1:1">
      <c r="A430" s="31"/>
    </row>
    <row r="431" spans="1:1">
      <c r="A431" s="31"/>
    </row>
    <row r="432" spans="1:1">
      <c r="A432" s="31"/>
    </row>
    <row r="433" spans="1:1">
      <c r="A433" s="31"/>
    </row>
    <row r="434" spans="1:1">
      <c r="A434" s="31"/>
    </row>
    <row r="435" spans="1:1">
      <c r="A435" s="31"/>
    </row>
    <row r="436" spans="1:1">
      <c r="A436" s="31"/>
    </row>
    <row r="437" spans="1:1">
      <c r="A437" s="31"/>
    </row>
    <row r="438" spans="1:1">
      <c r="A438" s="31"/>
    </row>
    <row r="439" spans="1:1">
      <c r="A439" s="31"/>
    </row>
    <row r="440" spans="1:1">
      <c r="A440" s="31"/>
    </row>
    <row r="441" spans="1:1">
      <c r="A441" s="31"/>
    </row>
    <row r="442" spans="1:1">
      <c r="A442" s="31"/>
    </row>
    <row r="443" spans="1:1">
      <c r="A443" s="31"/>
    </row>
    <row r="444" spans="1:1">
      <c r="A444" s="31"/>
    </row>
    <row r="445" spans="1:1">
      <c r="A445" s="31"/>
    </row>
    <row r="446" spans="1:1">
      <c r="A446" s="31"/>
    </row>
    <row r="447" spans="1:1">
      <c r="A447" s="31"/>
    </row>
    <row r="448" spans="1:1">
      <c r="A448" s="31"/>
    </row>
    <row r="449" spans="1:1">
      <c r="A449" s="31"/>
    </row>
    <row r="450" spans="1:1">
      <c r="A450" s="31"/>
    </row>
    <row r="451" spans="1:1">
      <c r="A451" s="31"/>
    </row>
    <row r="452" spans="1:1">
      <c r="A452" s="31"/>
    </row>
    <row r="453" spans="1:1">
      <c r="A453" s="31"/>
    </row>
    <row r="454" spans="1:1">
      <c r="A454" s="31"/>
    </row>
    <row r="455" spans="1:1">
      <c r="A455" s="31"/>
    </row>
    <row r="456" spans="1:1">
      <c r="A456" s="31"/>
    </row>
    <row r="457" spans="1:1">
      <c r="A457" s="31"/>
    </row>
    <row r="458" spans="1:1">
      <c r="A458" s="31"/>
    </row>
    <row r="459" spans="1:1">
      <c r="A459" s="31"/>
    </row>
    <row r="460" spans="1:1">
      <c r="A460" s="31"/>
    </row>
    <row r="461" spans="1:1">
      <c r="A461" s="31"/>
    </row>
    <row r="462" spans="1:1">
      <c r="A462" s="31"/>
    </row>
    <row r="463" spans="1:1">
      <c r="A463" s="31"/>
    </row>
    <row r="464" spans="1:1">
      <c r="A464" s="31"/>
    </row>
    <row r="465" spans="1:1">
      <c r="A465" s="31"/>
    </row>
    <row r="466" spans="1:1">
      <c r="A466" s="31"/>
    </row>
    <row r="467" spans="1:1">
      <c r="A467" s="31"/>
    </row>
    <row r="468" spans="1:1">
      <c r="A468" s="31"/>
    </row>
    <row r="469" spans="1:1">
      <c r="A469" s="31"/>
    </row>
    <row r="470" spans="1:1">
      <c r="A470" s="31"/>
    </row>
    <row r="471" spans="1:1">
      <c r="A471" s="31"/>
    </row>
    <row r="472" spans="1:1">
      <c r="A472" s="31"/>
    </row>
    <row r="473" spans="1:1">
      <c r="A473" s="31"/>
    </row>
    <row r="474" spans="1:1">
      <c r="A474" s="31"/>
    </row>
    <row r="475" spans="1:1">
      <c r="A475" s="31"/>
    </row>
    <row r="476" spans="1:1">
      <c r="A476" s="31"/>
    </row>
    <row r="477" spans="1:1">
      <c r="A477" s="31"/>
    </row>
    <row r="478" spans="1:1">
      <c r="A478" s="31"/>
    </row>
    <row r="479" spans="1:1">
      <c r="A479" s="31"/>
    </row>
    <row r="480" spans="1:1">
      <c r="A480" s="31"/>
    </row>
    <row r="481" spans="1:1">
      <c r="A481" s="31"/>
    </row>
    <row r="482" spans="1:1">
      <c r="A482" s="31"/>
    </row>
    <row r="483" spans="1:1">
      <c r="A483" s="31"/>
    </row>
    <row r="484" spans="1:1">
      <c r="A484" s="31"/>
    </row>
    <row r="485" spans="1:1">
      <c r="A485" s="31"/>
    </row>
    <row r="486" spans="1:1">
      <c r="A486" s="31"/>
    </row>
    <row r="487" spans="1:1">
      <c r="A487" s="31"/>
    </row>
    <row r="488" spans="1:1">
      <c r="A488" s="31"/>
    </row>
    <row r="489" spans="1:1">
      <c r="A489" s="31"/>
    </row>
    <row r="490" spans="1:1">
      <c r="A490" s="31"/>
    </row>
    <row r="491" spans="1:1">
      <c r="A491" s="31"/>
    </row>
    <row r="492" spans="1:1">
      <c r="A492" s="31"/>
    </row>
    <row r="493" spans="1:1">
      <c r="A493" s="31"/>
    </row>
    <row r="494" spans="1:1">
      <c r="A494" s="31"/>
    </row>
    <row r="495" spans="1:1">
      <c r="A495" s="31"/>
    </row>
    <row r="496" spans="1:1">
      <c r="A496" s="31"/>
    </row>
    <row r="497" spans="1:1">
      <c r="A497" s="31"/>
    </row>
    <row r="498" spans="1:1">
      <c r="A498" s="31"/>
    </row>
    <row r="499" spans="1:1">
      <c r="A499" s="31"/>
    </row>
    <row r="500" spans="1:1">
      <c r="A500" s="31"/>
    </row>
    <row r="501" spans="1:1">
      <c r="A501" s="31"/>
    </row>
    <row r="502" spans="1:1">
      <c r="A502" s="31"/>
    </row>
    <row r="503" spans="1:1">
      <c r="A503" s="31"/>
    </row>
    <row r="504" spans="1:1">
      <c r="A504" s="31"/>
    </row>
    <row r="505" spans="1:1">
      <c r="A505" s="31"/>
    </row>
    <row r="506" spans="1:1">
      <c r="A506" s="31"/>
    </row>
    <row r="507" spans="1:1">
      <c r="A507" s="31"/>
    </row>
    <row r="508" spans="1:1">
      <c r="A508" s="31"/>
    </row>
    <row r="509" spans="1:1">
      <c r="A509" s="31"/>
    </row>
    <row r="510" spans="1:1">
      <c r="A510" s="31"/>
    </row>
    <row r="511" spans="1:1">
      <c r="A511" s="31"/>
    </row>
    <row r="512" spans="1:1">
      <c r="A512" s="31"/>
    </row>
    <row r="513" spans="1:1">
      <c r="A513" s="31"/>
    </row>
    <row r="514" spans="1:1">
      <c r="A514" s="31"/>
    </row>
    <row r="515" spans="1:1">
      <c r="A515" s="31"/>
    </row>
    <row r="516" spans="1:1">
      <c r="A516" s="31"/>
    </row>
    <row r="517" spans="1:1">
      <c r="A517" s="31"/>
    </row>
    <row r="518" spans="1:1">
      <c r="A518" s="31"/>
    </row>
    <row r="519" spans="1:1">
      <c r="A519" s="31"/>
    </row>
    <row r="520" spans="1:1">
      <c r="A520" s="31"/>
    </row>
    <row r="521" spans="1:1">
      <c r="A521" s="31"/>
    </row>
    <row r="522" spans="1:1">
      <c r="A522" s="31"/>
    </row>
    <row r="523" spans="1:1">
      <c r="A523" s="31"/>
    </row>
    <row r="524" spans="1:1">
      <c r="A524" s="31"/>
    </row>
    <row r="525" spans="1:1">
      <c r="A525" s="31"/>
    </row>
    <row r="526" spans="1:1">
      <c r="A526" s="31"/>
    </row>
    <row r="527" spans="1:1">
      <c r="A527" s="31"/>
    </row>
    <row r="528" spans="1:1">
      <c r="A528" s="31"/>
    </row>
    <row r="529" spans="1:1">
      <c r="A529" s="31"/>
    </row>
    <row r="530" spans="1:1">
      <c r="A530" s="31"/>
    </row>
    <row r="531" spans="1:1">
      <c r="A531" s="31"/>
    </row>
    <row r="532" spans="1:1">
      <c r="A532" s="31"/>
    </row>
    <row r="533" spans="1:1">
      <c r="A533" s="31"/>
    </row>
    <row r="534" spans="1:1">
      <c r="A534" s="31"/>
    </row>
    <row r="535" spans="1:1">
      <c r="A535" s="31"/>
    </row>
    <row r="536" spans="1:1">
      <c r="A536" s="31"/>
    </row>
    <row r="537" spans="1:1">
      <c r="A537" s="31"/>
    </row>
    <row r="538" spans="1:1">
      <c r="A538" s="31"/>
    </row>
    <row r="539" spans="1:1">
      <c r="A539" s="31"/>
    </row>
    <row r="540" spans="1:1">
      <c r="A540" s="31"/>
    </row>
    <row r="541" spans="1:1">
      <c r="A541" s="31"/>
    </row>
    <row r="542" spans="1:1">
      <c r="A542" s="31"/>
    </row>
    <row r="543" spans="1:1">
      <c r="A543" s="31"/>
    </row>
    <row r="544" spans="1:1">
      <c r="A544" s="31"/>
    </row>
    <row r="545" spans="1:1">
      <c r="A545" s="31"/>
    </row>
    <row r="546" spans="1:1">
      <c r="A546" s="31"/>
    </row>
    <row r="547" spans="1:1">
      <c r="A547" s="31"/>
    </row>
    <row r="548" spans="1:1">
      <c r="A548" s="31"/>
    </row>
    <row r="549" spans="1:1">
      <c r="A549" s="31"/>
    </row>
    <row r="550" spans="1:1">
      <c r="A550" s="31"/>
    </row>
    <row r="551" spans="1:1">
      <c r="A551" s="31"/>
    </row>
    <row r="552" spans="1:1">
      <c r="A552" s="31"/>
    </row>
    <row r="553" spans="1:1">
      <c r="A553" s="31"/>
    </row>
    <row r="554" spans="1:1">
      <c r="A554" s="31"/>
    </row>
    <row r="555" spans="1:1">
      <c r="A555" s="31"/>
    </row>
    <row r="556" spans="1:1">
      <c r="A556" s="31"/>
    </row>
    <row r="557" spans="1:1">
      <c r="A557" s="31"/>
    </row>
    <row r="558" spans="1:1">
      <c r="A558" s="31"/>
    </row>
    <row r="559" spans="1:1">
      <c r="A559" s="31"/>
    </row>
    <row r="560" spans="1:1">
      <c r="A560" s="31"/>
    </row>
    <row r="561" spans="1:1">
      <c r="A561" s="31"/>
    </row>
    <row r="562" spans="1:1">
      <c r="A562" s="31"/>
    </row>
    <row r="563" spans="1:1">
      <c r="A563" s="31"/>
    </row>
    <row r="564" spans="1:1">
      <c r="A564" s="31"/>
    </row>
    <row r="565" spans="1:1">
      <c r="A565" s="31"/>
    </row>
    <row r="566" spans="1:1">
      <c r="A566" s="31"/>
    </row>
    <row r="567" spans="1:1">
      <c r="A567" s="31"/>
    </row>
    <row r="568" spans="1:1">
      <c r="A568" s="31"/>
    </row>
    <row r="569" spans="1:1">
      <c r="A569" s="31"/>
    </row>
    <row r="570" spans="1:1">
      <c r="A570" s="31"/>
    </row>
    <row r="571" spans="1:1">
      <c r="A571" s="31"/>
    </row>
    <row r="572" spans="1:1">
      <c r="A572" s="31"/>
    </row>
    <row r="573" spans="1:1">
      <c r="A573" s="31"/>
    </row>
    <row r="574" spans="1:1">
      <c r="A574" s="31"/>
    </row>
    <row r="575" spans="1:1">
      <c r="A575" s="31"/>
    </row>
    <row r="576" spans="1:1">
      <c r="A576" s="31"/>
    </row>
    <row r="577" spans="1:1">
      <c r="A577" s="31"/>
    </row>
    <row r="578" spans="1:1">
      <c r="A578" s="31"/>
    </row>
    <row r="579" spans="1:1">
      <c r="A579" s="31"/>
    </row>
    <row r="580" spans="1:1">
      <c r="A580" s="31"/>
    </row>
    <row r="581" spans="1:1">
      <c r="A581" s="31"/>
    </row>
    <row r="582" spans="1:1">
      <c r="A582" s="31"/>
    </row>
    <row r="583" spans="1:1">
      <c r="A583" s="31"/>
    </row>
    <row r="584" spans="1:1">
      <c r="A584" s="31"/>
    </row>
    <row r="585" spans="1:1">
      <c r="A585" s="31"/>
    </row>
    <row r="586" spans="1:1">
      <c r="A586" s="31"/>
    </row>
    <row r="587" spans="1:1">
      <c r="A587" s="31"/>
    </row>
    <row r="588" spans="1:1">
      <c r="A588" s="31"/>
    </row>
    <row r="589" spans="1:1">
      <c r="A589" s="31"/>
    </row>
    <row r="590" spans="1:1">
      <c r="A590" s="31"/>
    </row>
    <row r="591" spans="1:1">
      <c r="A591" s="31"/>
    </row>
    <row r="592" spans="1:1">
      <c r="A592" s="31"/>
    </row>
    <row r="593" spans="1:1">
      <c r="A593" s="31"/>
    </row>
    <row r="594" spans="1:1">
      <c r="A594" s="31"/>
    </row>
    <row r="595" spans="1:1">
      <c r="A595" s="31"/>
    </row>
    <row r="596" spans="1:1">
      <c r="A596" s="31"/>
    </row>
    <row r="597" spans="1:1">
      <c r="A597" s="31"/>
    </row>
    <row r="598" spans="1:1">
      <c r="A598" s="31"/>
    </row>
    <row r="599" spans="1:1">
      <c r="A599" s="31"/>
    </row>
    <row r="600" spans="1:1">
      <c r="A600" s="31"/>
    </row>
    <row r="601" spans="1:1">
      <c r="A601" s="31"/>
    </row>
    <row r="602" spans="1:1">
      <c r="A602" s="31"/>
    </row>
    <row r="603" spans="1:1">
      <c r="A603" s="31"/>
    </row>
    <row r="604" spans="1:1">
      <c r="A604" s="31"/>
    </row>
    <row r="605" spans="1:1">
      <c r="A605" s="31"/>
    </row>
    <row r="606" spans="1:1">
      <c r="A606" s="31"/>
    </row>
    <row r="607" spans="1:1">
      <c r="A607" s="31"/>
    </row>
    <row r="608" spans="1:1">
      <c r="A608" s="31"/>
    </row>
    <row r="609" spans="1:1">
      <c r="A609" s="31"/>
    </row>
    <row r="610" spans="1:1">
      <c r="A610" s="31"/>
    </row>
    <row r="611" spans="1:1">
      <c r="A611" s="31"/>
    </row>
    <row r="612" spans="1:1">
      <c r="A612" s="31"/>
    </row>
    <row r="613" spans="1:1">
      <c r="A613" s="31"/>
    </row>
    <row r="614" spans="1:1">
      <c r="A614" s="31"/>
    </row>
    <row r="615" spans="1:1">
      <c r="A615" s="31"/>
    </row>
    <row r="616" spans="1:1">
      <c r="A616" s="31"/>
    </row>
    <row r="617" spans="1:1">
      <c r="A617" s="31"/>
    </row>
    <row r="618" spans="1:1">
      <c r="A618" s="31"/>
    </row>
    <row r="619" spans="1:1">
      <c r="A619" s="31"/>
    </row>
    <row r="620" spans="1:1">
      <c r="A620" s="31"/>
    </row>
    <row r="621" spans="1:1">
      <c r="A621" s="31"/>
    </row>
    <row r="622" spans="1:1">
      <c r="A622" s="31"/>
    </row>
    <row r="623" spans="1:1">
      <c r="A623" s="31"/>
    </row>
    <row r="624" spans="1:1">
      <c r="A624" s="31"/>
    </row>
    <row r="625" spans="1:1">
      <c r="A625" s="31"/>
    </row>
    <row r="626" spans="1:1">
      <c r="A626" s="31"/>
    </row>
    <row r="627" spans="1:1">
      <c r="A627" s="31"/>
    </row>
    <row r="628" spans="1:1">
      <c r="A628" s="31"/>
    </row>
    <row r="629" spans="1:1">
      <c r="A629" s="31"/>
    </row>
    <row r="630" spans="1:1">
      <c r="A630" s="31"/>
    </row>
    <row r="631" spans="1:1">
      <c r="A631" s="31"/>
    </row>
    <row r="632" spans="1:1">
      <c r="A632" s="31"/>
    </row>
    <row r="633" spans="1:1">
      <c r="A633" s="31"/>
    </row>
    <row r="634" spans="1:1">
      <c r="A634" s="31"/>
    </row>
    <row r="635" spans="1:1">
      <c r="A635" s="31"/>
    </row>
    <row r="636" spans="1:1">
      <c r="A636" s="31"/>
    </row>
    <row r="637" spans="1:1">
      <c r="A637" s="31"/>
    </row>
    <row r="638" spans="1:1">
      <c r="A638" s="31"/>
    </row>
    <row r="639" spans="1:1">
      <c r="A639" s="31"/>
    </row>
    <row r="640" spans="1:1">
      <c r="A640" s="31"/>
    </row>
    <row r="641" spans="1:1">
      <c r="A641" s="31"/>
    </row>
    <row r="642" spans="1:1">
      <c r="A642" s="31"/>
    </row>
    <row r="643" spans="1:1">
      <c r="A643" s="31"/>
    </row>
    <row r="644" spans="1:1">
      <c r="A644" s="31"/>
    </row>
    <row r="645" spans="1:1">
      <c r="A645" s="31"/>
    </row>
    <row r="646" spans="1:1">
      <c r="A646" s="31"/>
    </row>
    <row r="647" spans="1:1">
      <c r="A647" s="31"/>
    </row>
    <row r="648" spans="1:1">
      <c r="A648" s="31"/>
    </row>
    <row r="649" spans="1:1">
      <c r="A649" s="31"/>
    </row>
    <row r="650" spans="1:1">
      <c r="A650" s="31"/>
    </row>
    <row r="651" spans="1:1">
      <c r="A651" s="31"/>
    </row>
    <row r="652" spans="1:1">
      <c r="A652" s="31"/>
    </row>
    <row r="653" spans="1:1">
      <c r="A653" s="31"/>
    </row>
    <row r="654" spans="1:1">
      <c r="A654" s="31"/>
    </row>
    <row r="655" spans="1:1">
      <c r="A655" s="31"/>
    </row>
    <row r="656" spans="1:1">
      <c r="A656" s="31"/>
    </row>
    <row r="657" spans="1:1">
      <c r="A657" s="31"/>
    </row>
    <row r="658" spans="1:1">
      <c r="A658" s="31"/>
    </row>
    <row r="659" spans="1:1">
      <c r="A659" s="31"/>
    </row>
    <row r="660" spans="1:1">
      <c r="A660" s="31"/>
    </row>
    <row r="661" spans="1:1">
      <c r="A661" s="31"/>
    </row>
    <row r="662" spans="1:1">
      <c r="A662" s="31"/>
    </row>
    <row r="663" spans="1:1">
      <c r="A663" s="31"/>
    </row>
    <row r="664" spans="1:1">
      <c r="A664" s="31"/>
    </row>
    <row r="665" spans="1:1">
      <c r="A665" s="31"/>
    </row>
    <row r="666" spans="1:1">
      <c r="A666" s="31"/>
    </row>
    <row r="667" spans="1:1">
      <c r="A667" s="31"/>
    </row>
    <row r="668" spans="1:1">
      <c r="A668" s="31"/>
    </row>
    <row r="669" spans="1:1">
      <c r="A669" s="31"/>
    </row>
    <row r="670" spans="1:1">
      <c r="A670" s="31"/>
    </row>
    <row r="671" spans="1:1">
      <c r="A671" s="31"/>
    </row>
    <row r="672" spans="1:1">
      <c r="A672" s="31"/>
    </row>
    <row r="673" spans="1:1">
      <c r="A673" s="31"/>
    </row>
    <row r="674" spans="1:1">
      <c r="A674" s="31"/>
    </row>
    <row r="675" spans="1:1">
      <c r="A675" s="31"/>
    </row>
    <row r="676" spans="1:1">
      <c r="A676" s="31"/>
    </row>
    <row r="677" spans="1:1">
      <c r="A677" s="31"/>
    </row>
    <row r="678" spans="1:1">
      <c r="A678" s="31"/>
    </row>
    <row r="679" spans="1:1">
      <c r="A679" s="31"/>
    </row>
    <row r="680" spans="1:1">
      <c r="A680" s="31"/>
    </row>
    <row r="681" spans="1:1">
      <c r="A681" s="31"/>
    </row>
    <row r="682" spans="1:1">
      <c r="A682" s="31"/>
    </row>
    <row r="683" spans="1:1">
      <c r="A683" s="31"/>
    </row>
    <row r="684" spans="1:1">
      <c r="A684" s="31"/>
    </row>
    <row r="685" spans="1:1">
      <c r="A685" s="31"/>
    </row>
    <row r="686" spans="1:1">
      <c r="A686" s="31"/>
    </row>
    <row r="687" spans="1:1">
      <c r="A687" s="31"/>
    </row>
    <row r="688" spans="1:1">
      <c r="A688" s="31"/>
    </row>
    <row r="689" spans="1:1">
      <c r="A689" s="31"/>
    </row>
    <row r="690" spans="1:1">
      <c r="A690" s="31"/>
    </row>
    <row r="691" spans="1:1">
      <c r="A691" s="31"/>
    </row>
    <row r="692" spans="1:1">
      <c r="A692" s="31"/>
    </row>
    <row r="693" spans="1:1">
      <c r="A693" s="31"/>
    </row>
    <row r="694" spans="1:1">
      <c r="A694" s="31"/>
    </row>
    <row r="695" spans="1:1">
      <c r="A695" s="31"/>
    </row>
    <row r="696" spans="1:1">
      <c r="A696" s="31"/>
    </row>
    <row r="697" spans="1:1">
      <c r="A697" s="31"/>
    </row>
    <row r="698" spans="1:1">
      <c r="A698" s="31"/>
    </row>
    <row r="699" spans="1:1">
      <c r="A699" s="31"/>
    </row>
    <row r="700" spans="1:1">
      <c r="A700" s="31"/>
    </row>
    <row r="701" spans="1:1">
      <c r="A701" s="31"/>
    </row>
    <row r="702" spans="1:1">
      <c r="A702" s="31"/>
    </row>
    <row r="703" spans="1:1">
      <c r="A703" s="31"/>
    </row>
    <row r="704" spans="1:1">
      <c r="A704" s="31"/>
    </row>
    <row r="705" spans="1:1">
      <c r="A705" s="31"/>
    </row>
    <row r="706" spans="1:1">
      <c r="A706" s="31"/>
    </row>
    <row r="707" spans="1:1">
      <c r="A707" s="31"/>
    </row>
    <row r="708" spans="1:1">
      <c r="A708" s="31"/>
    </row>
    <row r="709" spans="1:1">
      <c r="A709" s="31"/>
    </row>
    <row r="710" spans="1:1">
      <c r="A710" s="31"/>
    </row>
    <row r="711" spans="1:1">
      <c r="A711" s="31"/>
    </row>
    <row r="712" spans="1:1">
      <c r="A712" s="31"/>
    </row>
    <row r="713" spans="1:1">
      <c r="A713" s="31"/>
    </row>
    <row r="714" spans="1:1">
      <c r="A714" s="31"/>
    </row>
    <row r="715" spans="1:1">
      <c r="A715" s="31"/>
    </row>
    <row r="716" spans="1:1">
      <c r="A716" s="31"/>
    </row>
    <row r="717" spans="1:1">
      <c r="A717" s="31"/>
    </row>
    <row r="718" spans="1:1">
      <c r="A718" s="31"/>
    </row>
    <row r="719" spans="1:1">
      <c r="A719" s="31"/>
    </row>
    <row r="720" spans="1:1">
      <c r="A720" s="31"/>
    </row>
    <row r="721" spans="1:1">
      <c r="A721" s="31"/>
    </row>
    <row r="722" spans="1:1">
      <c r="A722" s="31"/>
    </row>
    <row r="723" spans="1:1">
      <c r="A723" s="31"/>
    </row>
    <row r="724" spans="1:1">
      <c r="A724" s="31"/>
    </row>
    <row r="725" spans="1:1">
      <c r="A725" s="31"/>
    </row>
    <row r="726" spans="1:1">
      <c r="A726" s="31"/>
    </row>
    <row r="727" spans="1:1">
      <c r="A727" s="31"/>
    </row>
    <row r="728" spans="1:1">
      <c r="A728" s="31"/>
    </row>
    <row r="729" spans="1:1">
      <c r="A729" s="31"/>
    </row>
    <row r="730" spans="1:1">
      <c r="A730" s="31"/>
    </row>
    <row r="731" spans="1:1">
      <c r="A731" s="31"/>
    </row>
    <row r="732" spans="1:1">
      <c r="A732" s="31"/>
    </row>
    <row r="733" spans="1:1">
      <c r="A733" s="31"/>
    </row>
    <row r="734" spans="1:1">
      <c r="A734" s="31"/>
    </row>
    <row r="735" spans="1:1">
      <c r="A735" s="31"/>
    </row>
    <row r="736" spans="1:1">
      <c r="A736" s="31"/>
    </row>
    <row r="737" spans="1:1">
      <c r="A737" s="31"/>
    </row>
    <row r="738" spans="1:1">
      <c r="A738" s="31"/>
    </row>
    <row r="739" spans="1:1">
      <c r="A739" s="31"/>
    </row>
    <row r="740" spans="1:1">
      <c r="A740" s="31"/>
    </row>
    <row r="741" spans="1:1">
      <c r="A741" s="31"/>
    </row>
    <row r="742" spans="1:1">
      <c r="A742" s="31"/>
    </row>
    <row r="743" spans="1:1">
      <c r="A743" s="31"/>
    </row>
    <row r="744" spans="1:1">
      <c r="A744" s="31"/>
    </row>
    <row r="745" spans="1:1">
      <c r="A745" s="31"/>
    </row>
    <row r="746" spans="1:1">
      <c r="A746" s="31"/>
    </row>
    <row r="747" spans="1:1">
      <c r="A747" s="31"/>
    </row>
    <row r="748" spans="1:1">
      <c r="A748" s="31"/>
    </row>
    <row r="749" spans="1:1">
      <c r="A749" s="31"/>
    </row>
    <row r="750" spans="1:1">
      <c r="A750" s="31"/>
    </row>
    <row r="751" spans="1:1">
      <c r="A751" s="31"/>
    </row>
    <row r="752" spans="1:1">
      <c r="A752" s="31"/>
    </row>
    <row r="753" spans="1:1">
      <c r="A753" s="31"/>
    </row>
    <row r="754" spans="1:1">
      <c r="A754" s="31"/>
    </row>
    <row r="755" spans="1:1">
      <c r="A755" s="31"/>
    </row>
    <row r="756" spans="1:1">
      <c r="A756" s="31"/>
    </row>
    <row r="757" spans="1:1">
      <c r="A757" s="31"/>
    </row>
    <row r="758" spans="1:1">
      <c r="A758" s="31"/>
    </row>
    <row r="759" spans="1:1">
      <c r="A759" s="31"/>
    </row>
    <row r="760" spans="1:1">
      <c r="A760" s="31"/>
    </row>
    <row r="761" spans="1:1">
      <c r="A761" s="31"/>
    </row>
    <row r="762" spans="1:1">
      <c r="A762" s="31"/>
    </row>
    <row r="763" spans="1:1">
      <c r="A763" s="31"/>
    </row>
    <row r="764" spans="1:1">
      <c r="A764" s="31"/>
    </row>
    <row r="765" spans="1:1">
      <c r="A765" s="31"/>
    </row>
    <row r="766" spans="1:1">
      <c r="A766" s="31"/>
    </row>
    <row r="767" spans="1:1">
      <c r="A767" s="31"/>
    </row>
    <row r="768" spans="1:1">
      <c r="A768" s="31"/>
    </row>
    <row r="769" spans="1:1">
      <c r="A769" s="31"/>
    </row>
    <row r="770" spans="1:1">
      <c r="A770" s="31"/>
    </row>
    <row r="771" spans="1:1">
      <c r="A771" s="31"/>
    </row>
    <row r="772" spans="1:1">
      <c r="A772" s="31"/>
    </row>
    <row r="773" spans="1:1">
      <c r="A773" s="31"/>
    </row>
    <row r="774" spans="1:1">
      <c r="A774" s="31"/>
    </row>
    <row r="775" spans="1:1">
      <c r="A775" s="31"/>
    </row>
    <row r="776" spans="1:1">
      <c r="A776" s="31"/>
    </row>
    <row r="777" spans="1:1">
      <c r="A777" s="31"/>
    </row>
    <row r="778" spans="1:1">
      <c r="A778" s="31"/>
    </row>
    <row r="779" spans="1:1">
      <c r="A779" s="31"/>
    </row>
    <row r="780" spans="1:1">
      <c r="A780" s="31"/>
    </row>
    <row r="781" spans="1:1">
      <c r="A781" s="31"/>
    </row>
    <row r="782" spans="1:1">
      <c r="A782" s="31"/>
    </row>
    <row r="783" spans="1:1">
      <c r="A783" s="31"/>
    </row>
    <row r="784" spans="1:1">
      <c r="A784" s="31"/>
    </row>
    <row r="785" spans="1:1">
      <c r="A785" s="31"/>
    </row>
    <row r="786" spans="1:1">
      <c r="A786" s="31"/>
    </row>
    <row r="787" spans="1:1">
      <c r="A787" s="31"/>
    </row>
    <row r="788" spans="1:1">
      <c r="A788" s="31"/>
    </row>
    <row r="789" spans="1:1">
      <c r="A789" s="31"/>
    </row>
    <row r="790" spans="1:1">
      <c r="A790" s="31"/>
    </row>
    <row r="791" spans="1:1">
      <c r="A791" s="31"/>
    </row>
    <row r="792" spans="1:1">
      <c r="A792" s="31"/>
    </row>
    <row r="793" spans="1:1">
      <c r="A793" s="31"/>
    </row>
    <row r="794" spans="1:1">
      <c r="A794" s="31"/>
    </row>
    <row r="795" spans="1:1">
      <c r="A795" s="31"/>
    </row>
    <row r="796" spans="1:1">
      <c r="A796" s="31"/>
    </row>
    <row r="797" spans="1:1">
      <c r="A797" s="31"/>
    </row>
    <row r="798" spans="1:1">
      <c r="A798" s="31"/>
    </row>
    <row r="799" spans="1:1">
      <c r="A799" s="31"/>
    </row>
    <row r="800" spans="1:1">
      <c r="A800" s="31"/>
    </row>
    <row r="801" spans="1:1">
      <c r="A801" s="31"/>
    </row>
    <row r="802" spans="1:1">
      <c r="A802" s="31"/>
    </row>
    <row r="803" spans="1:1">
      <c r="A803" s="31"/>
    </row>
    <row r="804" spans="1:1">
      <c r="A804" s="31"/>
    </row>
    <row r="805" spans="1:1">
      <c r="A805" s="31"/>
    </row>
    <row r="806" spans="1:1">
      <c r="A806" s="31"/>
    </row>
    <row r="807" spans="1:1">
      <c r="A807" s="31"/>
    </row>
    <row r="808" spans="1:1">
      <c r="A808" s="31"/>
    </row>
    <row r="809" spans="1:1">
      <c r="A809" s="31"/>
    </row>
    <row r="810" spans="1:1">
      <c r="A810" s="31"/>
    </row>
    <row r="811" spans="1:1">
      <c r="A811" s="31"/>
    </row>
    <row r="812" spans="1:1">
      <c r="A812" s="31"/>
    </row>
    <row r="813" spans="1:1">
      <c r="A813" s="31"/>
    </row>
    <row r="814" spans="1:1">
      <c r="A814" s="31"/>
    </row>
    <row r="815" spans="1:1">
      <c r="A815" s="31"/>
    </row>
    <row r="816" spans="1:1">
      <c r="A816" s="31"/>
    </row>
    <row r="817" spans="1:1">
      <c r="A817" s="31"/>
    </row>
    <row r="818" spans="1:1">
      <c r="A818" s="31"/>
    </row>
    <row r="819" spans="1:1">
      <c r="A819" s="31"/>
    </row>
    <row r="820" spans="1:1">
      <c r="A820" s="31"/>
    </row>
    <row r="821" spans="1:1">
      <c r="A821" s="31"/>
    </row>
    <row r="822" spans="1:1">
      <c r="A822" s="31"/>
    </row>
    <row r="823" spans="1:1">
      <c r="A823" s="31"/>
    </row>
    <row r="824" spans="1:1">
      <c r="A824" s="31"/>
    </row>
    <row r="825" spans="1:1">
      <c r="A825" s="31"/>
    </row>
    <row r="826" spans="1:1">
      <c r="A826" s="31"/>
    </row>
    <row r="827" spans="1:1">
      <c r="A827" s="31"/>
    </row>
    <row r="828" spans="1:1">
      <c r="A828" s="31"/>
    </row>
    <row r="829" spans="1:1">
      <c r="A829" s="31"/>
    </row>
    <row r="830" spans="1:1">
      <c r="A830" s="31"/>
    </row>
    <row r="831" spans="1:1">
      <c r="A831" s="31"/>
    </row>
    <row r="832" spans="1:1">
      <c r="A832" s="31"/>
    </row>
    <row r="833" spans="1:1">
      <c r="A833" s="31"/>
    </row>
    <row r="834" spans="1:1">
      <c r="A834" s="31"/>
    </row>
    <row r="835" spans="1:1">
      <c r="A835" s="31"/>
    </row>
    <row r="836" spans="1:1">
      <c r="A836" s="31"/>
    </row>
    <row r="837" spans="1:1">
      <c r="A837" s="31"/>
    </row>
    <row r="838" spans="1:1">
      <c r="A838" s="31"/>
    </row>
    <row r="839" spans="1:1">
      <c r="A839" s="31"/>
    </row>
    <row r="840" spans="1:1">
      <c r="A840" s="31"/>
    </row>
    <row r="841" spans="1:1">
      <c r="A841" s="31"/>
    </row>
    <row r="842" spans="1:1">
      <c r="A842" s="31"/>
    </row>
    <row r="843" spans="1:1">
      <c r="A843" s="31"/>
    </row>
    <row r="844" spans="1:1">
      <c r="A844" s="31"/>
    </row>
    <row r="845" spans="1:1">
      <c r="A845" s="31"/>
    </row>
    <row r="846" spans="1:1">
      <c r="A846" s="31"/>
    </row>
    <row r="847" spans="1:1">
      <c r="A847" s="31"/>
    </row>
    <row r="848" spans="1:1">
      <c r="A848" s="31"/>
    </row>
    <row r="849" spans="1:1">
      <c r="A849" s="31"/>
    </row>
    <row r="850" spans="1:1">
      <c r="A850" s="31"/>
    </row>
    <row r="851" spans="1:1">
      <c r="A851" s="31"/>
    </row>
    <row r="852" spans="1:1">
      <c r="A852" s="31"/>
    </row>
    <row r="853" spans="1:1">
      <c r="A853" s="31"/>
    </row>
    <row r="854" spans="1:1">
      <c r="A854" s="31"/>
    </row>
    <row r="855" spans="1:1">
      <c r="A855" s="31"/>
    </row>
    <row r="856" spans="1:1">
      <c r="A856" s="31"/>
    </row>
    <row r="857" spans="1:1">
      <c r="A857" s="31"/>
    </row>
    <row r="858" spans="1:1">
      <c r="A858" s="31"/>
    </row>
    <row r="859" spans="1:1">
      <c r="A859" s="31"/>
    </row>
    <row r="860" spans="1:1">
      <c r="A860" s="31"/>
    </row>
    <row r="861" spans="1:1">
      <c r="A861" s="31"/>
    </row>
    <row r="862" spans="1:1">
      <c r="A862" s="31"/>
    </row>
    <row r="863" spans="1:1">
      <c r="A863" s="31"/>
    </row>
    <row r="864" spans="1:1">
      <c r="A864" s="31"/>
    </row>
    <row r="865" spans="1:1">
      <c r="A865" s="31"/>
    </row>
    <row r="866" spans="1:1">
      <c r="A866" s="31"/>
    </row>
    <row r="867" spans="1:1">
      <c r="A867" s="31"/>
    </row>
    <row r="868" spans="1:1">
      <c r="A868" s="31"/>
    </row>
    <row r="869" spans="1:1">
      <c r="A869" s="31"/>
    </row>
    <row r="870" spans="1:1">
      <c r="A870" s="31"/>
    </row>
    <row r="871" spans="1:1">
      <c r="A871" s="31"/>
    </row>
    <row r="872" spans="1:1">
      <c r="A872" s="31"/>
    </row>
    <row r="873" spans="1:1">
      <c r="A873" s="31"/>
    </row>
    <row r="874" spans="1:1">
      <c r="A874" s="31"/>
    </row>
    <row r="875" spans="1:1">
      <c r="A875" s="31"/>
    </row>
    <row r="876" spans="1:1">
      <c r="A876" s="31"/>
    </row>
    <row r="877" spans="1:1">
      <c r="A877" s="31"/>
    </row>
    <row r="878" spans="1:1">
      <c r="A878" s="31"/>
    </row>
    <row r="879" spans="1:1">
      <c r="A879" s="31"/>
    </row>
    <row r="880" spans="1:1">
      <c r="A880" s="31"/>
    </row>
    <row r="881" spans="1:1">
      <c r="A881" s="31"/>
    </row>
    <row r="882" spans="1:1">
      <c r="A882" s="31"/>
    </row>
    <row r="883" spans="1:1">
      <c r="A883" s="31"/>
    </row>
    <row r="884" spans="1:1">
      <c r="A884" s="31"/>
    </row>
    <row r="885" spans="1:1">
      <c r="A885" s="31"/>
    </row>
    <row r="886" spans="1:1">
      <c r="A886" s="31"/>
    </row>
    <row r="887" spans="1:1">
      <c r="A887" s="31"/>
    </row>
    <row r="888" spans="1:1">
      <c r="A888" s="31"/>
    </row>
    <row r="889" spans="1:1">
      <c r="A889" s="31"/>
    </row>
    <row r="890" spans="1:1">
      <c r="A890" s="31"/>
    </row>
    <row r="891" spans="1:1">
      <c r="A891" s="31"/>
    </row>
    <row r="892" spans="1:1">
      <c r="A892" s="31"/>
    </row>
    <row r="893" spans="1:1">
      <c r="A893" s="31"/>
    </row>
    <row r="894" spans="1:1">
      <c r="A894" s="31"/>
    </row>
    <row r="895" spans="1:1">
      <c r="A895" s="31"/>
    </row>
    <row r="896" spans="1:1">
      <c r="A896" s="31"/>
    </row>
    <row r="897" spans="1:1">
      <c r="A897" s="31"/>
    </row>
    <row r="898" spans="1:1">
      <c r="A898" s="31"/>
    </row>
    <row r="899" spans="1:1">
      <c r="A899" s="31"/>
    </row>
    <row r="900" spans="1:1">
      <c r="A900" s="31"/>
    </row>
    <row r="901" spans="1:1">
      <c r="A901" s="31"/>
    </row>
    <row r="902" spans="1:1">
      <c r="A902" s="31"/>
    </row>
    <row r="903" spans="1:1">
      <c r="A903" s="31"/>
    </row>
    <row r="904" spans="1:1">
      <c r="A904" s="31"/>
    </row>
    <row r="905" spans="1:1">
      <c r="A905" s="31"/>
    </row>
    <row r="906" spans="1:1">
      <c r="A906" s="31"/>
    </row>
    <row r="907" spans="1:1">
      <c r="A907" s="31"/>
    </row>
    <row r="908" spans="1:1">
      <c r="A908" s="31"/>
    </row>
    <row r="909" spans="1:1">
      <c r="A909" s="31"/>
    </row>
    <row r="910" spans="1:1">
      <c r="A910" s="31"/>
    </row>
    <row r="911" spans="1:1">
      <c r="A911" s="31"/>
    </row>
    <row r="912" spans="1:1">
      <c r="A912" s="31"/>
    </row>
    <row r="913" spans="1:1">
      <c r="A913" s="31"/>
    </row>
    <row r="914" spans="1:1">
      <c r="A914" s="31"/>
    </row>
    <row r="915" spans="1:1">
      <c r="A915" s="31"/>
    </row>
    <row r="916" spans="1:1">
      <c r="A916" s="31"/>
    </row>
    <row r="917" spans="1:1">
      <c r="A917" s="31"/>
    </row>
    <row r="918" spans="1:1">
      <c r="A918" s="31"/>
    </row>
    <row r="919" spans="1:1">
      <c r="A919" s="31"/>
    </row>
    <row r="920" spans="1:1">
      <c r="A920" s="31"/>
    </row>
    <row r="921" spans="1:1">
      <c r="A921" s="31"/>
    </row>
    <row r="922" spans="1:1">
      <c r="A922" s="31"/>
    </row>
    <row r="923" spans="1:1">
      <c r="A923" s="31"/>
    </row>
    <row r="924" spans="1:1">
      <c r="A924" s="31"/>
    </row>
    <row r="925" spans="1:1">
      <c r="A925" s="31"/>
    </row>
    <row r="926" spans="1:1">
      <c r="A926" s="31"/>
    </row>
    <row r="927" spans="1:1">
      <c r="A927" s="31"/>
    </row>
    <row r="928" spans="1:1">
      <c r="A928" s="31"/>
    </row>
    <row r="929" spans="1:1">
      <c r="A929" s="31"/>
    </row>
    <row r="930" spans="1:1">
      <c r="A930" s="31"/>
    </row>
    <row r="931" spans="1:1">
      <c r="A931" s="31"/>
    </row>
    <row r="932" spans="1:1">
      <c r="A932" s="31"/>
    </row>
    <row r="933" spans="1:1">
      <c r="A933" s="31"/>
    </row>
    <row r="934" spans="1:1">
      <c r="A934" s="31"/>
    </row>
    <row r="935" spans="1:1">
      <c r="A935" s="31"/>
    </row>
    <row r="936" spans="1:1">
      <c r="A936" s="31"/>
    </row>
    <row r="937" spans="1:1">
      <c r="A937" s="31"/>
    </row>
    <row r="938" spans="1:1">
      <c r="A938" s="31"/>
    </row>
    <row r="939" spans="1:1">
      <c r="A939" s="31"/>
    </row>
    <row r="940" spans="1:1">
      <c r="A940" s="31"/>
    </row>
    <row r="941" spans="1:1">
      <c r="A941" s="31"/>
    </row>
    <row r="942" spans="1:1">
      <c r="A942" s="31"/>
    </row>
    <row r="943" spans="1:1">
      <c r="A943" s="31"/>
    </row>
    <row r="944" spans="1:1">
      <c r="A944" s="31"/>
    </row>
    <row r="945" spans="1:1">
      <c r="A945" s="31"/>
    </row>
    <row r="946" spans="1:1">
      <c r="A946" s="31"/>
    </row>
    <row r="947" spans="1:1">
      <c r="A947" s="31"/>
    </row>
    <row r="948" spans="1:1">
      <c r="A948" s="31"/>
    </row>
    <row r="949" spans="1:1">
      <c r="A949" s="31"/>
    </row>
    <row r="950" spans="1:1">
      <c r="A950" s="31"/>
    </row>
    <row r="951" spans="1:1">
      <c r="A951" s="31"/>
    </row>
    <row r="952" spans="1:1">
      <c r="A952" s="31"/>
    </row>
    <row r="953" spans="1:1">
      <c r="A953" s="31"/>
    </row>
    <row r="954" spans="1:1">
      <c r="A954" s="31"/>
    </row>
    <row r="955" spans="1:1">
      <c r="A955" s="31"/>
    </row>
    <row r="956" spans="1:1">
      <c r="A956" s="31"/>
    </row>
    <row r="957" spans="1:1">
      <c r="A957" s="31"/>
    </row>
    <row r="958" spans="1:1">
      <c r="A958" s="31"/>
    </row>
    <row r="959" spans="1:1">
      <c r="A959" s="31"/>
    </row>
    <row r="960" spans="1:1">
      <c r="A960" s="31"/>
    </row>
    <row r="961" spans="1:1">
      <c r="A961" s="31"/>
    </row>
    <row r="962" spans="1:1">
      <c r="A962" s="31"/>
    </row>
    <row r="963" spans="1:1">
      <c r="A963" s="31"/>
    </row>
    <row r="964" spans="1:1">
      <c r="A964" s="31"/>
    </row>
    <row r="965" spans="1:1">
      <c r="A965" s="31"/>
    </row>
    <row r="966" spans="1:1">
      <c r="A966" s="31"/>
    </row>
    <row r="967" spans="1:1">
      <c r="A967" s="31"/>
    </row>
    <row r="968" spans="1:1">
      <c r="A968" s="31"/>
    </row>
    <row r="969" spans="1:1">
      <c r="A969" s="31"/>
    </row>
    <row r="970" spans="1:1">
      <c r="A970" s="31"/>
    </row>
    <row r="971" spans="1:1">
      <c r="A971" s="31"/>
    </row>
    <row r="972" spans="1:1">
      <c r="A972" s="31"/>
    </row>
    <row r="973" spans="1:1">
      <c r="A973" s="31"/>
    </row>
    <row r="974" spans="1:1">
      <c r="A974" s="31"/>
    </row>
    <row r="975" spans="1:1">
      <c r="A975" s="31"/>
    </row>
    <row r="976" spans="1:1">
      <c r="A976" s="31"/>
    </row>
    <row r="977" spans="1:1">
      <c r="A977" s="31"/>
    </row>
    <row r="978" spans="1:1">
      <c r="A978" s="31"/>
    </row>
    <row r="979" spans="1:1">
      <c r="A979" s="31"/>
    </row>
    <row r="980" spans="1:1">
      <c r="A980" s="31"/>
    </row>
    <row r="981" spans="1:1">
      <c r="A981" s="31"/>
    </row>
    <row r="982" spans="1:1">
      <c r="A982" s="31"/>
    </row>
    <row r="983" spans="1:1">
      <c r="A983" s="31"/>
    </row>
    <row r="984" spans="1:1">
      <c r="A984" s="31"/>
    </row>
    <row r="985" spans="1:1">
      <c r="A985" s="31"/>
    </row>
    <row r="986" spans="1:1">
      <c r="A986" s="31"/>
    </row>
    <row r="987" spans="1:1">
      <c r="A987" s="31"/>
    </row>
    <row r="988" spans="1:1">
      <c r="A988" s="31"/>
    </row>
    <row r="989" spans="1:1">
      <c r="A989" s="31"/>
    </row>
    <row r="990" spans="1:1">
      <c r="A990" s="31"/>
    </row>
    <row r="991" spans="1:1">
      <c r="A991" s="31"/>
    </row>
    <row r="992" spans="1:1">
      <c r="A992" s="31"/>
    </row>
    <row r="993" spans="1:1">
      <c r="A993" s="31"/>
    </row>
    <row r="994" spans="1:1">
      <c r="A994" s="31"/>
    </row>
    <row r="995" spans="1:1">
      <c r="A995" s="31"/>
    </row>
    <row r="996" spans="1:1">
      <c r="A996" s="31"/>
    </row>
    <row r="997" spans="1:1">
      <c r="A997" s="31"/>
    </row>
    <row r="998" spans="1:1">
      <c r="A998" s="31"/>
    </row>
    <row r="999" spans="1:1">
      <c r="A999" s="31"/>
    </row>
    <row r="1000" spans="1:1">
      <c r="A1000" s="31"/>
    </row>
    <row r="1001" spans="1:1">
      <c r="A1001" s="31"/>
    </row>
    <row r="1002" spans="1:1">
      <c r="A1002" s="31"/>
    </row>
    <row r="1003" spans="1:1">
      <c r="A1003" s="31"/>
    </row>
    <row r="1004" spans="1:1">
      <c r="A1004" s="31"/>
    </row>
    <row r="1005" spans="1:1">
      <c r="A1005" s="31"/>
    </row>
    <row r="1006" spans="1:1">
      <c r="A1006" s="31"/>
    </row>
    <row r="1007" spans="1:1">
      <c r="A1007" s="31"/>
    </row>
    <row r="1008" spans="1:1">
      <c r="A1008" s="31"/>
    </row>
    <row r="1009" spans="1:1">
      <c r="A1009" s="31"/>
    </row>
    <row r="1010" spans="1:1">
      <c r="A1010" s="31"/>
    </row>
    <row r="1011" spans="1:1">
      <c r="A1011" s="31"/>
    </row>
    <row r="1012" spans="1:1">
      <c r="A1012" s="31"/>
    </row>
    <row r="1013" spans="1:1">
      <c r="A1013" s="31"/>
    </row>
    <row r="1014" spans="1:1">
      <c r="A1014" s="31"/>
    </row>
    <row r="1015" spans="1:1">
      <c r="A1015" s="31"/>
    </row>
    <row r="1016" spans="1:1">
      <c r="A1016" s="31"/>
    </row>
    <row r="1017" spans="1:1">
      <c r="A1017" s="31"/>
    </row>
    <row r="1018" spans="1:1">
      <c r="A1018" s="31"/>
    </row>
    <row r="1019" spans="1:1">
      <c r="A1019" s="31"/>
    </row>
    <row r="1020" spans="1:1">
      <c r="A1020" s="31"/>
    </row>
    <row r="1021" spans="1:1">
      <c r="A1021" s="31"/>
    </row>
    <row r="1022" spans="1:1">
      <c r="A1022" s="31"/>
    </row>
    <row r="1023" spans="1:1">
      <c r="A1023" s="31"/>
    </row>
    <row r="1024" spans="1:1">
      <c r="A1024" s="31"/>
    </row>
    <row r="1025" spans="1:1">
      <c r="A1025" s="31"/>
    </row>
    <row r="1026" spans="1:1">
      <c r="A1026" s="31"/>
    </row>
    <row r="1027" spans="1:1">
      <c r="A1027" s="31"/>
    </row>
    <row r="1028" spans="1:1">
      <c r="A1028" s="31"/>
    </row>
    <row r="1029" spans="1:1">
      <c r="A1029" s="31"/>
    </row>
    <row r="1030" spans="1:1">
      <c r="A1030" s="31"/>
    </row>
    <row r="1031" spans="1:1">
      <c r="A1031" s="31"/>
    </row>
    <row r="1032" spans="1:1">
      <c r="A1032" s="31"/>
    </row>
    <row r="1033" spans="1:1">
      <c r="A1033" s="31"/>
    </row>
    <row r="1034" spans="1:1">
      <c r="A1034" s="31"/>
    </row>
    <row r="1035" spans="1:1">
      <c r="A1035" s="31"/>
    </row>
    <row r="1036" spans="1:1">
      <c r="A1036" s="31"/>
    </row>
    <row r="1037" spans="1:1">
      <c r="A1037" s="31"/>
    </row>
    <row r="1038" spans="1:1">
      <c r="A1038" s="31"/>
    </row>
    <row r="1039" spans="1:1">
      <c r="A1039" s="31"/>
    </row>
    <row r="1040" spans="1:1">
      <c r="A1040" s="31"/>
    </row>
    <row r="1041" spans="1:1">
      <c r="A1041" s="31"/>
    </row>
    <row r="1042" spans="1:1">
      <c r="A1042" s="31"/>
    </row>
    <row r="1043" spans="1:1">
      <c r="A1043" s="31"/>
    </row>
    <row r="1044" spans="1:1">
      <c r="A1044" s="31"/>
    </row>
    <row r="1045" spans="1:1">
      <c r="A1045" s="31"/>
    </row>
    <row r="1046" spans="1:1">
      <c r="A1046" s="31"/>
    </row>
    <row r="1047" spans="1:1">
      <c r="A1047" s="31"/>
    </row>
    <row r="1048" spans="1:1">
      <c r="A1048" s="31"/>
    </row>
    <row r="1049" spans="1:1">
      <c r="A1049" s="31"/>
    </row>
    <row r="1050" spans="1:1">
      <c r="A1050" s="31"/>
    </row>
    <row r="1051" spans="1:1">
      <c r="A1051" s="31"/>
    </row>
    <row r="1052" spans="1:1">
      <c r="A1052" s="31"/>
    </row>
    <row r="1053" spans="1:1">
      <c r="A1053" s="31"/>
    </row>
    <row r="1054" spans="1:1">
      <c r="A1054" s="31"/>
    </row>
    <row r="1055" spans="1:1">
      <c r="A1055" s="31"/>
    </row>
    <row r="1056" spans="1:1">
      <c r="A1056" s="31"/>
    </row>
    <row r="1057" spans="1:1">
      <c r="A1057" s="31"/>
    </row>
    <row r="1058" spans="1:1">
      <c r="A1058" s="31"/>
    </row>
    <row r="1059" spans="1:1">
      <c r="A1059" s="31"/>
    </row>
    <row r="1060" spans="1:1">
      <c r="A1060" s="31"/>
    </row>
    <row r="1061" spans="1:1">
      <c r="A1061" s="31"/>
    </row>
    <row r="1062" spans="1:1">
      <c r="A1062" s="31"/>
    </row>
    <row r="1063" spans="1:1">
      <c r="A1063" s="31"/>
    </row>
    <row r="1064" spans="1:1">
      <c r="A1064" s="31"/>
    </row>
    <row r="1065" spans="1:1">
      <c r="A1065" s="31"/>
    </row>
    <row r="1066" spans="1:1">
      <c r="A1066" s="31"/>
    </row>
    <row r="1067" spans="1:1">
      <c r="A1067" s="31"/>
    </row>
    <row r="1068" spans="1:1">
      <c r="A1068" s="31"/>
    </row>
    <row r="1069" spans="1:1">
      <c r="A1069" s="31"/>
    </row>
    <row r="1070" spans="1:1">
      <c r="A1070" s="31"/>
    </row>
    <row r="1071" spans="1:1">
      <c r="A1071" s="31"/>
    </row>
    <row r="1072" spans="1:1">
      <c r="A1072" s="31"/>
    </row>
    <row r="1073" spans="1:1">
      <c r="A1073" s="31"/>
    </row>
    <row r="1074" spans="1:1">
      <c r="A1074" s="31"/>
    </row>
    <row r="1075" spans="1:1">
      <c r="A1075" s="31"/>
    </row>
    <row r="1076" spans="1:1">
      <c r="A1076" s="31"/>
    </row>
    <row r="1077" spans="1:1">
      <c r="A1077" s="31"/>
    </row>
    <row r="1078" spans="1:1">
      <c r="A1078" s="31"/>
    </row>
    <row r="1079" spans="1:1">
      <c r="A1079" s="31"/>
    </row>
    <row r="1080" spans="1:1">
      <c r="A1080" s="31"/>
    </row>
    <row r="1081" spans="1:1">
      <c r="A1081" s="31"/>
    </row>
    <row r="1082" spans="1:1">
      <c r="A1082" s="31"/>
    </row>
    <row r="1083" spans="1:1">
      <c r="A1083" s="31"/>
    </row>
    <row r="1084" spans="1:1">
      <c r="A1084" s="31"/>
    </row>
    <row r="1085" spans="1:1">
      <c r="A1085" s="31"/>
    </row>
    <row r="1086" spans="1:1">
      <c r="A1086" s="31"/>
    </row>
    <row r="1087" spans="1:1">
      <c r="A1087" s="31"/>
    </row>
    <row r="1088" spans="1:1">
      <c r="A1088" s="31"/>
    </row>
    <row r="1089" spans="1:1">
      <c r="A1089" s="31"/>
    </row>
    <row r="1090" spans="1:1">
      <c r="A1090" s="31"/>
    </row>
    <row r="1091" spans="1:1">
      <c r="A1091" s="31"/>
    </row>
    <row r="1092" spans="1:1">
      <c r="A1092" s="31"/>
    </row>
    <row r="1093" spans="1:1">
      <c r="A1093" s="31"/>
    </row>
    <row r="1094" spans="1:1">
      <c r="A1094" s="31"/>
    </row>
    <row r="1095" spans="1:1">
      <c r="A1095" s="31"/>
    </row>
    <row r="1096" spans="1:1">
      <c r="A1096" s="31"/>
    </row>
    <row r="1097" spans="1:1">
      <c r="A1097" s="31"/>
    </row>
    <row r="1098" spans="1:1">
      <c r="A1098" s="31"/>
    </row>
    <row r="1099" spans="1:1">
      <c r="A1099" s="31"/>
    </row>
    <row r="1100" spans="1:1">
      <c r="A1100" s="31"/>
    </row>
    <row r="1101" spans="1:1">
      <c r="A1101" s="31"/>
    </row>
    <row r="1102" spans="1:1">
      <c r="A1102" s="31"/>
    </row>
    <row r="1103" spans="1:1">
      <c r="A1103" s="31"/>
    </row>
    <row r="1104" spans="1:1">
      <c r="A1104" s="31"/>
    </row>
    <row r="1105" spans="1:1">
      <c r="A1105" s="31"/>
    </row>
    <row r="1106" spans="1:1">
      <c r="A1106" s="31"/>
    </row>
    <row r="1107" spans="1:1">
      <c r="A1107" s="31"/>
    </row>
    <row r="1108" spans="1:1">
      <c r="A1108" s="31"/>
    </row>
    <row r="1109" spans="1:1">
      <c r="A1109" s="31"/>
    </row>
    <row r="1110" spans="1:1">
      <c r="A1110" s="31"/>
    </row>
    <row r="1111" spans="1:1">
      <c r="A1111" s="31"/>
    </row>
    <row r="1112" spans="1:1">
      <c r="A1112" s="31"/>
    </row>
    <row r="1113" spans="1:1">
      <c r="A1113" s="31"/>
    </row>
    <row r="1114" spans="1:1">
      <c r="A1114" s="31"/>
    </row>
    <row r="1115" spans="1:1">
      <c r="A1115" s="31"/>
    </row>
    <row r="1116" spans="1:1">
      <c r="A1116" s="31"/>
    </row>
    <row r="1117" spans="1:1">
      <c r="A1117" s="31"/>
    </row>
    <row r="1118" spans="1:1">
      <c r="A1118" s="31"/>
    </row>
    <row r="1119" spans="1:1">
      <c r="A1119" s="31"/>
    </row>
    <row r="1120" spans="1:1">
      <c r="A1120" s="31"/>
    </row>
    <row r="1121" spans="1:1">
      <c r="A1121" s="31"/>
    </row>
    <row r="1122" spans="1:1">
      <c r="A1122" s="31"/>
    </row>
    <row r="1123" spans="1:1">
      <c r="A1123" s="31"/>
    </row>
    <row r="1124" spans="1:1">
      <c r="A1124" s="31"/>
    </row>
    <row r="1125" spans="1:1">
      <c r="A1125" s="31"/>
    </row>
    <row r="1126" spans="1:1">
      <c r="A1126" s="31"/>
    </row>
    <row r="1127" spans="1:1">
      <c r="A1127" s="31"/>
    </row>
    <row r="1128" spans="1:1">
      <c r="A1128" s="31"/>
    </row>
    <row r="1129" spans="1:1">
      <c r="A1129" s="31"/>
    </row>
    <row r="1130" spans="1:1">
      <c r="A1130" s="31"/>
    </row>
    <row r="1131" spans="1:1">
      <c r="A1131" s="31"/>
    </row>
    <row r="1132" spans="1:1">
      <c r="A1132" s="31"/>
    </row>
    <row r="1133" spans="1:1">
      <c r="A1133" s="31"/>
    </row>
    <row r="1134" spans="1:1">
      <c r="A1134" s="31"/>
    </row>
    <row r="1135" spans="1:1">
      <c r="A1135" s="31"/>
    </row>
    <row r="1136" spans="1:1">
      <c r="A1136" s="31"/>
    </row>
    <row r="1137" spans="1:1">
      <c r="A1137" s="31"/>
    </row>
    <row r="1138" spans="1:1">
      <c r="A1138" s="31"/>
    </row>
    <row r="1139" spans="1:1">
      <c r="A1139" s="31"/>
    </row>
    <row r="1140" spans="1:1">
      <c r="A1140" s="31"/>
    </row>
    <row r="1141" spans="1:1">
      <c r="A1141" s="31"/>
    </row>
    <row r="1142" spans="1:1">
      <c r="A1142" s="31"/>
    </row>
    <row r="1143" spans="1:1">
      <c r="A1143" s="31"/>
    </row>
    <row r="1144" spans="1:1">
      <c r="A1144" s="31"/>
    </row>
    <row r="1145" spans="1:1">
      <c r="A1145" s="31"/>
    </row>
    <row r="1146" spans="1:1">
      <c r="A1146" s="31"/>
    </row>
    <row r="1147" spans="1:1">
      <c r="A1147" s="31"/>
    </row>
    <row r="1148" spans="1:1">
      <c r="A1148" s="31"/>
    </row>
    <row r="1149" spans="1:1">
      <c r="A1149" s="31"/>
    </row>
    <row r="1150" spans="1:1">
      <c r="A1150" s="31"/>
    </row>
    <row r="1151" spans="1:1">
      <c r="A1151" s="31"/>
    </row>
    <row r="1152" spans="1:1">
      <c r="A1152" s="31"/>
    </row>
    <row r="1153" spans="1:1">
      <c r="A1153" s="31"/>
    </row>
    <row r="1154" spans="1:1">
      <c r="A1154" s="31"/>
    </row>
    <row r="1155" spans="1:1">
      <c r="A1155" s="31"/>
    </row>
    <row r="1156" spans="1:1">
      <c r="A1156" s="31"/>
    </row>
    <row r="1157" spans="1:1">
      <c r="A1157" s="31"/>
    </row>
    <row r="1158" spans="1:1">
      <c r="A1158" s="31"/>
    </row>
    <row r="1159" spans="1:1">
      <c r="A1159" s="31"/>
    </row>
    <row r="1160" spans="1:1">
      <c r="A1160" s="31"/>
    </row>
    <row r="1161" spans="1:1">
      <c r="A1161" s="31"/>
    </row>
    <row r="1162" spans="1:1">
      <c r="A1162" s="31"/>
    </row>
    <row r="1163" spans="1:1">
      <c r="A1163" s="31"/>
    </row>
    <row r="1164" spans="1:1">
      <c r="A1164" s="31"/>
    </row>
    <row r="1165" spans="1:1">
      <c r="A1165" s="31"/>
    </row>
    <row r="1166" spans="1:1">
      <c r="A1166" s="31"/>
    </row>
    <row r="1167" spans="1:1">
      <c r="A1167" s="31"/>
    </row>
    <row r="1168" spans="1:1">
      <c r="A1168" s="31"/>
    </row>
    <row r="1169" spans="1:1">
      <c r="A1169" s="31"/>
    </row>
    <row r="1170" spans="1:1">
      <c r="A1170" s="31"/>
    </row>
    <row r="1171" spans="1:1">
      <c r="A1171" s="31"/>
    </row>
    <row r="1172" spans="1:1">
      <c r="A1172" s="31"/>
    </row>
    <row r="1173" spans="1:1">
      <c r="A1173" s="31"/>
    </row>
    <row r="1174" spans="1:1">
      <c r="A1174" s="31"/>
    </row>
    <row r="1175" spans="1:1">
      <c r="A1175" s="31"/>
    </row>
    <row r="1176" spans="1:1">
      <c r="A1176" s="31"/>
    </row>
    <row r="1177" spans="1:1">
      <c r="A1177" s="31"/>
    </row>
    <row r="1178" spans="1:1">
      <c r="A1178" s="31"/>
    </row>
    <row r="1179" spans="1:1">
      <c r="A1179" s="31"/>
    </row>
    <row r="1180" spans="1:1">
      <c r="A1180" s="31"/>
    </row>
    <row r="1181" spans="1:1">
      <c r="A1181" s="31"/>
    </row>
    <row r="1182" spans="1:1">
      <c r="A1182" s="31"/>
    </row>
    <row r="1183" spans="1:1">
      <c r="A1183" s="31"/>
    </row>
    <row r="1184" spans="1:1">
      <c r="A1184" s="31"/>
    </row>
    <row r="1185" spans="1:1">
      <c r="A1185" s="31"/>
    </row>
    <row r="1186" spans="1:1">
      <c r="A1186" s="31"/>
    </row>
    <row r="1187" spans="1:1">
      <c r="A1187" s="31"/>
    </row>
    <row r="1188" spans="1:1">
      <c r="A1188" s="31"/>
    </row>
    <row r="1189" spans="1:1">
      <c r="A1189" s="31"/>
    </row>
    <row r="1190" spans="1:1">
      <c r="A1190" s="31"/>
    </row>
    <row r="1191" spans="1:1">
      <c r="A1191" s="31"/>
    </row>
    <row r="1192" spans="1:1">
      <c r="A1192" s="31"/>
    </row>
    <row r="1193" spans="1:1">
      <c r="A1193" s="31"/>
    </row>
    <row r="1194" spans="1:1">
      <c r="A1194" s="31"/>
    </row>
    <row r="1195" spans="1:1">
      <c r="A1195" s="31"/>
    </row>
    <row r="1196" spans="1:1">
      <c r="A1196" s="31"/>
    </row>
    <row r="1197" spans="1:1">
      <c r="A1197" s="31"/>
    </row>
    <row r="1198" spans="1:1">
      <c r="A1198" s="31"/>
    </row>
    <row r="1199" spans="1:1">
      <c r="A1199" s="31"/>
    </row>
    <row r="1200" spans="1:1">
      <c r="A1200" s="31"/>
    </row>
    <row r="1201" spans="1:1">
      <c r="A1201" s="31"/>
    </row>
    <row r="1202" spans="1:1">
      <c r="A1202" s="31"/>
    </row>
    <row r="1203" spans="1:1">
      <c r="A1203" s="31"/>
    </row>
    <row r="1204" spans="1:1">
      <c r="A1204" s="31"/>
    </row>
    <row r="1205" spans="1:1">
      <c r="A1205" s="31"/>
    </row>
    <row r="1206" spans="1:1">
      <c r="A1206" s="31"/>
    </row>
    <row r="1207" spans="1:1">
      <c r="A1207" s="31"/>
    </row>
    <row r="1208" spans="1:1">
      <c r="A1208" s="31"/>
    </row>
    <row r="1209" spans="1:1">
      <c r="A1209" s="31"/>
    </row>
    <row r="1210" spans="1:1">
      <c r="A1210" s="31"/>
    </row>
    <row r="1211" spans="1:1">
      <c r="A1211" s="31"/>
    </row>
    <row r="1212" spans="1:1">
      <c r="A1212" s="31"/>
    </row>
    <row r="1213" spans="1:1">
      <c r="A1213" s="31"/>
    </row>
    <row r="1214" spans="1:1">
      <c r="A1214" s="31"/>
    </row>
    <row r="1215" spans="1:1">
      <c r="A1215" s="31"/>
    </row>
    <row r="1216" spans="1:1">
      <c r="A1216" s="31"/>
    </row>
    <row r="1217" spans="1:1">
      <c r="A1217" s="31"/>
    </row>
    <row r="1218" spans="1:1">
      <c r="A1218" s="31"/>
    </row>
    <row r="1219" spans="1:1">
      <c r="A1219" s="31"/>
    </row>
    <row r="1220" spans="1:1">
      <c r="A1220" s="31"/>
    </row>
    <row r="1221" spans="1:1">
      <c r="A1221" s="31"/>
    </row>
    <row r="1222" spans="1:1">
      <c r="A1222" s="31"/>
    </row>
    <row r="1223" spans="1:1">
      <c r="A1223" s="31"/>
    </row>
    <row r="1224" spans="1:1">
      <c r="A1224" s="31"/>
    </row>
    <row r="1225" spans="1:1">
      <c r="A1225" s="31"/>
    </row>
    <row r="1226" spans="1:1">
      <c r="A1226" s="31"/>
    </row>
    <row r="1227" spans="1:1">
      <c r="A1227" s="31"/>
    </row>
    <row r="1228" spans="1:1">
      <c r="A1228" s="31"/>
    </row>
    <row r="1229" spans="1:1">
      <c r="A1229" s="31"/>
    </row>
    <row r="1230" spans="1:1">
      <c r="A1230" s="31"/>
    </row>
    <row r="1231" spans="1:1">
      <c r="A1231" s="31"/>
    </row>
    <row r="1232" spans="1:1">
      <c r="A1232" s="31"/>
    </row>
    <row r="1233" spans="1:1">
      <c r="A1233" s="31"/>
    </row>
    <row r="1234" spans="1:1">
      <c r="A1234" s="31"/>
    </row>
    <row r="1235" spans="1:1">
      <c r="A1235" s="31"/>
    </row>
    <row r="1236" spans="1:1">
      <c r="A1236" s="31"/>
    </row>
    <row r="1237" spans="1:1">
      <c r="A1237" s="31"/>
    </row>
    <row r="1238" spans="1:1">
      <c r="A1238" s="31"/>
    </row>
    <row r="1239" spans="1:1">
      <c r="A1239" s="31"/>
    </row>
    <row r="1240" spans="1:1">
      <c r="A1240" s="31"/>
    </row>
    <row r="1241" spans="1:1">
      <c r="A1241" s="31"/>
    </row>
    <row r="1242" spans="1:1">
      <c r="A1242" s="31"/>
    </row>
    <row r="1243" spans="1:1">
      <c r="A1243" s="31"/>
    </row>
    <row r="1244" spans="1:1">
      <c r="A1244" s="31"/>
    </row>
    <row r="1245" spans="1:1">
      <c r="A1245" s="31"/>
    </row>
    <row r="1246" spans="1:1">
      <c r="A1246" s="31"/>
    </row>
    <row r="1247" spans="1:1">
      <c r="A1247" s="31"/>
    </row>
    <row r="1248" spans="1:1">
      <c r="A1248" s="31"/>
    </row>
    <row r="1249" spans="1:1">
      <c r="A1249" s="31"/>
    </row>
    <row r="1250" spans="1:1">
      <c r="A1250" s="31"/>
    </row>
    <row r="1251" spans="1:1">
      <c r="A1251" s="31"/>
    </row>
    <row r="1252" spans="1:1">
      <c r="A1252" s="31"/>
    </row>
    <row r="1253" spans="1:1">
      <c r="A1253" s="31"/>
    </row>
    <row r="1254" spans="1:1">
      <c r="A1254" s="31"/>
    </row>
    <row r="1255" spans="1:1">
      <c r="A1255" s="31"/>
    </row>
    <row r="1256" spans="1:1">
      <c r="A1256" s="31"/>
    </row>
    <row r="1257" spans="1:1">
      <c r="A1257" s="31"/>
    </row>
    <row r="1258" spans="1:1">
      <c r="A1258" s="31"/>
    </row>
    <row r="1259" spans="1:1">
      <c r="A1259" s="31"/>
    </row>
    <row r="1260" spans="1:1">
      <c r="A1260" s="31"/>
    </row>
    <row r="1261" spans="1:1">
      <c r="A1261" s="31"/>
    </row>
    <row r="1262" spans="1:1">
      <c r="A1262" s="31"/>
    </row>
    <row r="1263" spans="1:1">
      <c r="A1263" s="31"/>
    </row>
    <row r="1264" spans="1:1">
      <c r="A1264" s="31"/>
    </row>
    <row r="1265" spans="1:1">
      <c r="A1265" s="31"/>
    </row>
    <row r="1266" spans="1:1">
      <c r="A1266" s="31"/>
    </row>
    <row r="1267" spans="1:1">
      <c r="A1267" s="31"/>
    </row>
    <row r="1268" spans="1:1">
      <c r="A1268" s="31"/>
    </row>
    <row r="1269" spans="1:1">
      <c r="A1269" s="31"/>
    </row>
    <row r="1270" spans="1:1">
      <c r="A1270" s="31"/>
    </row>
    <row r="1271" spans="1:1">
      <c r="A1271" s="31"/>
    </row>
    <row r="1272" spans="1:1">
      <c r="A1272" s="31"/>
    </row>
    <row r="1273" spans="1:1">
      <c r="A1273" s="31"/>
    </row>
    <row r="1274" spans="1:1">
      <c r="A1274" s="31"/>
    </row>
    <row r="1275" spans="1:1">
      <c r="A1275" s="31"/>
    </row>
    <row r="1276" spans="1:1">
      <c r="A1276" s="31"/>
    </row>
    <row r="1277" spans="1:1">
      <c r="A1277" s="31"/>
    </row>
    <row r="1278" spans="1:1">
      <c r="A1278" s="31"/>
    </row>
    <row r="1279" spans="1:1">
      <c r="A1279" s="31"/>
    </row>
    <row r="1280" spans="1:1">
      <c r="A1280" s="31"/>
    </row>
    <row r="1281" spans="1:1">
      <c r="A1281" s="31"/>
    </row>
    <row r="1282" spans="1:1">
      <c r="A1282" s="31"/>
    </row>
    <row r="1283" spans="1:1">
      <c r="A1283" s="31"/>
    </row>
    <row r="1284" spans="1:1">
      <c r="A1284" s="31"/>
    </row>
    <row r="1285" spans="1:1">
      <c r="A1285" s="31"/>
    </row>
    <row r="1286" spans="1:1">
      <c r="A1286" s="31"/>
    </row>
    <row r="1287" spans="1:1">
      <c r="A1287" s="31"/>
    </row>
    <row r="1288" spans="1:1">
      <c r="A1288" s="31"/>
    </row>
    <row r="1289" spans="1:1">
      <c r="A1289" s="31"/>
    </row>
    <row r="1290" spans="1:1">
      <c r="A1290" s="31"/>
    </row>
    <row r="1291" spans="1:1">
      <c r="A1291" s="31"/>
    </row>
    <row r="1292" spans="1:1">
      <c r="A1292" s="31"/>
    </row>
    <row r="1293" spans="1:1">
      <c r="A1293" s="31"/>
    </row>
    <row r="1294" spans="1:1">
      <c r="A1294" s="31"/>
    </row>
    <row r="1295" spans="1:1">
      <c r="A1295" s="31"/>
    </row>
    <row r="1296" spans="1:1">
      <c r="A1296" s="31"/>
    </row>
    <row r="1297" spans="1:1">
      <c r="A1297" s="31"/>
    </row>
    <row r="1298" spans="1:1">
      <c r="A1298" s="31"/>
    </row>
    <row r="1299" spans="1:1">
      <c r="A1299" s="31"/>
    </row>
    <row r="1300" spans="1:1">
      <c r="A1300" s="31"/>
    </row>
    <row r="1301" spans="1:1">
      <c r="A1301" s="31"/>
    </row>
    <row r="1302" spans="1:1">
      <c r="A1302" s="31"/>
    </row>
    <row r="1303" spans="1:1">
      <c r="A1303" s="31"/>
    </row>
    <row r="1304" spans="1:1">
      <c r="A1304" s="31"/>
    </row>
    <row r="1305" spans="1:1">
      <c r="A1305" s="31"/>
    </row>
    <row r="1306" spans="1:1">
      <c r="A1306" s="31"/>
    </row>
    <row r="1307" spans="1:1">
      <c r="A1307" s="31"/>
    </row>
    <row r="1308" spans="1:1">
      <c r="A1308" s="31"/>
    </row>
    <row r="1309" spans="1:1">
      <c r="A1309" s="31"/>
    </row>
    <row r="1310" spans="1:1">
      <c r="A1310" s="31"/>
    </row>
    <row r="1311" spans="1:1">
      <c r="A1311" s="31"/>
    </row>
    <row r="1312" spans="1:1">
      <c r="A1312" s="31"/>
    </row>
    <row r="1313" spans="1:1">
      <c r="A1313" s="31"/>
    </row>
    <row r="1314" spans="1:1">
      <c r="A1314" s="31"/>
    </row>
    <row r="1315" spans="1:1">
      <c r="A1315" s="31"/>
    </row>
    <row r="1316" spans="1:1">
      <c r="A1316" s="31"/>
    </row>
    <row r="1317" spans="1:1">
      <c r="A1317" s="31"/>
    </row>
    <row r="1318" spans="1:1">
      <c r="A1318" s="31"/>
    </row>
    <row r="1319" spans="1:1">
      <c r="A1319" s="31"/>
    </row>
    <row r="1320" spans="1:1">
      <c r="A1320" s="31"/>
    </row>
    <row r="1321" spans="1:1">
      <c r="A1321" s="31"/>
    </row>
    <row r="1322" spans="1:1">
      <c r="A1322" s="31"/>
    </row>
    <row r="1323" spans="1:1">
      <c r="A1323" s="31"/>
    </row>
    <row r="1324" spans="1:1">
      <c r="A1324" s="31"/>
    </row>
    <row r="1325" spans="1:1">
      <c r="A1325" s="31"/>
    </row>
    <row r="1326" spans="1:1">
      <c r="A1326" s="31"/>
    </row>
    <row r="1327" spans="1:1">
      <c r="A1327" s="31"/>
    </row>
    <row r="1328" spans="1:1">
      <c r="A1328" s="31"/>
    </row>
    <row r="1329" spans="1:1">
      <c r="A1329" s="31"/>
    </row>
    <row r="1330" spans="1:1">
      <c r="A1330" s="31"/>
    </row>
    <row r="1331" spans="1:1">
      <c r="A1331" s="31"/>
    </row>
    <row r="1332" spans="1:1">
      <c r="A1332" s="31"/>
    </row>
    <row r="1333" spans="1:1">
      <c r="A1333" s="31"/>
    </row>
    <row r="1334" spans="1:1">
      <c r="A1334" s="31"/>
    </row>
    <row r="1335" spans="1:1">
      <c r="A1335" s="31"/>
    </row>
    <row r="1336" spans="1:1">
      <c r="A1336" s="31"/>
    </row>
    <row r="1337" spans="1:1">
      <c r="A1337" s="31"/>
    </row>
    <row r="1338" spans="1:1">
      <c r="A1338" s="31"/>
    </row>
    <row r="1339" spans="1:1">
      <c r="A1339" s="31"/>
    </row>
    <row r="1340" spans="1:1">
      <c r="A1340" s="31"/>
    </row>
    <row r="1341" spans="1:1">
      <c r="A1341" s="31"/>
    </row>
    <row r="1342" spans="1:1">
      <c r="A1342" s="31"/>
    </row>
    <row r="1343" spans="1:1">
      <c r="A1343" s="31"/>
    </row>
    <row r="1344" spans="1:1">
      <c r="A1344" s="31"/>
    </row>
    <row r="1345" spans="1:1">
      <c r="A1345" s="31"/>
    </row>
    <row r="1346" spans="1:1">
      <c r="A1346" s="31"/>
    </row>
    <row r="1347" spans="1:1">
      <c r="A1347" s="31"/>
    </row>
    <row r="1348" spans="1:1">
      <c r="A1348" s="31"/>
    </row>
    <row r="1349" spans="1:1">
      <c r="A1349" s="31"/>
    </row>
    <row r="1350" spans="1:1">
      <c r="A1350" s="31"/>
    </row>
    <row r="1351" spans="1:1">
      <c r="A1351" s="31"/>
    </row>
    <row r="1352" spans="1:1">
      <c r="A1352" s="31"/>
    </row>
    <row r="1353" spans="1:1">
      <c r="A1353" s="31"/>
    </row>
    <row r="1354" spans="1:1">
      <c r="A1354" s="31"/>
    </row>
    <row r="1355" spans="1:1">
      <c r="A1355" s="31"/>
    </row>
    <row r="1356" spans="1:1">
      <c r="A1356" s="31"/>
    </row>
    <row r="1357" spans="1:1">
      <c r="A1357" s="31"/>
    </row>
    <row r="1358" spans="1:1">
      <c r="A1358" s="31"/>
    </row>
    <row r="1359" spans="1:1">
      <c r="A1359" s="31"/>
    </row>
    <row r="1360" spans="1:1">
      <c r="A1360" s="31"/>
    </row>
    <row r="1361" spans="1:1">
      <c r="A1361" s="31"/>
    </row>
    <row r="1362" spans="1:1">
      <c r="A1362" s="31"/>
    </row>
    <row r="1363" spans="1:1">
      <c r="A1363" s="31"/>
    </row>
    <row r="1364" spans="1:1">
      <c r="A1364" s="31"/>
    </row>
    <row r="1365" spans="1:1">
      <c r="A1365" s="31"/>
    </row>
    <row r="1366" spans="1:1">
      <c r="A1366" s="31"/>
    </row>
    <row r="1367" spans="1:1">
      <c r="A1367" s="31"/>
    </row>
    <row r="1368" spans="1:1">
      <c r="A1368" s="31"/>
    </row>
    <row r="1369" spans="1:1">
      <c r="A1369" s="31"/>
    </row>
    <row r="1370" spans="1:1">
      <c r="A1370" s="31"/>
    </row>
    <row r="1371" spans="1:1">
      <c r="A1371" s="31"/>
    </row>
    <row r="1372" spans="1:1">
      <c r="A1372" s="31"/>
    </row>
    <row r="1373" spans="1:1">
      <c r="A1373" s="31"/>
    </row>
    <row r="1374" spans="1:1">
      <c r="A1374" s="31"/>
    </row>
    <row r="1375" spans="1:1">
      <c r="A1375" s="31"/>
    </row>
    <row r="1376" spans="1:1">
      <c r="A1376" s="31"/>
    </row>
    <row r="1377" spans="1:1">
      <c r="A1377" s="31"/>
    </row>
    <row r="1378" spans="1:1">
      <c r="A1378" s="31"/>
    </row>
    <row r="1379" spans="1:1">
      <c r="A1379" s="31"/>
    </row>
    <row r="1380" spans="1:1">
      <c r="A1380" s="31"/>
    </row>
    <row r="1381" spans="1:1">
      <c r="A1381" s="31"/>
    </row>
    <row r="1382" spans="1:1">
      <c r="A1382" s="31"/>
    </row>
    <row r="1383" spans="1:1">
      <c r="A1383" s="31"/>
    </row>
    <row r="1384" spans="1:1">
      <c r="A1384" s="31"/>
    </row>
    <row r="1385" spans="1:1">
      <c r="A1385" s="31"/>
    </row>
    <row r="1386" spans="1:1">
      <c r="A1386" s="31"/>
    </row>
    <row r="1387" spans="1:1">
      <c r="A1387" s="31"/>
    </row>
    <row r="1388" spans="1:1">
      <c r="A1388" s="31"/>
    </row>
    <row r="1389" spans="1:1">
      <c r="A1389" s="31"/>
    </row>
    <row r="1390" spans="1:1">
      <c r="A1390" s="31"/>
    </row>
    <row r="1391" spans="1:1">
      <c r="A1391" s="31"/>
    </row>
    <row r="1392" spans="1:1">
      <c r="A1392" s="31"/>
    </row>
    <row r="1393" spans="1:1">
      <c r="A1393" s="31"/>
    </row>
    <row r="1394" spans="1:1">
      <c r="A1394" s="31"/>
    </row>
    <row r="1395" spans="1:1">
      <c r="A1395" s="31"/>
    </row>
    <row r="1396" spans="1:1">
      <c r="A1396" s="31"/>
    </row>
    <row r="1397" spans="1:1">
      <c r="A1397" s="31"/>
    </row>
    <row r="1398" spans="1:1">
      <c r="A1398" s="31"/>
    </row>
    <row r="1399" spans="1:1">
      <c r="A1399" s="31"/>
    </row>
    <row r="1400" spans="1:1">
      <c r="A1400" s="31"/>
    </row>
    <row r="1401" spans="1:1">
      <c r="A1401" s="31"/>
    </row>
    <row r="1402" spans="1:1">
      <c r="A1402" s="31"/>
    </row>
    <row r="1403" spans="1:1">
      <c r="A1403" s="31"/>
    </row>
    <row r="1404" spans="1:1">
      <c r="A1404" s="31"/>
    </row>
    <row r="1405" spans="1:1">
      <c r="A1405" s="31"/>
    </row>
    <row r="1406" spans="1:1">
      <c r="A1406" s="31"/>
    </row>
    <row r="1407" spans="1:1">
      <c r="A1407" s="31"/>
    </row>
    <row r="1408" spans="1:1">
      <c r="A1408" s="31"/>
    </row>
    <row r="1409" spans="1:1">
      <c r="A1409" s="31"/>
    </row>
    <row r="1410" spans="1:1">
      <c r="A1410" s="31"/>
    </row>
    <row r="1411" spans="1:1">
      <c r="A1411" s="31"/>
    </row>
    <row r="1412" spans="1:1">
      <c r="A1412" s="31"/>
    </row>
    <row r="1413" spans="1:1">
      <c r="A1413" s="31"/>
    </row>
    <row r="1414" spans="1:1">
      <c r="A1414" s="31"/>
    </row>
    <row r="1415" spans="1:1">
      <c r="A1415" s="31"/>
    </row>
    <row r="1416" spans="1:1">
      <c r="A1416" s="31"/>
    </row>
    <row r="1417" spans="1:1">
      <c r="A1417" s="31"/>
    </row>
    <row r="1418" spans="1:1">
      <c r="A1418" s="31"/>
    </row>
    <row r="1419" spans="1:1">
      <c r="A1419" s="31"/>
    </row>
    <row r="1420" spans="1:1">
      <c r="A1420" s="31"/>
    </row>
    <row r="1421" spans="1:1">
      <c r="A1421" s="31"/>
    </row>
    <row r="1422" spans="1:1">
      <c r="A1422" s="31"/>
    </row>
    <row r="1423" spans="1:1">
      <c r="A1423" s="31"/>
    </row>
    <row r="1424" spans="1:1">
      <c r="A1424" s="31"/>
    </row>
    <row r="1425" spans="1:1">
      <c r="A1425" s="31"/>
    </row>
    <row r="1426" spans="1:1">
      <c r="A1426" s="31"/>
    </row>
    <row r="1427" spans="1:1">
      <c r="A1427" s="31"/>
    </row>
    <row r="1428" spans="1:1">
      <c r="A1428" s="31"/>
    </row>
    <row r="1429" spans="1:1">
      <c r="A1429" s="31"/>
    </row>
    <row r="1430" spans="1:1">
      <c r="A1430" s="31"/>
    </row>
    <row r="1431" spans="1:1">
      <c r="A1431" s="31"/>
    </row>
    <row r="1432" spans="1:1">
      <c r="A1432" s="31"/>
    </row>
    <row r="1433" spans="1:1">
      <c r="A1433" s="31"/>
    </row>
    <row r="1434" spans="1:1">
      <c r="A1434" s="31"/>
    </row>
    <row r="1435" spans="1:1">
      <c r="A1435" s="31"/>
    </row>
    <row r="1436" spans="1:1">
      <c r="A1436" s="31"/>
    </row>
    <row r="1437" spans="1:1">
      <c r="A1437" s="31"/>
    </row>
    <row r="1438" spans="1:1">
      <c r="A1438" s="31"/>
    </row>
    <row r="1439" spans="1:1">
      <c r="A1439" s="31"/>
    </row>
    <row r="1440" spans="1:1">
      <c r="A1440" s="31"/>
    </row>
    <row r="1441" spans="1:1">
      <c r="A1441" s="31"/>
    </row>
    <row r="1442" spans="1:1">
      <c r="A1442" s="31"/>
    </row>
    <row r="1443" spans="1:1">
      <c r="A1443" s="31"/>
    </row>
    <row r="1444" spans="1:1">
      <c r="A1444" s="31"/>
    </row>
    <row r="1445" spans="1:1">
      <c r="A1445" s="31"/>
    </row>
    <row r="1446" spans="1:1">
      <c r="A1446" s="31"/>
    </row>
    <row r="1447" spans="1:1">
      <c r="A1447" s="31"/>
    </row>
    <row r="1448" spans="1:1">
      <c r="A1448" s="31"/>
    </row>
    <row r="1449" spans="1:1">
      <c r="A1449" s="31"/>
    </row>
    <row r="1450" spans="1:1">
      <c r="A1450" s="31"/>
    </row>
    <row r="1451" spans="1:1">
      <c r="A1451" s="31"/>
    </row>
    <row r="1452" spans="1:1">
      <c r="A1452" s="31"/>
    </row>
    <row r="1453" spans="1:1">
      <c r="A1453" s="31"/>
    </row>
    <row r="1454" spans="1:1">
      <c r="A1454" s="31"/>
    </row>
    <row r="1455" spans="1:1">
      <c r="A1455" s="31"/>
    </row>
    <row r="1456" spans="1:1">
      <c r="A1456" s="31"/>
    </row>
    <row r="1457" spans="1:1">
      <c r="A1457" s="31"/>
    </row>
    <row r="1458" spans="1:1">
      <c r="A1458" s="31"/>
    </row>
    <row r="1459" spans="1:1">
      <c r="A1459" s="31"/>
    </row>
    <row r="1460" spans="1:1">
      <c r="A1460" s="31"/>
    </row>
    <row r="1461" spans="1:1">
      <c r="A1461" s="31"/>
    </row>
    <row r="1462" spans="1:1">
      <c r="A1462" s="31"/>
    </row>
    <row r="1463" spans="1:1">
      <c r="A1463" s="31"/>
    </row>
    <row r="1464" spans="1:1">
      <c r="A1464" s="31"/>
    </row>
    <row r="1465" spans="1:1">
      <c r="A1465" s="31"/>
    </row>
    <row r="1466" spans="1:1">
      <c r="A1466" s="31"/>
    </row>
    <row r="1467" spans="1:1">
      <c r="A1467" s="31"/>
    </row>
    <row r="1468" spans="1:1">
      <c r="A1468" s="31"/>
    </row>
    <row r="1469" spans="1:1">
      <c r="A1469" s="31"/>
    </row>
    <row r="1470" spans="1:1">
      <c r="A1470" s="31"/>
    </row>
    <row r="1471" spans="1:1">
      <c r="A1471" s="31"/>
    </row>
    <row r="1472" spans="1:1">
      <c r="A1472" s="31"/>
    </row>
    <row r="1473" spans="1:1">
      <c r="A1473" s="31"/>
    </row>
    <row r="1474" spans="1:1">
      <c r="A1474" s="31"/>
    </row>
    <row r="1475" spans="1:1">
      <c r="A1475" s="31"/>
    </row>
    <row r="1476" spans="1:1">
      <c r="A1476" s="31"/>
    </row>
    <row r="1477" spans="1:1">
      <c r="A1477" s="31"/>
    </row>
    <row r="1478" spans="1:1">
      <c r="A1478" s="31"/>
    </row>
    <row r="1479" spans="1:1">
      <c r="A1479" s="31"/>
    </row>
    <row r="1480" spans="1:1">
      <c r="A1480" s="31"/>
    </row>
    <row r="1481" spans="1:1">
      <c r="A1481" s="31"/>
    </row>
    <row r="1482" spans="1:1">
      <c r="A1482" s="31"/>
    </row>
    <row r="1483" spans="1:1">
      <c r="A1483" s="31"/>
    </row>
    <row r="1484" spans="1:1">
      <c r="A1484" s="31"/>
    </row>
    <row r="1485" spans="1:1">
      <c r="A1485" s="31"/>
    </row>
    <row r="1486" spans="1:1">
      <c r="A1486" s="31"/>
    </row>
    <row r="1487" spans="1:1">
      <c r="A1487" s="31"/>
    </row>
    <row r="1488" spans="1:1">
      <c r="A1488" s="31"/>
    </row>
    <row r="1489" spans="1:1">
      <c r="A1489" s="31"/>
    </row>
    <row r="1490" spans="1:1">
      <c r="A1490" s="31"/>
    </row>
    <row r="1491" spans="1:1">
      <c r="A1491" s="31"/>
    </row>
    <row r="1492" spans="1:1">
      <c r="A1492" s="31"/>
    </row>
    <row r="1493" spans="1:1">
      <c r="A1493" s="31"/>
    </row>
    <row r="1494" spans="1:1">
      <c r="A1494" s="31"/>
    </row>
    <row r="1495" spans="1:1">
      <c r="A1495" s="31"/>
    </row>
    <row r="1496" spans="1:1">
      <c r="A1496" s="31"/>
    </row>
    <row r="1497" spans="1:1">
      <c r="A1497" s="31"/>
    </row>
    <row r="1498" spans="1:1">
      <c r="A1498" s="31"/>
    </row>
    <row r="1499" spans="1:1">
      <c r="A1499" s="31"/>
    </row>
    <row r="1500" spans="1:1">
      <c r="A1500" s="31"/>
    </row>
    <row r="1501" spans="1:1">
      <c r="A1501" s="31"/>
    </row>
    <row r="1502" spans="1:1">
      <c r="A1502" s="31"/>
    </row>
    <row r="1503" spans="1:1">
      <c r="A1503" s="31"/>
    </row>
    <row r="1504" spans="1:1">
      <c r="A1504" s="31"/>
    </row>
    <row r="1505" spans="1:1">
      <c r="A1505" s="31"/>
    </row>
    <row r="1506" spans="1:1">
      <c r="A1506" s="31"/>
    </row>
    <row r="1507" spans="1:1">
      <c r="A1507" s="31"/>
    </row>
    <row r="1508" spans="1:1">
      <c r="A1508" s="31"/>
    </row>
    <row r="1509" spans="1:1">
      <c r="A1509" s="31"/>
    </row>
    <row r="1510" spans="1:1">
      <c r="A1510" s="31"/>
    </row>
    <row r="1511" spans="1:1">
      <c r="A1511" s="31"/>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7409" r:id="rId4" name="CommandButton1">
          <controlPr defaultSize="0" autoLine="0" r:id="rId5">
            <anchor moveWithCells="1">
              <from>
                <xdr:col>3</xdr:col>
                <xdr:colOff>19050</xdr:colOff>
                <xdr:row>0</xdr:row>
                <xdr:rowOff>76200</xdr:rowOff>
              </from>
              <to>
                <xdr:col>8</xdr:col>
                <xdr:colOff>57150</xdr:colOff>
                <xdr:row>3</xdr:row>
                <xdr:rowOff>76200</xdr:rowOff>
              </to>
            </anchor>
          </controlPr>
        </control>
      </mc:Choice>
      <mc:Fallback>
        <control shapeId="17409"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E309"/>
  <sheetViews>
    <sheetView showGridLines="0" zoomScaleNormal="100" workbookViewId="0">
      <selection activeCell="AA11" sqref="AA11"/>
    </sheetView>
  </sheetViews>
  <sheetFormatPr defaultRowHeight="11.25"/>
  <cols>
    <col min="18" max="18" width="4.5" customWidth="1"/>
    <col min="20" max="20" width="13.1640625" bestFit="1" customWidth="1"/>
    <col min="21" max="21" width="17.33203125" bestFit="1" customWidth="1"/>
    <col min="22" max="22" width="26.33203125" bestFit="1" customWidth="1"/>
    <col min="23" max="23" width="28" bestFit="1" customWidth="1"/>
    <col min="24" max="24" width="22.5" bestFit="1" customWidth="1"/>
    <col min="25" max="25" width="11.33203125" bestFit="1" customWidth="1"/>
    <col min="26" max="26" width="15.5" bestFit="1" customWidth="1"/>
    <col min="27" max="27" width="40.33203125" bestFit="1" customWidth="1"/>
    <col min="28" max="28" width="13.1640625" bestFit="1" customWidth="1"/>
    <col min="29" max="29" width="10.1640625" bestFit="1" customWidth="1"/>
    <col min="30" max="31" width="12" customWidth="1"/>
    <col min="32" max="32" width="38.1640625" bestFit="1" customWidth="1"/>
    <col min="33" max="33" width="18.5" bestFit="1" customWidth="1"/>
    <col min="34" max="34" width="12.6640625" bestFit="1" customWidth="1"/>
    <col min="35" max="35" width="21.83203125" bestFit="1" customWidth="1"/>
    <col min="36" max="36" width="11.1640625" bestFit="1" customWidth="1"/>
  </cols>
  <sheetData>
    <row r="1" spans="1:31" ht="15.75" customHeight="1"/>
    <row r="2" spans="1:31" ht="11.25" customHeight="1">
      <c r="R2" s="31"/>
      <c r="S2" s="31"/>
    </row>
    <row r="3" spans="1:31">
      <c r="B3" s="399"/>
      <c r="C3" s="399"/>
      <c r="D3" s="399"/>
      <c r="E3" s="399"/>
      <c r="F3" s="399"/>
      <c r="G3" s="399"/>
      <c r="H3" s="399"/>
      <c r="I3" s="399"/>
      <c r="J3" s="399"/>
      <c r="K3" s="399"/>
      <c r="L3" s="399"/>
      <c r="M3" s="399"/>
      <c r="N3" s="399"/>
      <c r="O3" s="399"/>
      <c r="P3" s="399"/>
      <c r="Q3" s="399"/>
      <c r="R3" s="31"/>
      <c r="S3" s="31"/>
    </row>
    <row r="4" spans="1:31">
      <c r="B4" s="399"/>
      <c r="C4" s="399"/>
      <c r="D4" s="399"/>
      <c r="E4" s="399"/>
      <c r="F4" s="399"/>
      <c r="G4" s="399"/>
      <c r="H4" s="399"/>
      <c r="I4" s="399"/>
      <c r="J4" s="399"/>
      <c r="K4" s="399"/>
      <c r="L4" s="399"/>
      <c r="M4" s="399"/>
      <c r="N4" s="399"/>
      <c r="O4" s="399"/>
      <c r="P4" s="399"/>
      <c r="Q4" s="399"/>
      <c r="R4" s="31"/>
      <c r="S4" s="31"/>
    </row>
    <row r="5" spans="1:31">
      <c r="B5" s="399"/>
      <c r="C5" s="399"/>
      <c r="D5" s="399"/>
      <c r="E5" s="399"/>
      <c r="F5" s="399"/>
      <c r="G5" s="399"/>
      <c r="H5" s="399"/>
      <c r="I5" s="399"/>
      <c r="J5" s="399"/>
      <c r="K5" s="399"/>
      <c r="L5" s="399"/>
      <c r="M5" s="399"/>
      <c r="N5" s="399"/>
      <c r="O5" s="399"/>
      <c r="P5" s="399"/>
      <c r="Q5" s="399"/>
      <c r="R5" s="31"/>
      <c r="S5" s="31"/>
    </row>
    <row r="6" spans="1:31">
      <c r="B6" s="399"/>
      <c r="C6" s="399"/>
      <c r="D6" s="399"/>
      <c r="E6" s="399"/>
      <c r="F6" s="399"/>
      <c r="G6" s="399"/>
      <c r="H6" s="399"/>
      <c r="I6" s="399"/>
      <c r="J6" s="399"/>
      <c r="K6" s="399"/>
      <c r="L6" s="399"/>
      <c r="M6" s="399"/>
      <c r="N6" s="399"/>
      <c r="O6" s="399"/>
      <c r="P6" s="399"/>
      <c r="Q6" s="399"/>
      <c r="R6" s="31"/>
      <c r="S6" s="31"/>
    </row>
    <row r="7" spans="1:31">
      <c r="A7">
        <v>600</v>
      </c>
      <c r="B7" s="399"/>
      <c r="C7" s="399"/>
      <c r="D7" s="399"/>
      <c r="E7" s="399"/>
      <c r="F7" s="399"/>
      <c r="G7" s="399"/>
      <c r="H7" s="399"/>
      <c r="I7" s="399"/>
      <c r="J7" s="399"/>
      <c r="K7" s="399"/>
      <c r="L7" s="398">
        <f>+L8/A8</f>
        <v>0.41666666666666669</v>
      </c>
      <c r="M7" s="399"/>
      <c r="N7" s="399"/>
      <c r="O7" s="399"/>
      <c r="P7" s="399"/>
      <c r="Q7" s="399"/>
      <c r="R7" s="31"/>
      <c r="S7" s="31"/>
    </row>
    <row r="8" spans="1:31">
      <c r="A8">
        <f>COUNT(A10:A100000)</f>
        <v>300</v>
      </c>
      <c r="B8" s="399"/>
      <c r="C8" s="399"/>
      <c r="D8" s="399"/>
      <c r="E8" s="399"/>
      <c r="F8" s="399"/>
      <c r="G8" s="399"/>
      <c r="H8" s="399"/>
      <c r="I8" s="399"/>
      <c r="J8" s="399"/>
      <c r="K8" s="399"/>
      <c r="L8" s="398">
        <f>COUNTIF(L10:L100000,50)</f>
        <v>125</v>
      </c>
      <c r="M8" s="399"/>
      <c r="N8" s="399"/>
      <c r="O8" s="399"/>
      <c r="P8" s="399"/>
      <c r="Q8" s="399"/>
      <c r="R8" s="31"/>
      <c r="S8" s="31"/>
    </row>
    <row r="9" spans="1:31" ht="117.75">
      <c r="A9" t="s">
        <v>200</v>
      </c>
      <c r="B9" s="399" t="s">
        <v>81</v>
      </c>
      <c r="C9" s="399" t="s">
        <v>84</v>
      </c>
      <c r="D9" s="399" t="s">
        <v>85</v>
      </c>
      <c r="E9" s="399" t="s">
        <v>87</v>
      </c>
      <c r="F9" s="399" t="s">
        <v>91</v>
      </c>
      <c r="G9" s="399" t="s">
        <v>203</v>
      </c>
      <c r="H9" s="399" t="s">
        <v>90</v>
      </c>
      <c r="I9" s="399" t="s">
        <v>92</v>
      </c>
      <c r="J9" s="399" t="s">
        <v>124</v>
      </c>
      <c r="K9" s="399" t="s">
        <v>17</v>
      </c>
      <c r="L9" s="399" t="s">
        <v>21</v>
      </c>
      <c r="M9" s="399" t="s">
        <v>22</v>
      </c>
      <c r="N9" s="399" t="s">
        <v>24</v>
      </c>
      <c r="O9" s="399" t="s">
        <v>25</v>
      </c>
      <c r="P9" s="399" t="s">
        <v>133</v>
      </c>
      <c r="Q9" s="399" t="s">
        <v>135</v>
      </c>
      <c r="R9" s="31"/>
      <c r="S9" s="31"/>
    </row>
    <row r="10" spans="1:31">
      <c r="A10">
        <v>1</v>
      </c>
      <c r="B10">
        <v>3.1803076328288258</v>
      </c>
      <c r="C10">
        <v>46.813293676006253</v>
      </c>
      <c r="D10">
        <v>49.022011494113691</v>
      </c>
      <c r="E10">
        <v>10</v>
      </c>
      <c r="F10">
        <v>50</v>
      </c>
      <c r="G10">
        <v>13.175752292150685</v>
      </c>
      <c r="H10">
        <v>213.96984319899039</v>
      </c>
      <c r="I10">
        <v>374.05336614144534</v>
      </c>
      <c r="J10">
        <v>912.63341535361337</v>
      </c>
      <c r="K10">
        <v>-393.36324498815486</v>
      </c>
      <c r="L10">
        <v>50</v>
      </c>
      <c r="M10">
        <v>-715.76719303526374</v>
      </c>
      <c r="N10">
        <v>-70.725116280525526</v>
      </c>
      <c r="O10">
        <v>9.881022344794882E-2</v>
      </c>
      <c r="P10">
        <v>5.776442784875444</v>
      </c>
      <c r="Q10">
        <v>70.156410813796953</v>
      </c>
      <c r="AD10">
        <v>50</v>
      </c>
    </row>
    <row r="11" spans="1:31">
      <c r="A11">
        <v>3</v>
      </c>
      <c r="B11">
        <v>3.9394540270734</v>
      </c>
      <c r="C11">
        <v>46.812405389665074</v>
      </c>
      <c r="D11">
        <v>46.812405389665074</v>
      </c>
      <c r="E11">
        <v>10</v>
      </c>
      <c r="F11">
        <v>70</v>
      </c>
      <c r="G11">
        <v>14.398425553509979</v>
      </c>
      <c r="H11">
        <v>188.28862472698961</v>
      </c>
      <c r="I11">
        <v>380.5638683841787</v>
      </c>
      <c r="J11">
        <v>1294.4735393446256</v>
      </c>
      <c r="K11">
        <v>-615.13485025999648</v>
      </c>
      <c r="L11">
        <v>50</v>
      </c>
      <c r="M11">
        <v>-963.27246413501382</v>
      </c>
      <c r="N11">
        <v>-467.58200653004451</v>
      </c>
      <c r="O11">
        <v>0.48540991665314276</v>
      </c>
      <c r="P11">
        <v>7.072817010523071</v>
      </c>
      <c r="Q11">
        <v>72.068933176726787</v>
      </c>
      <c r="AD11">
        <v>50</v>
      </c>
    </row>
    <row r="12" spans="1:31">
      <c r="A12">
        <v>5</v>
      </c>
      <c r="B12">
        <v>4.4761232207244968</v>
      </c>
      <c r="C12">
        <v>57.342381863999684</v>
      </c>
      <c r="D12">
        <v>91.122484833676836</v>
      </c>
      <c r="E12">
        <v>9</v>
      </c>
      <c r="F12">
        <v>90</v>
      </c>
      <c r="G12">
        <v>14.531563817576769</v>
      </c>
      <c r="H12">
        <v>515.28614793487975</v>
      </c>
      <c r="I12">
        <v>360.93167628323488</v>
      </c>
      <c r="J12">
        <v>1744.6583814161747</v>
      </c>
      <c r="K12">
        <v>-421.86656402624135</v>
      </c>
      <c r="L12">
        <v>20</v>
      </c>
      <c r="M12">
        <v>-930.04290361462256</v>
      </c>
      <c r="N12">
        <v>335.31409286636301</v>
      </c>
      <c r="O12">
        <v>0.36053615544311007</v>
      </c>
      <c r="P12">
        <v>7.297037511496173</v>
      </c>
      <c r="Q12">
        <v>72.530880150687224</v>
      </c>
      <c r="AE12">
        <v>20</v>
      </c>
    </row>
    <row r="13" spans="1:31">
      <c r="A13">
        <v>7</v>
      </c>
      <c r="B13">
        <v>6.8045075577858736</v>
      </c>
      <c r="C13">
        <v>53.994401834112914</v>
      </c>
      <c r="D13">
        <v>53.994401834112914</v>
      </c>
      <c r="E13">
        <v>6</v>
      </c>
      <c r="F13">
        <v>24</v>
      </c>
      <c r="G13">
        <v>16.716471030365398</v>
      </c>
      <c r="H13">
        <v>173.41773136610857</v>
      </c>
      <c r="I13">
        <v>264.18017521581226</v>
      </c>
      <c r="J13">
        <v>513.36035043162451</v>
      </c>
      <c r="K13">
        <v>-126.36263106810023</v>
      </c>
      <c r="L13">
        <v>14</v>
      </c>
      <c r="M13">
        <v>-367.41275540121217</v>
      </c>
      <c r="N13">
        <v>178.92528862298354</v>
      </c>
      <c r="O13">
        <v>0.48698714454700509</v>
      </c>
      <c r="P13">
        <v>6.3339981560032967</v>
      </c>
      <c r="Q13">
        <v>73.151225985177618</v>
      </c>
      <c r="AE13">
        <v>14</v>
      </c>
    </row>
    <row r="14" spans="1:31">
      <c r="A14">
        <v>9</v>
      </c>
      <c r="B14">
        <v>3.8078625796446728</v>
      </c>
      <c r="C14">
        <v>35.827621549941981</v>
      </c>
      <c r="D14">
        <v>35.827621549941981</v>
      </c>
      <c r="E14">
        <v>7</v>
      </c>
      <c r="F14">
        <v>35</v>
      </c>
      <c r="G14">
        <v>12.1862780971821</v>
      </c>
      <c r="H14">
        <v>140.12436281826172</v>
      </c>
      <c r="I14">
        <v>259.01272295730553</v>
      </c>
      <c r="J14">
        <v>625.03180739326376</v>
      </c>
      <c r="K14">
        <v>-274.29626208558727</v>
      </c>
      <c r="L14">
        <v>50</v>
      </c>
      <c r="M14">
        <v>-481.86036543653063</v>
      </c>
      <c r="N14">
        <v>-77.427668528402506</v>
      </c>
      <c r="O14">
        <v>0.16068486657593978</v>
      </c>
      <c r="P14">
        <v>7.2625068669670974</v>
      </c>
      <c r="Q14">
        <v>76.417309695393257</v>
      </c>
      <c r="AD14">
        <v>50</v>
      </c>
    </row>
    <row r="15" spans="1:31">
      <c r="A15">
        <v>11</v>
      </c>
      <c r="B15">
        <v>4.1585272485201017</v>
      </c>
      <c r="C15">
        <v>48.085511677289425</v>
      </c>
      <c r="D15">
        <v>48.085511677289425</v>
      </c>
      <c r="E15">
        <v>10</v>
      </c>
      <c r="F15">
        <v>70</v>
      </c>
      <c r="G15">
        <v>14.638137644406369</v>
      </c>
      <c r="H15">
        <v>196.06028129048514</v>
      </c>
      <c r="I15">
        <v>403.21207617752992</v>
      </c>
      <c r="J15">
        <v>1373.7422666213547</v>
      </c>
      <c r="K15">
        <v>-712.35718104814293</v>
      </c>
      <c r="L15">
        <v>50</v>
      </c>
      <c r="M15">
        <v>-1076.3774419179783</v>
      </c>
      <c r="N15">
        <v>-622.93920775299978</v>
      </c>
      <c r="O15">
        <v>0.57873677345280961</v>
      </c>
      <c r="P15">
        <v>5.5800564692350232</v>
      </c>
      <c r="Q15">
        <v>75.903209361755003</v>
      </c>
      <c r="AD15">
        <v>50</v>
      </c>
    </row>
    <row r="16" spans="1:31">
      <c r="A16">
        <v>13</v>
      </c>
      <c r="B16">
        <v>5.6419552866182103</v>
      </c>
      <c r="C16">
        <v>52.221967120611502</v>
      </c>
      <c r="D16">
        <v>52.221967120611502</v>
      </c>
      <c r="E16">
        <v>8</v>
      </c>
      <c r="F16">
        <v>40</v>
      </c>
      <c r="G16">
        <v>17.509893742245666</v>
      </c>
      <c r="H16">
        <v>165.68547516379112</v>
      </c>
      <c r="I16">
        <v>359.54128288012265</v>
      </c>
      <c r="J16">
        <v>876.35320720030654</v>
      </c>
      <c r="K16">
        <v>-344.50873481898407</v>
      </c>
      <c r="L16">
        <v>50</v>
      </c>
      <c r="M16">
        <v>-629.77698272262228</v>
      </c>
      <c r="N16">
        <v>-63.379003692079827</v>
      </c>
      <c r="O16">
        <v>0.10063721830239443</v>
      </c>
      <c r="P16">
        <v>7.9236717133150023</v>
      </c>
      <c r="Q16">
        <v>70.067863984727879</v>
      </c>
      <c r="AD16">
        <v>50</v>
      </c>
    </row>
    <row r="17" spans="1:31">
      <c r="A17">
        <v>15</v>
      </c>
      <c r="B17">
        <v>5.4374008093799127</v>
      </c>
      <c r="C17">
        <v>45.601253103118964</v>
      </c>
      <c r="D17">
        <v>45.601253103118964</v>
      </c>
      <c r="E17">
        <v>8</v>
      </c>
      <c r="F17">
        <v>80</v>
      </c>
      <c r="G17">
        <v>11.312187518657813</v>
      </c>
      <c r="H17">
        <v>178.18809159089159</v>
      </c>
      <c r="I17">
        <v>254.46456639419762</v>
      </c>
      <c r="J17">
        <v>1212.3228319709881</v>
      </c>
      <c r="K17">
        <v>-448.66862407941727</v>
      </c>
      <c r="L17">
        <v>50</v>
      </c>
      <c r="M17">
        <v>-730.558710846964</v>
      </c>
      <c r="N17">
        <v>-388.26624705446034</v>
      </c>
      <c r="O17">
        <v>0.53146481082174601</v>
      </c>
      <c r="P17">
        <v>7.3957099171273066</v>
      </c>
      <c r="Q17">
        <v>71.672457462688783</v>
      </c>
      <c r="AD17">
        <v>50</v>
      </c>
    </row>
    <row r="18" spans="1:31">
      <c r="A18">
        <v>17</v>
      </c>
      <c r="B18">
        <v>7.1811441677888084</v>
      </c>
      <c r="C18">
        <v>105.86279113778747</v>
      </c>
      <c r="D18">
        <v>158.72545682330156</v>
      </c>
      <c r="E18">
        <v>10</v>
      </c>
      <c r="F18">
        <v>90</v>
      </c>
      <c r="G18">
        <v>14.820526578080566</v>
      </c>
      <c r="H18">
        <v>866.60384388972602</v>
      </c>
      <c r="I18">
        <v>407.60127560589137</v>
      </c>
      <c r="J18">
        <v>1781.7057402265111</v>
      </c>
      <c r="K18">
        <v>-288.32301788684805</v>
      </c>
      <c r="L18">
        <v>16</v>
      </c>
      <c r="M18">
        <v>-854.01996490878116</v>
      </c>
      <c r="N18">
        <v>771.78195568797059</v>
      </c>
      <c r="O18">
        <v>0.9037048165149224</v>
      </c>
      <c r="P18">
        <v>4.8290248176220594</v>
      </c>
      <c r="Q18">
        <v>70.981012405266625</v>
      </c>
      <c r="AE18">
        <v>16</v>
      </c>
    </row>
    <row r="19" spans="1:31">
      <c r="A19">
        <v>19</v>
      </c>
      <c r="B19">
        <v>6.0250093497592996</v>
      </c>
      <c r="C19">
        <v>45.375563858105579</v>
      </c>
      <c r="D19">
        <v>45.375563858105579</v>
      </c>
      <c r="E19">
        <v>5</v>
      </c>
      <c r="F19">
        <v>20</v>
      </c>
      <c r="G19">
        <v>11.671096300375876</v>
      </c>
      <c r="H19">
        <v>152.44875556971238</v>
      </c>
      <c r="I19">
        <v>169.97446765494587</v>
      </c>
      <c r="J19">
        <v>324.94893530989174</v>
      </c>
      <c r="K19">
        <v>-4.2309115628455629</v>
      </c>
      <c r="L19">
        <v>9</v>
      </c>
      <c r="M19">
        <v>-201.0825576589279</v>
      </c>
      <c r="N19">
        <v>280.90493257101593</v>
      </c>
      <c r="O19">
        <v>1.3969631968153156</v>
      </c>
      <c r="P19">
        <v>5.8495076117547136</v>
      </c>
      <c r="Q19">
        <v>71.173707161456562</v>
      </c>
      <c r="AE19">
        <v>9</v>
      </c>
    </row>
    <row r="20" spans="1:31">
      <c r="A20">
        <v>21</v>
      </c>
      <c r="B20">
        <v>4.3781260350094779</v>
      </c>
      <c r="C20">
        <v>52.123498200593538</v>
      </c>
      <c r="D20">
        <v>53.365788545468078</v>
      </c>
      <c r="E20">
        <v>9</v>
      </c>
      <c r="F20">
        <v>54</v>
      </c>
      <c r="G20">
        <v>16.0282784434837</v>
      </c>
      <c r="H20">
        <v>226.35665807256146</v>
      </c>
      <c r="I20">
        <v>392.70495872600395</v>
      </c>
      <c r="J20">
        <v>1148.1148761780119</v>
      </c>
      <c r="K20">
        <v>-497.99858212370117</v>
      </c>
      <c r="L20">
        <v>50</v>
      </c>
      <c r="M20">
        <v>-851.42730304158727</v>
      </c>
      <c r="N20">
        <v>-207.66072985217201</v>
      </c>
      <c r="O20">
        <v>0.24389719370090365</v>
      </c>
      <c r="P20">
        <v>6.7238038401233675</v>
      </c>
      <c r="Q20">
        <v>73.876247554835615</v>
      </c>
      <c r="AD20">
        <v>50</v>
      </c>
    </row>
    <row r="21" spans="1:31">
      <c r="A21">
        <v>23</v>
      </c>
      <c r="B21">
        <v>6.3156973896002828</v>
      </c>
      <c r="C21">
        <v>43.995102130011972</v>
      </c>
      <c r="D21">
        <v>43.995102130011972</v>
      </c>
      <c r="E21">
        <v>5</v>
      </c>
      <c r="F21">
        <v>20</v>
      </c>
      <c r="G21">
        <v>14.86910908338632</v>
      </c>
      <c r="H21">
        <v>148.73686750770224</v>
      </c>
      <c r="I21">
        <v>210.69516727611926</v>
      </c>
      <c r="J21">
        <v>406.39033455223853</v>
      </c>
      <c r="K21">
        <v>-93.107264232305241</v>
      </c>
      <c r="L21">
        <v>14</v>
      </c>
      <c r="M21">
        <v>-291.05814853786387</v>
      </c>
      <c r="N21">
        <v>163.49143901098293</v>
      </c>
      <c r="O21">
        <v>0.56171400743214117</v>
      </c>
      <c r="P21">
        <v>5.3111002639941578</v>
      </c>
      <c r="Q21">
        <v>74.055709576271525</v>
      </c>
      <c r="AE21">
        <v>14</v>
      </c>
    </row>
    <row r="22" spans="1:31">
      <c r="A22">
        <v>25</v>
      </c>
      <c r="B22">
        <v>3.8061312645209937</v>
      </c>
      <c r="C22">
        <v>41.021065527032597</v>
      </c>
      <c r="D22">
        <v>44.177775259060219</v>
      </c>
      <c r="E22">
        <v>8</v>
      </c>
      <c r="F22">
        <v>48</v>
      </c>
      <c r="G22">
        <v>12.199955846352061</v>
      </c>
      <c r="H22">
        <v>196.19164074652454</v>
      </c>
      <c r="I22">
        <v>276.08203318338718</v>
      </c>
      <c r="J22">
        <v>798.24609955016149</v>
      </c>
      <c r="K22">
        <v>-271.45414195827613</v>
      </c>
      <c r="L22">
        <v>21</v>
      </c>
      <c r="M22">
        <v>-549.17138746400587</v>
      </c>
      <c r="N22">
        <v>44.457218780355198</v>
      </c>
      <c r="O22">
        <v>8.0953268497203051E-2</v>
      </c>
      <c r="P22">
        <v>6.9833276549334808</v>
      </c>
      <c r="Q22">
        <v>74.668264808760838</v>
      </c>
      <c r="AE22">
        <v>21</v>
      </c>
    </row>
    <row r="23" spans="1:31">
      <c r="A23">
        <v>27</v>
      </c>
      <c r="B23">
        <v>5.3922396892956517</v>
      </c>
      <c r="C23">
        <v>47.134933515511015</v>
      </c>
      <c r="D23">
        <v>47.134933515511015</v>
      </c>
      <c r="E23">
        <v>7</v>
      </c>
      <c r="F23">
        <v>28</v>
      </c>
      <c r="G23">
        <v>14.270045381806433</v>
      </c>
      <c r="H23">
        <v>127.97795980848501</v>
      </c>
      <c r="I23">
        <v>262.05813440461668</v>
      </c>
      <c r="J23">
        <v>509.11626880923336</v>
      </c>
      <c r="K23">
        <v>-194.25191259464719</v>
      </c>
      <c r="L23">
        <v>21</v>
      </c>
      <c r="M23">
        <v>-383.5887269290555</v>
      </c>
      <c r="N23">
        <v>8.0788043083699534</v>
      </c>
      <c r="O23">
        <v>2.1061109832521546E-2</v>
      </c>
      <c r="P23">
        <v>6.7690643117402995</v>
      </c>
      <c r="Q23">
        <v>74.348204078624761</v>
      </c>
      <c r="AE23">
        <v>21</v>
      </c>
    </row>
    <row r="24" spans="1:31">
      <c r="A24">
        <v>29</v>
      </c>
      <c r="B24">
        <v>5.0235735224682045</v>
      </c>
      <c r="C24">
        <v>62.915347480647533</v>
      </c>
      <c r="D24">
        <v>62.915347480647533</v>
      </c>
      <c r="E24">
        <v>9</v>
      </c>
      <c r="F24">
        <v>45</v>
      </c>
      <c r="G24">
        <v>13.745220586012357</v>
      </c>
      <c r="H24">
        <v>259.97440623071611</v>
      </c>
      <c r="I24">
        <v>347.06394449923232</v>
      </c>
      <c r="J24">
        <v>845.15986124808069</v>
      </c>
      <c r="K24">
        <v>-175.16908432661697</v>
      </c>
      <c r="L24">
        <v>14</v>
      </c>
      <c r="M24">
        <v>-547.78594819570196</v>
      </c>
      <c r="N24">
        <v>337.76544527577596</v>
      </c>
      <c r="O24">
        <v>0.6166011493874719</v>
      </c>
      <c r="P24">
        <v>6.9967424037681933</v>
      </c>
      <c r="Q24">
        <v>69.428793873115964</v>
      </c>
      <c r="AE24">
        <v>14</v>
      </c>
    </row>
    <row r="25" spans="1:31">
      <c r="A25">
        <v>31</v>
      </c>
      <c r="B25">
        <v>4.4985493784918154</v>
      </c>
      <c r="C25">
        <v>34.855111958042251</v>
      </c>
      <c r="D25">
        <v>34.855111958042251</v>
      </c>
      <c r="E25">
        <v>6</v>
      </c>
      <c r="F25">
        <v>30</v>
      </c>
      <c r="G25">
        <v>15.978691654807719</v>
      </c>
      <c r="H25">
        <v>121.1062020284747</v>
      </c>
      <c r="I25">
        <v>251.33477030043923</v>
      </c>
      <c r="J25">
        <v>605.83692575109797</v>
      </c>
      <c r="K25">
        <v>-305.64427083835028</v>
      </c>
      <c r="L25">
        <v>50</v>
      </c>
      <c r="M25">
        <v>-482.87293148756891</v>
      </c>
      <c r="N25">
        <v>-174.89214993672863</v>
      </c>
      <c r="O25">
        <v>0.36219083434216287</v>
      </c>
      <c r="P25">
        <v>6.3697023604761478</v>
      </c>
      <c r="Q25">
        <v>75.118989334868189</v>
      </c>
      <c r="AD25">
        <v>50</v>
      </c>
    </row>
    <row r="26" spans="1:31">
      <c r="A26">
        <v>33</v>
      </c>
      <c r="B26">
        <v>5.7626771711037454</v>
      </c>
      <c r="C26">
        <v>50.109365442449047</v>
      </c>
      <c r="D26">
        <v>50.109365442449047</v>
      </c>
      <c r="E26">
        <v>6</v>
      </c>
      <c r="F26">
        <v>24</v>
      </c>
      <c r="G26">
        <v>16.184113124515317</v>
      </c>
      <c r="H26">
        <v>191.82345949093713</v>
      </c>
      <c r="I26">
        <v>254.58639465750366</v>
      </c>
      <c r="J26">
        <v>494.17278931500726</v>
      </c>
      <c r="K26">
        <v>-108.5557154005424</v>
      </c>
      <c r="L26">
        <v>13</v>
      </c>
      <c r="M26">
        <v>-362.3646035873544</v>
      </c>
      <c r="N26">
        <v>228.42253870399674</v>
      </c>
      <c r="O26">
        <v>0.63036658780313637</v>
      </c>
      <c r="P26">
        <v>6.7333948643010935</v>
      </c>
      <c r="Q26">
        <v>75.353325925631978</v>
      </c>
      <c r="AE26">
        <v>13</v>
      </c>
    </row>
    <row r="27" spans="1:31">
      <c r="A27">
        <v>35</v>
      </c>
      <c r="B27">
        <v>5.5253503496919674</v>
      </c>
      <c r="C27">
        <v>29.629121597292201</v>
      </c>
      <c r="D27">
        <v>31.207905527701122</v>
      </c>
      <c r="E27">
        <v>4</v>
      </c>
      <c r="F27">
        <v>24</v>
      </c>
      <c r="G27">
        <v>14.984737958666758</v>
      </c>
      <c r="H27">
        <v>135.75343996787797</v>
      </c>
      <c r="I27">
        <v>172.22728440762148</v>
      </c>
      <c r="J27">
        <v>486.6818532228645</v>
      </c>
      <c r="K27">
        <v>-140.55454839638611</v>
      </c>
      <c r="L27">
        <v>18</v>
      </c>
      <c r="M27">
        <v>-314.02415940549145</v>
      </c>
      <c r="N27">
        <v>80.673461250617223</v>
      </c>
      <c r="O27">
        <v>0.25690208486935434</v>
      </c>
      <c r="P27">
        <v>6.5314433135900059</v>
      </c>
      <c r="Q27">
        <v>74.586857177109124</v>
      </c>
      <c r="AE27">
        <v>18</v>
      </c>
    </row>
    <row r="28" spans="1:31">
      <c r="A28">
        <v>37</v>
      </c>
      <c r="B28">
        <v>3.3133648228747532</v>
      </c>
      <c r="C28">
        <v>35.130231450744702</v>
      </c>
      <c r="D28">
        <v>42.676094081468982</v>
      </c>
      <c r="E28">
        <v>8</v>
      </c>
      <c r="F28">
        <v>64</v>
      </c>
      <c r="G28">
        <v>14.759464296774743</v>
      </c>
      <c r="H28">
        <v>208.89882917158272</v>
      </c>
      <c r="I28">
        <v>313.5171258412812</v>
      </c>
      <c r="J28">
        <v>1209.0685033651246</v>
      </c>
      <c r="K28">
        <v>-582.65142842135879</v>
      </c>
      <c r="L28">
        <v>50</v>
      </c>
      <c r="M28">
        <v>-930.79807729436243</v>
      </c>
      <c r="N28">
        <v>-463.45843829880567</v>
      </c>
      <c r="O28">
        <v>0.4979151220917683</v>
      </c>
      <c r="P28">
        <v>5.4501223034345081</v>
      </c>
      <c r="Q28">
        <v>72.416988405313319</v>
      </c>
      <c r="AD28">
        <v>50</v>
      </c>
    </row>
    <row r="29" spans="1:31">
      <c r="A29">
        <v>39</v>
      </c>
      <c r="B29">
        <v>6.2814255972742155</v>
      </c>
      <c r="C29">
        <v>80.692122671699025</v>
      </c>
      <c r="D29">
        <v>81.03268513407815</v>
      </c>
      <c r="E29">
        <v>10</v>
      </c>
      <c r="F29">
        <v>60</v>
      </c>
      <c r="G29">
        <v>15.415330662391334</v>
      </c>
      <c r="H29">
        <v>339.18782906901868</v>
      </c>
      <c r="I29">
        <v>390.82749549543632</v>
      </c>
      <c r="J29">
        <v>1142.482486486309</v>
      </c>
      <c r="K29">
        <v>-333.50036899799909</v>
      </c>
      <c r="L29">
        <v>19</v>
      </c>
      <c r="M29">
        <v>-727.96915009172903</v>
      </c>
      <c r="N29">
        <v>145.26848065292893</v>
      </c>
      <c r="O29">
        <v>0.19955307259191427</v>
      </c>
      <c r="P29">
        <v>6.4374375946636651</v>
      </c>
      <c r="Q29">
        <v>71.860310300888742</v>
      </c>
      <c r="AE29">
        <v>19</v>
      </c>
    </row>
    <row r="30" spans="1:31">
      <c r="A30">
        <v>41</v>
      </c>
      <c r="B30">
        <v>3.9886594521009369</v>
      </c>
      <c r="C30">
        <v>35.93083025253614</v>
      </c>
      <c r="D30">
        <v>35.93083025253614</v>
      </c>
      <c r="E30">
        <v>6</v>
      </c>
      <c r="F30">
        <v>24</v>
      </c>
      <c r="G30">
        <v>15.119408738739621</v>
      </c>
      <c r="H30">
        <v>137.61675933800674</v>
      </c>
      <c r="I30">
        <v>238.41361090709432</v>
      </c>
      <c r="J30">
        <v>461.82722181418865</v>
      </c>
      <c r="K30">
        <v>-167.80503569254171</v>
      </c>
      <c r="L30">
        <v>18</v>
      </c>
      <c r="M30">
        <v>-365.5304295835532</v>
      </c>
      <c r="N30">
        <v>65.280571898860245</v>
      </c>
      <c r="O30">
        <v>0.17859134730105519</v>
      </c>
      <c r="P30">
        <v>7.0672572001167966</v>
      </c>
      <c r="Q30">
        <v>74.227234346875505</v>
      </c>
      <c r="AE30">
        <v>18</v>
      </c>
    </row>
    <row r="31" spans="1:31">
      <c r="A31">
        <v>43</v>
      </c>
      <c r="B31">
        <v>3.9254992275031189</v>
      </c>
      <c r="C31">
        <v>31.445844225084851</v>
      </c>
      <c r="D31">
        <v>31.445844225084851</v>
      </c>
      <c r="E31">
        <v>6</v>
      </c>
      <c r="F31">
        <v>24</v>
      </c>
      <c r="G31">
        <v>13.889243578482189</v>
      </c>
      <c r="H31">
        <v>87.151337620588848</v>
      </c>
      <c r="I31">
        <v>232.48358682538785</v>
      </c>
      <c r="J31">
        <v>449.96717365077569</v>
      </c>
      <c r="K31">
        <v>-223.78201804426882</v>
      </c>
      <c r="L31">
        <v>50</v>
      </c>
      <c r="M31">
        <v>-365.83060779599737</v>
      </c>
      <c r="N31">
        <v>-98.629392010219036</v>
      </c>
      <c r="O31">
        <v>0.26960399132381774</v>
      </c>
      <c r="P31">
        <v>6.3114145265747554</v>
      </c>
      <c r="Q31">
        <v>69.79297401805357</v>
      </c>
      <c r="AD31">
        <v>50</v>
      </c>
    </row>
    <row r="32" spans="1:31">
      <c r="A32">
        <v>45</v>
      </c>
      <c r="B32">
        <v>5.7010725585904387</v>
      </c>
      <c r="C32">
        <v>32.260816918485439</v>
      </c>
      <c r="D32">
        <v>43.873582346633832</v>
      </c>
      <c r="E32">
        <v>4</v>
      </c>
      <c r="F32">
        <v>32</v>
      </c>
      <c r="G32">
        <v>13.594955346195695</v>
      </c>
      <c r="H32">
        <v>227.90334144300706</v>
      </c>
      <c r="I32">
        <v>158.12040222655921</v>
      </c>
      <c r="J32">
        <v>587.48160890623683</v>
      </c>
      <c r="K32">
        <v>-33.081248766388384</v>
      </c>
      <c r="L32">
        <v>12</v>
      </c>
      <c r="M32">
        <v>-243.59184480157251</v>
      </c>
      <c r="N32">
        <v>424.98012917238037</v>
      </c>
      <c r="O32">
        <v>1.7446402178142086</v>
      </c>
      <c r="P32">
        <v>6.6842179656303307</v>
      </c>
      <c r="Q32">
        <v>74.069828319266648</v>
      </c>
      <c r="AE32">
        <v>12</v>
      </c>
    </row>
    <row r="33" spans="1:31">
      <c r="A33">
        <v>47</v>
      </c>
      <c r="B33">
        <v>4.2919805801514563</v>
      </c>
      <c r="C33">
        <v>26.476496269757583</v>
      </c>
      <c r="D33">
        <v>33.243356618974687</v>
      </c>
      <c r="E33">
        <v>5</v>
      </c>
      <c r="F33">
        <v>50</v>
      </c>
      <c r="G33">
        <v>15.070124653180093</v>
      </c>
      <c r="H33">
        <v>173.3132830628864</v>
      </c>
      <c r="I33">
        <v>210.95328556405786</v>
      </c>
      <c r="J33">
        <v>994.76642782028944</v>
      </c>
      <c r="K33">
        <v>-413.63335601324354</v>
      </c>
      <c r="L33">
        <v>50</v>
      </c>
      <c r="M33">
        <v>-692.32922235788567</v>
      </c>
      <c r="N33">
        <v>-327.66153422940585</v>
      </c>
      <c r="O33">
        <v>0.47327416444084142</v>
      </c>
      <c r="P33">
        <v>6.1504979263944008</v>
      </c>
      <c r="Q33">
        <v>74.457547488066865</v>
      </c>
      <c r="AD33">
        <v>50</v>
      </c>
    </row>
    <row r="34" spans="1:31">
      <c r="A34">
        <v>49</v>
      </c>
      <c r="B34">
        <v>4.4945295667476612</v>
      </c>
      <c r="C34">
        <v>60.511239864043986</v>
      </c>
      <c r="D34">
        <v>78.829135233732913</v>
      </c>
      <c r="E34">
        <v>9</v>
      </c>
      <c r="F34">
        <v>63</v>
      </c>
      <c r="G34">
        <v>16.517469243887817</v>
      </c>
      <c r="H34">
        <v>398.31724773693452</v>
      </c>
      <c r="I34">
        <v>375.6153723734426</v>
      </c>
      <c r="J34">
        <v>1277.1538033070492</v>
      </c>
      <c r="K34">
        <v>-279.31711265786817</v>
      </c>
      <c r="L34">
        <v>16</v>
      </c>
      <c r="M34">
        <v>-761.79229105944955</v>
      </c>
      <c r="N34">
        <v>447.04963741710083</v>
      </c>
      <c r="O34">
        <v>0.58683927714124573</v>
      </c>
      <c r="P34">
        <v>6.6716562906849184</v>
      </c>
      <c r="Q34">
        <v>69.809159982321972</v>
      </c>
      <c r="AE34">
        <v>16</v>
      </c>
    </row>
    <row r="35" spans="1:31">
      <c r="A35">
        <v>51</v>
      </c>
      <c r="B35">
        <v>4.8677113015312896</v>
      </c>
      <c r="C35">
        <v>46.718018727477585</v>
      </c>
      <c r="D35">
        <v>69.527823311986609</v>
      </c>
      <c r="E35">
        <v>7</v>
      </c>
      <c r="F35">
        <v>70</v>
      </c>
      <c r="G35">
        <v>15.409812440468647</v>
      </c>
      <c r="H35">
        <v>384.34862581583371</v>
      </c>
      <c r="I35">
        <v>281.98158525403528</v>
      </c>
      <c r="J35">
        <v>1349.9079262701764</v>
      </c>
      <c r="K35">
        <v>-342.17809687715737</v>
      </c>
      <c r="L35">
        <v>21</v>
      </c>
      <c r="M35">
        <v>-722.79202786712574</v>
      </c>
      <c r="N35">
        <v>187.84482390490444</v>
      </c>
      <c r="O35">
        <v>0.25988779159506287</v>
      </c>
      <c r="P35">
        <v>6.6929898135401844</v>
      </c>
      <c r="Q35">
        <v>68.686982629261109</v>
      </c>
      <c r="AE35">
        <v>21</v>
      </c>
    </row>
    <row r="36" spans="1:31">
      <c r="A36">
        <v>53</v>
      </c>
      <c r="B36">
        <v>5.0611412619153793</v>
      </c>
      <c r="C36">
        <v>44.010956078680508</v>
      </c>
      <c r="D36">
        <v>68.867160371579502</v>
      </c>
      <c r="E36">
        <v>6</v>
      </c>
      <c r="F36">
        <v>60</v>
      </c>
      <c r="G36">
        <v>15.07432417748387</v>
      </c>
      <c r="H36">
        <v>386.55938334383831</v>
      </c>
      <c r="I36">
        <v>243.20272455546615</v>
      </c>
      <c r="J36">
        <v>1156.0136227773305</v>
      </c>
      <c r="K36">
        <v>-19.928150813958212</v>
      </c>
      <c r="L36">
        <v>13</v>
      </c>
      <c r="M36">
        <v>-361.14477135548753</v>
      </c>
      <c r="N36">
        <v>922.15823948277443</v>
      </c>
      <c r="O36">
        <v>2.5534309579552561</v>
      </c>
      <c r="P36">
        <v>9.018220160881917</v>
      </c>
      <c r="Q36">
        <v>75.627791792321631</v>
      </c>
      <c r="AE36">
        <v>13</v>
      </c>
    </row>
    <row r="37" spans="1:31">
      <c r="A37">
        <v>55</v>
      </c>
      <c r="B37">
        <v>3.9009608814842003</v>
      </c>
      <c r="C37">
        <v>41.12317705898846</v>
      </c>
      <c r="D37">
        <v>51.306072282286983</v>
      </c>
      <c r="E37">
        <v>7</v>
      </c>
      <c r="F37">
        <v>56</v>
      </c>
      <c r="G37">
        <v>17.694382979034035</v>
      </c>
      <c r="H37">
        <v>250.94162276234954</v>
      </c>
      <c r="I37">
        <v>333.32027580093893</v>
      </c>
      <c r="J37">
        <v>1288.2811032037557</v>
      </c>
      <c r="K37">
        <v>-523.92005984320531</v>
      </c>
      <c r="L37">
        <v>50</v>
      </c>
      <c r="M37">
        <v>-905.53046596190984</v>
      </c>
      <c r="N37">
        <v>-258.79214397865331</v>
      </c>
      <c r="O37">
        <v>0.28579065388346542</v>
      </c>
      <c r="P37">
        <v>6.1767418963842449</v>
      </c>
      <c r="Q37">
        <v>71.512658693690724</v>
      </c>
      <c r="AD37">
        <v>50</v>
      </c>
    </row>
    <row r="38" spans="1:31">
      <c r="A38">
        <v>57</v>
      </c>
      <c r="B38">
        <v>3.9750850105306186</v>
      </c>
      <c r="C38">
        <v>52.72610633777667</v>
      </c>
      <c r="D38">
        <v>72.158838716526617</v>
      </c>
      <c r="E38">
        <v>9</v>
      </c>
      <c r="F38">
        <v>72</v>
      </c>
      <c r="G38">
        <v>19.614150171209076</v>
      </c>
      <c r="H38">
        <v>374.49650519767903</v>
      </c>
      <c r="I38">
        <v>433.96573810303272</v>
      </c>
      <c r="J38">
        <v>1690.8629524121309</v>
      </c>
      <c r="K38">
        <v>-618.56182025281066</v>
      </c>
      <c r="L38">
        <v>50</v>
      </c>
      <c r="M38">
        <v>-1155.4191986902608</v>
      </c>
      <c r="N38">
        <v>-114.51521268551028</v>
      </c>
      <c r="O38">
        <v>9.9111398542901449E-2</v>
      </c>
      <c r="P38">
        <v>7.2995976375247853</v>
      </c>
      <c r="Q38">
        <v>73.283315388546029</v>
      </c>
      <c r="AD38">
        <v>50</v>
      </c>
    </row>
    <row r="39" spans="1:31">
      <c r="A39">
        <v>59</v>
      </c>
      <c r="B39">
        <v>4.7915945290054509</v>
      </c>
      <c r="C39">
        <v>25.833781520657823</v>
      </c>
      <c r="D39">
        <v>31.44929916495958</v>
      </c>
      <c r="E39">
        <v>4</v>
      </c>
      <c r="F39">
        <v>32</v>
      </c>
      <c r="G39">
        <v>14.304782634177256</v>
      </c>
      <c r="H39">
        <v>153.81566213706427</v>
      </c>
      <c r="I39">
        <v>165.87994820925147</v>
      </c>
      <c r="J39">
        <v>618.51979283700587</v>
      </c>
      <c r="K39">
        <v>-140.92394318678481</v>
      </c>
      <c r="L39">
        <v>17</v>
      </c>
      <c r="M39">
        <v>-332.46126943418562</v>
      </c>
      <c r="N39">
        <v>147.45259948831315</v>
      </c>
      <c r="O39">
        <v>0.44351812690621706</v>
      </c>
      <c r="P39">
        <v>7.6202866151820396</v>
      </c>
      <c r="Q39">
        <v>72.654524622775327</v>
      </c>
      <c r="AE39">
        <v>17</v>
      </c>
    </row>
    <row r="40" spans="1:31">
      <c r="A40">
        <v>61</v>
      </c>
      <c r="B40">
        <v>4.9961399031599329</v>
      </c>
      <c r="C40">
        <v>35.047694604667342</v>
      </c>
      <c r="D40">
        <v>35.047694604667342</v>
      </c>
      <c r="E40">
        <v>6</v>
      </c>
      <c r="F40">
        <v>24</v>
      </c>
      <c r="G40">
        <v>15.027993306171544</v>
      </c>
      <c r="H40">
        <v>75.044497275156559</v>
      </c>
      <c r="I40">
        <v>240.5334002732796</v>
      </c>
      <c r="J40">
        <v>466.06680054655919</v>
      </c>
      <c r="K40">
        <v>-261.10589039282968</v>
      </c>
      <c r="L40">
        <v>50</v>
      </c>
      <c r="M40">
        <v>-381.74309824951911</v>
      </c>
      <c r="N40">
        <v>-181.93657290432606</v>
      </c>
      <c r="O40">
        <v>0.47659426912652836</v>
      </c>
      <c r="P40">
        <v>5.8671399714707713</v>
      </c>
      <c r="Q40">
        <v>68.770735039637671</v>
      </c>
      <c r="AD40">
        <v>50</v>
      </c>
    </row>
    <row r="41" spans="1:31">
      <c r="A41">
        <v>63</v>
      </c>
      <c r="B41">
        <v>4.959451544480503</v>
      </c>
      <c r="C41">
        <v>37.980449688073691</v>
      </c>
      <c r="D41">
        <v>51.394372152262441</v>
      </c>
      <c r="E41">
        <v>6</v>
      </c>
      <c r="F41">
        <v>60</v>
      </c>
      <c r="G41">
        <v>13.049887746853873</v>
      </c>
      <c r="H41">
        <v>275.25235392012468</v>
      </c>
      <c r="I41">
        <v>212.78850106034923</v>
      </c>
      <c r="J41">
        <v>1003.942505301746</v>
      </c>
      <c r="K41">
        <v>-156.01164286079594</v>
      </c>
      <c r="L41">
        <v>16</v>
      </c>
      <c r="M41">
        <v>-412.53205934374262</v>
      </c>
      <c r="N41">
        <v>365.31609340058873</v>
      </c>
      <c r="O41">
        <v>0.88554594758461869</v>
      </c>
      <c r="P41">
        <v>8.4400336641896878</v>
      </c>
      <c r="Q41">
        <v>76.08271194416578</v>
      </c>
      <c r="AE41">
        <v>16</v>
      </c>
    </row>
    <row r="42" spans="1:31">
      <c r="A42">
        <v>65</v>
      </c>
      <c r="B42">
        <v>2.9787955731991249</v>
      </c>
      <c r="C42">
        <v>14.75037477007163</v>
      </c>
      <c r="D42">
        <v>14.75037477007163</v>
      </c>
      <c r="E42">
        <v>4</v>
      </c>
      <c r="F42">
        <v>16</v>
      </c>
      <c r="G42">
        <v>15.411322855954541</v>
      </c>
      <c r="H42">
        <v>34.453282811371459</v>
      </c>
      <c r="I42">
        <v>169.47866359586968</v>
      </c>
      <c r="J42">
        <v>323.95732719173935</v>
      </c>
      <c r="K42">
        <v>-212.52923010928387</v>
      </c>
      <c r="L42">
        <v>50</v>
      </c>
      <c r="M42">
        <v>-284.79140753372155</v>
      </c>
      <c r="N42">
        <v>-182.19901807022791</v>
      </c>
      <c r="O42">
        <v>0.63976304498812553</v>
      </c>
      <c r="P42">
        <v>6.6699502914279032</v>
      </c>
      <c r="Q42">
        <v>74.661013690817853</v>
      </c>
      <c r="AD42">
        <v>50</v>
      </c>
    </row>
    <row r="43" spans="1:31">
      <c r="A43">
        <v>67</v>
      </c>
      <c r="B43">
        <v>4.331741391986939</v>
      </c>
      <c r="C43">
        <v>31.667939791787258</v>
      </c>
      <c r="D43">
        <v>31.667939791787258</v>
      </c>
      <c r="E43">
        <v>6</v>
      </c>
      <c r="F43">
        <v>24</v>
      </c>
      <c r="G43">
        <v>14.44110018668669</v>
      </c>
      <c r="H43">
        <v>82.435248093000297</v>
      </c>
      <c r="I43">
        <v>236.72319127900408</v>
      </c>
      <c r="J43">
        <v>458.44638255800817</v>
      </c>
      <c r="K43">
        <v>-256.42729853298147</v>
      </c>
      <c r="L43">
        <v>50</v>
      </c>
      <c r="M43">
        <v>-384.20185252080694</v>
      </c>
      <c r="N43">
        <v>-163.00244616709722</v>
      </c>
      <c r="O43">
        <v>0.42426252007275161</v>
      </c>
      <c r="P43">
        <v>6.286405829338416</v>
      </c>
      <c r="Q43">
        <v>72.586433670745663</v>
      </c>
      <c r="AD43">
        <v>50</v>
      </c>
    </row>
    <row r="44" spans="1:31">
      <c r="A44">
        <v>69</v>
      </c>
      <c r="B44">
        <v>7.5076983973279834</v>
      </c>
      <c r="C44">
        <v>94.654772850759713</v>
      </c>
      <c r="D44">
        <v>118.63852522000016</v>
      </c>
      <c r="E44">
        <v>9</v>
      </c>
      <c r="F44">
        <v>72</v>
      </c>
      <c r="G44">
        <v>15.141592981040112</v>
      </c>
      <c r="H44">
        <v>587.68790344381227</v>
      </c>
      <c r="I44">
        <v>364.00711083387358</v>
      </c>
      <c r="J44">
        <v>1411.0284433354943</v>
      </c>
      <c r="K44">
        <v>-125.42026219443969</v>
      </c>
      <c r="L44">
        <v>13</v>
      </c>
      <c r="M44">
        <v>-595.81191077890821</v>
      </c>
      <c r="N44">
        <v>818.56402287483149</v>
      </c>
      <c r="O44">
        <v>1.3738631404745136</v>
      </c>
      <c r="P44">
        <v>5.8071767172530597</v>
      </c>
      <c r="Q44">
        <v>70.922867803563179</v>
      </c>
      <c r="AE44">
        <v>13</v>
      </c>
    </row>
    <row r="45" spans="1:31">
      <c r="A45">
        <v>71</v>
      </c>
      <c r="B45">
        <v>5.7714925468936213</v>
      </c>
      <c r="C45">
        <v>73.59375570243418</v>
      </c>
      <c r="D45">
        <v>99.516491029283515</v>
      </c>
      <c r="E45">
        <v>9</v>
      </c>
      <c r="F45">
        <v>72</v>
      </c>
      <c r="G45">
        <v>12.787394995612196</v>
      </c>
      <c r="H45">
        <v>515.12911040551387</v>
      </c>
      <c r="I45">
        <v>308.78058711120531</v>
      </c>
      <c r="J45">
        <v>1190.1223484448215</v>
      </c>
      <c r="K45">
        <v>-112.47162301455234</v>
      </c>
      <c r="L45">
        <v>13</v>
      </c>
      <c r="M45">
        <v>-533.85813866706701</v>
      </c>
      <c r="N45">
        <v>731.65378988654038</v>
      </c>
      <c r="O45">
        <v>1.3705022680994019</v>
      </c>
      <c r="P45">
        <v>5.1972714991305669</v>
      </c>
      <c r="Q45">
        <v>77.610256296822371</v>
      </c>
      <c r="AE45">
        <v>13</v>
      </c>
    </row>
    <row r="46" spans="1:31">
      <c r="A46">
        <v>73</v>
      </c>
      <c r="B46">
        <v>5.7124710693518921</v>
      </c>
      <c r="C46">
        <v>42.243293765000466</v>
      </c>
      <c r="D46">
        <v>42.243293765000466</v>
      </c>
      <c r="E46">
        <v>6</v>
      </c>
      <c r="F46">
        <v>24</v>
      </c>
      <c r="G46">
        <v>16.005247448854441</v>
      </c>
      <c r="H46">
        <v>120.1158148600192</v>
      </c>
      <c r="I46">
        <v>254.25522601426138</v>
      </c>
      <c r="J46">
        <v>493.51045202852276</v>
      </c>
      <c r="K46">
        <v>-213.65536610581006</v>
      </c>
      <c r="L46">
        <v>50</v>
      </c>
      <c r="M46">
        <v>-387.45719221815506</v>
      </c>
      <c r="N46">
        <v>-38.474023268254527</v>
      </c>
      <c r="O46">
        <v>9.9298771686220241E-2</v>
      </c>
      <c r="P46">
        <v>7.0009466485049829</v>
      </c>
      <c r="Q46">
        <v>71.682961748930737</v>
      </c>
      <c r="AD46">
        <v>50</v>
      </c>
    </row>
    <row r="47" spans="1:31">
      <c r="A47">
        <v>75</v>
      </c>
      <c r="B47">
        <v>6.6325015684496282</v>
      </c>
      <c r="C47">
        <v>85.041861273520752</v>
      </c>
      <c r="D47">
        <v>138.13976950247636</v>
      </c>
      <c r="E47">
        <v>9</v>
      </c>
      <c r="F47">
        <v>90</v>
      </c>
      <c r="G47">
        <v>16.676326861495461</v>
      </c>
      <c r="H47">
        <v>787.77095934948807</v>
      </c>
      <c r="I47">
        <v>397.25355726489926</v>
      </c>
      <c r="J47">
        <v>1926.267786324496</v>
      </c>
      <c r="K47">
        <v>-85.628358023784713</v>
      </c>
      <c r="L47">
        <v>13</v>
      </c>
      <c r="M47">
        <v>-655.9302471449065</v>
      </c>
      <c r="N47">
        <v>1430.5234505218741</v>
      </c>
      <c r="O47">
        <v>2.1809078888320368</v>
      </c>
      <c r="P47">
        <v>7.8878446829628306</v>
      </c>
      <c r="Q47">
        <v>71.0266580264298</v>
      </c>
      <c r="AE47">
        <v>13</v>
      </c>
    </row>
    <row r="48" spans="1:31">
      <c r="A48">
        <v>77</v>
      </c>
      <c r="B48">
        <v>4.3033118405886768</v>
      </c>
      <c r="C48">
        <v>44.080499556046611</v>
      </c>
      <c r="D48">
        <v>71.521265490415317</v>
      </c>
      <c r="E48">
        <v>7</v>
      </c>
      <c r="F48">
        <v>70</v>
      </c>
      <c r="G48">
        <v>13.541257203957022</v>
      </c>
      <c r="H48">
        <v>406.87939224923167</v>
      </c>
      <c r="I48">
        <v>270.11746518165864</v>
      </c>
      <c r="J48">
        <v>1290.5873259082932</v>
      </c>
      <c r="K48">
        <v>-305.38259523918691</v>
      </c>
      <c r="L48">
        <v>19</v>
      </c>
      <c r="M48">
        <v>-682.89064366738876</v>
      </c>
      <c r="N48">
        <v>278.36599209537803</v>
      </c>
      <c r="O48">
        <v>0.40762894421930312</v>
      </c>
      <c r="P48">
        <v>6.2697531911111559</v>
      </c>
      <c r="Q48">
        <v>72.769079803840455</v>
      </c>
      <c r="AE48">
        <v>19</v>
      </c>
    </row>
    <row r="49" spans="1:31">
      <c r="A49">
        <v>79</v>
      </c>
      <c r="B49">
        <v>4.9755482555481994</v>
      </c>
      <c r="C49">
        <v>52.287322492605746</v>
      </c>
      <c r="D49">
        <v>56.557734407057666</v>
      </c>
      <c r="E49">
        <v>7</v>
      </c>
      <c r="F49">
        <v>35</v>
      </c>
      <c r="G49">
        <v>14.837108054786981</v>
      </c>
      <c r="H49">
        <v>256.70925892835078</v>
      </c>
      <c r="I49">
        <v>277.34997789818999</v>
      </c>
      <c r="J49">
        <v>670.87494474547509</v>
      </c>
      <c r="K49">
        <v>-164.86648320250706</v>
      </c>
      <c r="L49">
        <v>15</v>
      </c>
      <c r="M49">
        <v>-467.2285584006803</v>
      </c>
      <c r="N49">
        <v>247.05090494819018</v>
      </c>
      <c r="O49">
        <v>0.52875814311060843</v>
      </c>
      <c r="P49">
        <v>5.0546773706036836</v>
      </c>
      <c r="Q49">
        <v>74.622035796626406</v>
      </c>
      <c r="AE49">
        <v>15</v>
      </c>
    </row>
    <row r="50" spans="1:31">
      <c r="A50">
        <v>81</v>
      </c>
      <c r="B50">
        <v>4.9446960718080391</v>
      </c>
      <c r="C50">
        <v>59.426006384198907</v>
      </c>
      <c r="D50">
        <v>61.801928795656004</v>
      </c>
      <c r="E50">
        <v>8</v>
      </c>
      <c r="F50">
        <v>40</v>
      </c>
      <c r="G50">
        <v>16.882713678195245</v>
      </c>
      <c r="H50">
        <v>265.90440744518895</v>
      </c>
      <c r="I50">
        <v>349.4211164950442</v>
      </c>
      <c r="J50">
        <v>851.05279123761045</v>
      </c>
      <c r="K50">
        <v>-282.27182893277842</v>
      </c>
      <c r="L50">
        <v>18</v>
      </c>
      <c r="M50">
        <v>-619.72322292663807</v>
      </c>
      <c r="N50">
        <v>120.93464275923662</v>
      </c>
      <c r="O50">
        <v>0.19514299010471758</v>
      </c>
      <c r="P50">
        <v>5.9811659136840989</v>
      </c>
      <c r="Q50">
        <v>75.676734862913548</v>
      </c>
      <c r="AE50">
        <v>18</v>
      </c>
    </row>
    <row r="51" spans="1:31">
      <c r="A51">
        <v>83</v>
      </c>
      <c r="B51">
        <v>4.9664236079969069</v>
      </c>
      <c r="C51">
        <v>60.546997383436441</v>
      </c>
      <c r="D51">
        <v>76.784213767243912</v>
      </c>
      <c r="E51">
        <v>9</v>
      </c>
      <c r="F51">
        <v>72</v>
      </c>
      <c r="G51">
        <v>15.932974148135468</v>
      </c>
      <c r="H51">
        <v>384.62405120716556</v>
      </c>
      <c r="I51">
        <v>370.2463327242076</v>
      </c>
      <c r="J51">
        <v>1435.9853308968306</v>
      </c>
      <c r="K51">
        <v>-327.4942412080876</v>
      </c>
      <c r="L51">
        <v>17</v>
      </c>
      <c r="M51">
        <v>-790.50689769943244</v>
      </c>
      <c r="N51">
        <v>357.92515703599071</v>
      </c>
      <c r="O51">
        <v>0.45277929652181415</v>
      </c>
      <c r="P51">
        <v>7.0860124096408894</v>
      </c>
      <c r="Q51">
        <v>74.564840321699307</v>
      </c>
      <c r="AE51">
        <v>17</v>
      </c>
    </row>
    <row r="52" spans="1:31">
      <c r="A52">
        <v>85</v>
      </c>
      <c r="B52">
        <v>5.752820654569704</v>
      </c>
      <c r="C52">
        <v>51.878596766900756</v>
      </c>
      <c r="D52">
        <v>62.675025601598918</v>
      </c>
      <c r="E52">
        <v>7</v>
      </c>
      <c r="F52">
        <v>56</v>
      </c>
      <c r="G52">
        <v>13.895838660181013</v>
      </c>
      <c r="H52">
        <v>306.84203638187785</v>
      </c>
      <c r="I52">
        <v>267.69244274608207</v>
      </c>
      <c r="J52">
        <v>1025.7697709843285</v>
      </c>
      <c r="K52">
        <v>-290.40306157963869</v>
      </c>
      <c r="L52">
        <v>21</v>
      </c>
      <c r="M52">
        <v>-604.83518488344737</v>
      </c>
      <c r="N52">
        <v>101.20048545222613</v>
      </c>
      <c r="O52">
        <v>0.16731911102646518</v>
      </c>
      <c r="P52">
        <v>6.2750060581314333</v>
      </c>
      <c r="Q52">
        <v>74.822841759253606</v>
      </c>
      <c r="AE52">
        <v>21</v>
      </c>
    </row>
    <row r="53" spans="1:31">
      <c r="A53">
        <v>87</v>
      </c>
      <c r="B53">
        <v>3.8227103883902283</v>
      </c>
      <c r="C53">
        <v>28.537239650717645</v>
      </c>
      <c r="D53">
        <v>28.537239650717645</v>
      </c>
      <c r="E53">
        <v>6</v>
      </c>
      <c r="F53">
        <v>24</v>
      </c>
      <c r="G53">
        <v>12.98464355037453</v>
      </c>
      <c r="H53">
        <v>69.430872032681719</v>
      </c>
      <c r="I53">
        <v>218.46461950099018</v>
      </c>
      <c r="J53">
        <v>421.92923900198036</v>
      </c>
      <c r="K53">
        <v>-209.43131130428515</v>
      </c>
      <c r="L53">
        <v>50</v>
      </c>
      <c r="M53">
        <v>-336.54497593239677</v>
      </c>
      <c r="N53">
        <v>-101.8751272044544</v>
      </c>
      <c r="O53">
        <v>0.30270880414188234</v>
      </c>
      <c r="P53">
        <v>7.1861466731175279</v>
      </c>
      <c r="Q53">
        <v>70.434631730726139</v>
      </c>
      <c r="AD53">
        <v>50</v>
      </c>
    </row>
    <row r="54" spans="1:31">
      <c r="A54">
        <v>89</v>
      </c>
      <c r="B54">
        <v>3.5027332632311943</v>
      </c>
      <c r="C54">
        <v>35.286853496676017</v>
      </c>
      <c r="D54">
        <v>44.611302114881603</v>
      </c>
      <c r="E54">
        <v>7</v>
      </c>
      <c r="F54">
        <v>49</v>
      </c>
      <c r="G54">
        <v>14.545975499897127</v>
      </c>
      <c r="H54">
        <v>221.62841491694692</v>
      </c>
      <c r="I54">
        <v>273.7317040271173</v>
      </c>
      <c r="J54">
        <v>920.56096409491045</v>
      </c>
      <c r="K54">
        <v>-354.60070436309616</v>
      </c>
      <c r="L54">
        <v>50</v>
      </c>
      <c r="M54">
        <v>-656.76091278955266</v>
      </c>
      <c r="N54">
        <v>-60.798292645337895</v>
      </c>
      <c r="O54">
        <v>9.2572946199098213E-2</v>
      </c>
      <c r="P54">
        <v>7.1029203564740788</v>
      </c>
      <c r="Q54">
        <v>69.742386896021756</v>
      </c>
      <c r="AD54">
        <v>50</v>
      </c>
    </row>
    <row r="55" spans="1:31">
      <c r="A55">
        <v>91</v>
      </c>
      <c r="B55">
        <v>5.18493649795926</v>
      </c>
      <c r="C55">
        <v>30.202436322251859</v>
      </c>
      <c r="D55">
        <v>30.397130522934933</v>
      </c>
      <c r="E55">
        <v>4</v>
      </c>
      <c r="F55">
        <v>20</v>
      </c>
      <c r="G55">
        <v>14.341812482501316</v>
      </c>
      <c r="H55">
        <v>125.99744292678929</v>
      </c>
      <c r="I55">
        <v>162.33462603780916</v>
      </c>
      <c r="J55">
        <v>383.33656509452288</v>
      </c>
      <c r="K55">
        <v>-45.500204088382546</v>
      </c>
      <c r="L55">
        <v>12</v>
      </c>
      <c r="M55">
        <v>-229.20779358787701</v>
      </c>
      <c r="N55">
        <v>232.09262284216206</v>
      </c>
      <c r="O55">
        <v>1.0125860871008254</v>
      </c>
      <c r="P55">
        <v>9.3744650931754379</v>
      </c>
      <c r="Q55">
        <v>73.510032757289139</v>
      </c>
      <c r="AE55">
        <v>12</v>
      </c>
    </row>
    <row r="56" spans="1:31">
      <c r="A56">
        <v>93</v>
      </c>
      <c r="B56">
        <v>5.3159874684846837</v>
      </c>
      <c r="C56">
        <v>36.414264055085226</v>
      </c>
      <c r="D56">
        <v>46.28352626050664</v>
      </c>
      <c r="E56">
        <v>5</v>
      </c>
      <c r="F56">
        <v>40</v>
      </c>
      <c r="G56">
        <v>15.414235083652764</v>
      </c>
      <c r="H56">
        <v>231.83985260858486</v>
      </c>
      <c r="I56">
        <v>201.46113606810735</v>
      </c>
      <c r="J56">
        <v>760.8445442724294</v>
      </c>
      <c r="K56">
        <v>-139.10589219180244</v>
      </c>
      <c r="L56">
        <v>16</v>
      </c>
      <c r="M56">
        <v>-386.84207116156313</v>
      </c>
      <c r="N56">
        <v>278.98548138951833</v>
      </c>
      <c r="O56">
        <v>0.72118702226935683</v>
      </c>
      <c r="P56">
        <v>7.8202401248821767</v>
      </c>
      <c r="Q56">
        <v>73.40336209458566</v>
      </c>
      <c r="AE56">
        <v>16</v>
      </c>
    </row>
    <row r="57" spans="1:31">
      <c r="A57">
        <v>95</v>
      </c>
      <c r="B57">
        <v>5.7297662864607544</v>
      </c>
      <c r="C57">
        <v>33.86882369153647</v>
      </c>
      <c r="D57">
        <v>50.965274994323011</v>
      </c>
      <c r="E57">
        <v>4</v>
      </c>
      <c r="F57">
        <v>36</v>
      </c>
      <c r="G57">
        <v>14.129101131347113</v>
      </c>
      <c r="H57">
        <v>278.67767776814901</v>
      </c>
      <c r="I57">
        <v>158.86134830073294</v>
      </c>
      <c r="J57">
        <v>662.37606735329825</v>
      </c>
      <c r="K57">
        <v>26.091153935711603</v>
      </c>
      <c r="L57">
        <v>11</v>
      </c>
      <c r="M57">
        <v>-210.07689652407038</v>
      </c>
      <c r="N57">
        <v>646.54582391034523</v>
      </c>
      <c r="O57">
        <v>3.0776626778483696</v>
      </c>
      <c r="P57">
        <v>7.0301081942362771</v>
      </c>
      <c r="Q57">
        <v>73.311209509411043</v>
      </c>
      <c r="AE57">
        <v>11</v>
      </c>
    </row>
    <row r="58" spans="1:31">
      <c r="A58">
        <v>97</v>
      </c>
      <c r="B58">
        <v>7.0427640408334753</v>
      </c>
      <c r="C58">
        <v>86.779943782477901</v>
      </c>
      <c r="D58">
        <v>86.779943782477901</v>
      </c>
      <c r="E58">
        <v>10</v>
      </c>
      <c r="F58">
        <v>40</v>
      </c>
      <c r="G58">
        <v>12.797505126657084</v>
      </c>
      <c r="H58">
        <v>213.96074598047593</v>
      </c>
      <c r="I58">
        <v>352.27983503937685</v>
      </c>
      <c r="J58">
        <v>689.5596700787537</v>
      </c>
      <c r="K58">
        <v>-40.306557917249393</v>
      </c>
      <c r="L58">
        <v>10</v>
      </c>
      <c r="M58">
        <v>-392.21880210048118</v>
      </c>
      <c r="N58">
        <v>438.62428483884804</v>
      </c>
      <c r="O58">
        <v>1.1183152936316356</v>
      </c>
      <c r="P58">
        <v>8.4947200755713546</v>
      </c>
      <c r="Q58">
        <v>73.914310409537066</v>
      </c>
      <c r="AE58">
        <v>10</v>
      </c>
    </row>
    <row r="59" spans="1:31">
      <c r="A59">
        <v>99</v>
      </c>
      <c r="B59">
        <v>5.2084600873171674</v>
      </c>
      <c r="C59">
        <v>61.812626068000327</v>
      </c>
      <c r="D59">
        <v>81.359790387607475</v>
      </c>
      <c r="E59">
        <v>9</v>
      </c>
      <c r="F59">
        <v>81</v>
      </c>
      <c r="G59">
        <v>13.959445061456357</v>
      </c>
      <c r="H59">
        <v>421.72685126729783</v>
      </c>
      <c r="I59">
        <v>346.19846522325662</v>
      </c>
      <c r="J59">
        <v>1505.3930935046549</v>
      </c>
      <c r="K59">
        <v>-275.78888149196843</v>
      </c>
      <c r="L59">
        <v>17</v>
      </c>
      <c r="M59">
        <v>-715.3611201473509</v>
      </c>
      <c r="N59">
        <v>485.40723475050231</v>
      </c>
      <c r="O59">
        <v>0.67854852756118134</v>
      </c>
      <c r="P59">
        <v>7.6342969919429171</v>
      </c>
      <c r="Q59">
        <v>75.447592816724253</v>
      </c>
      <c r="AE59">
        <v>17</v>
      </c>
    </row>
    <row r="60" spans="1:31">
      <c r="A60">
        <v>101</v>
      </c>
      <c r="B60">
        <v>4.7597519747741126</v>
      </c>
      <c r="C60">
        <v>20.265772843036295</v>
      </c>
      <c r="D60">
        <v>20.265772843036295</v>
      </c>
      <c r="E60">
        <v>4</v>
      </c>
      <c r="F60">
        <v>28</v>
      </c>
      <c r="G60">
        <v>19.689296106179317</v>
      </c>
      <c r="H60">
        <v>74.533581276779955</v>
      </c>
      <c r="I60">
        <v>203.3111876453184</v>
      </c>
      <c r="J60">
        <v>674.08915675861442</v>
      </c>
      <c r="K60">
        <v>-370.34226801701482</v>
      </c>
      <c r="L60">
        <v>50</v>
      </c>
      <c r="M60">
        <v>-540.24070644850394</v>
      </c>
      <c r="N60">
        <v>-355.55255222629137</v>
      </c>
      <c r="O60">
        <v>0.65813728581036279</v>
      </c>
      <c r="P60">
        <v>6.7607451753610937</v>
      </c>
      <c r="Q60">
        <v>73.274309379235106</v>
      </c>
      <c r="AD60">
        <v>50</v>
      </c>
    </row>
    <row r="61" spans="1:31">
      <c r="A61">
        <v>103</v>
      </c>
      <c r="B61">
        <v>5.4012512189939468</v>
      </c>
      <c r="C61">
        <v>42.813798664844427</v>
      </c>
      <c r="D61">
        <v>59.708304179028204</v>
      </c>
      <c r="E61">
        <v>6</v>
      </c>
      <c r="F61">
        <v>60</v>
      </c>
      <c r="G61">
        <v>15.289601706765126</v>
      </c>
      <c r="H61">
        <v>322.68856174577871</v>
      </c>
      <c r="I61">
        <v>239.94220325962641</v>
      </c>
      <c r="J61">
        <v>1139.7110162981321</v>
      </c>
      <c r="K61">
        <v>-286.23187339256606</v>
      </c>
      <c r="L61">
        <v>21</v>
      </c>
      <c r="M61">
        <v>-595.86058797625219</v>
      </c>
      <c r="N61">
        <v>140.89045389753457</v>
      </c>
      <c r="O61">
        <v>0.23644868739522962</v>
      </c>
      <c r="P61">
        <v>6.5795638689096068</v>
      </c>
      <c r="Q61">
        <v>74.220753888431858</v>
      </c>
      <c r="AE61">
        <v>21</v>
      </c>
    </row>
    <row r="62" spans="1:31">
      <c r="A62">
        <v>105</v>
      </c>
      <c r="B62">
        <v>6.2442491283652188</v>
      </c>
      <c r="C62">
        <v>44.715250651877525</v>
      </c>
      <c r="D62">
        <v>45.189240232342662</v>
      </c>
      <c r="E62">
        <v>5</v>
      </c>
      <c r="F62">
        <v>25</v>
      </c>
      <c r="G62">
        <v>14.928778040221127</v>
      </c>
      <c r="H62">
        <v>189.17892521241691</v>
      </c>
      <c r="I62">
        <v>205.41101791830462</v>
      </c>
      <c r="J62">
        <v>491.02754479576157</v>
      </c>
      <c r="K62">
        <v>-53.730859763545141</v>
      </c>
      <c r="L62">
        <v>12</v>
      </c>
      <c r="M62">
        <v>-293.0137326773779</v>
      </c>
      <c r="N62">
        <v>309.16983876098232</v>
      </c>
      <c r="O62">
        <v>1.0551377095400272</v>
      </c>
      <c r="P62">
        <v>7.273107235108534</v>
      </c>
      <c r="Q62">
        <v>75.493409317066948</v>
      </c>
      <c r="AE62">
        <v>12</v>
      </c>
    </row>
    <row r="63" spans="1:31">
      <c r="A63">
        <v>107</v>
      </c>
      <c r="B63">
        <v>5.5233153467615725</v>
      </c>
      <c r="C63">
        <v>55.017115212792334</v>
      </c>
      <c r="D63">
        <v>89.294831648629568</v>
      </c>
      <c r="E63">
        <v>7</v>
      </c>
      <c r="F63">
        <v>70</v>
      </c>
      <c r="G63">
        <v>12.123225104396615</v>
      </c>
      <c r="H63">
        <v>509.10470307682675</v>
      </c>
      <c r="I63">
        <v>233.19340620351718</v>
      </c>
      <c r="J63">
        <v>1105.9670310175861</v>
      </c>
      <c r="K63">
        <v>-48.055057670879833</v>
      </c>
      <c r="L63">
        <v>13</v>
      </c>
      <c r="M63">
        <v>-375.41473086008864</v>
      </c>
      <c r="N63">
        <v>829.66174087736397</v>
      </c>
      <c r="O63">
        <v>2.2099871759868854</v>
      </c>
      <c r="P63">
        <v>5.7890144882757371</v>
      </c>
      <c r="Q63">
        <v>71.106955446996736</v>
      </c>
      <c r="AE63">
        <v>13</v>
      </c>
    </row>
    <row r="64" spans="1:31">
      <c r="A64">
        <v>109</v>
      </c>
      <c r="B64">
        <v>3.5465709148192128</v>
      </c>
      <c r="C64">
        <v>27.561931774950519</v>
      </c>
      <c r="D64">
        <v>27.561931774950519</v>
      </c>
      <c r="E64">
        <v>7</v>
      </c>
      <c r="F64">
        <v>35</v>
      </c>
      <c r="G64">
        <v>13.5275365172441</v>
      </c>
      <c r="H64">
        <v>64.256802486622917</v>
      </c>
      <c r="I64">
        <v>248.74858702544969</v>
      </c>
      <c r="J64">
        <v>599.37146756362426</v>
      </c>
      <c r="K64">
        <v>-352.41033609733665</v>
      </c>
      <c r="L64">
        <v>50</v>
      </c>
      <c r="M64">
        <v>-488.96463939931033</v>
      </c>
      <c r="N64">
        <v>-311.66559603921809</v>
      </c>
      <c r="O64">
        <v>0.63739904877804066</v>
      </c>
      <c r="P64">
        <v>6.7026583913446824</v>
      </c>
      <c r="Q64">
        <v>72.618282017481775</v>
      </c>
      <c r="AD64">
        <v>50</v>
      </c>
    </row>
    <row r="65" spans="1:31">
      <c r="A65">
        <v>111</v>
      </c>
      <c r="B65">
        <v>4.3977496535248397</v>
      </c>
      <c r="C65">
        <v>25.052025220135487</v>
      </c>
      <c r="D65">
        <v>38.789887426410758</v>
      </c>
      <c r="E65">
        <v>4</v>
      </c>
      <c r="F65">
        <v>40</v>
      </c>
      <c r="G65">
        <v>13.608466875248073</v>
      </c>
      <c r="H65">
        <v>217.13368582350904</v>
      </c>
      <c r="I65">
        <v>155.14038046009523</v>
      </c>
      <c r="J65">
        <v>715.70190230047604</v>
      </c>
      <c r="K65">
        <v>-138.60727664054161</v>
      </c>
      <c r="L65">
        <v>17</v>
      </c>
      <c r="M65">
        <v>-338.32863514065821</v>
      </c>
      <c r="N65">
        <v>231.00928283750241</v>
      </c>
      <c r="O65">
        <v>0.68279553914040303</v>
      </c>
      <c r="P65">
        <v>6.9042663648169889</v>
      </c>
      <c r="Q65">
        <v>74.432175727077393</v>
      </c>
      <c r="AE65">
        <v>17</v>
      </c>
    </row>
    <row r="66" spans="1:31">
      <c r="A66">
        <v>113</v>
      </c>
      <c r="B66">
        <v>5.3607070408371991</v>
      </c>
      <c r="C66">
        <v>39.099377159902922</v>
      </c>
      <c r="D66">
        <v>56.68896002639957</v>
      </c>
      <c r="E66">
        <v>5</v>
      </c>
      <c r="F66">
        <v>40</v>
      </c>
      <c r="G66">
        <v>18.601218703235858</v>
      </c>
      <c r="H66">
        <v>304.6639545163714</v>
      </c>
      <c r="I66">
        <v>244.96875978162859</v>
      </c>
      <c r="J66">
        <v>934.87503912651437</v>
      </c>
      <c r="K66">
        <v>-218.16944695735856</v>
      </c>
      <c r="L66">
        <v>17</v>
      </c>
      <c r="M66">
        <v>-543.6184989828854</v>
      </c>
      <c r="N66">
        <v>280.20104037683689</v>
      </c>
      <c r="O66">
        <v>0.51543691191726426</v>
      </c>
      <c r="P66">
        <v>6.5327464398787658</v>
      </c>
      <c r="Q66">
        <v>73.770039864279951</v>
      </c>
      <c r="AE66">
        <v>17</v>
      </c>
    </row>
    <row r="67" spans="1:31">
      <c r="A67">
        <v>115</v>
      </c>
      <c r="B67">
        <v>6.0865069694688874</v>
      </c>
      <c r="C67">
        <v>75.97636898538002</v>
      </c>
      <c r="D67">
        <v>120.49065054936305</v>
      </c>
      <c r="E67">
        <v>9</v>
      </c>
      <c r="F67">
        <v>90</v>
      </c>
      <c r="G67">
        <v>14.76117687497803</v>
      </c>
      <c r="H67">
        <v>682.13871981042655</v>
      </c>
      <c r="I67">
        <v>339.21657373053745</v>
      </c>
      <c r="J67">
        <v>1636.0828686526875</v>
      </c>
      <c r="K67">
        <v>366.89664066337218</v>
      </c>
      <c r="L67">
        <v>10</v>
      </c>
      <c r="M67">
        <v>-353.3277548355419</v>
      </c>
      <c r="N67">
        <v>2398.7654437417532</v>
      </c>
      <c r="O67">
        <v>6.7890659901831665</v>
      </c>
      <c r="P67">
        <v>9.91108609561077</v>
      </c>
      <c r="Q67">
        <v>75.645865874684077</v>
      </c>
      <c r="AE67">
        <v>10</v>
      </c>
    </row>
    <row r="68" spans="1:31">
      <c r="A68">
        <v>117</v>
      </c>
      <c r="B68">
        <v>4.8529316656617194</v>
      </c>
      <c r="C68">
        <v>43.605936951749086</v>
      </c>
      <c r="D68">
        <v>45.798392486981172</v>
      </c>
      <c r="E68">
        <v>6</v>
      </c>
      <c r="F68">
        <v>30</v>
      </c>
      <c r="G68">
        <v>16.508402975078091</v>
      </c>
      <c r="H68">
        <v>199.88120121281472</v>
      </c>
      <c r="I68">
        <v>269.33187586953136</v>
      </c>
      <c r="J68">
        <v>650.8296896738284</v>
      </c>
      <c r="K68">
        <v>-149.95291554267411</v>
      </c>
      <c r="L68">
        <v>15</v>
      </c>
      <c r="M68">
        <v>-440.80398221728069</v>
      </c>
      <c r="N68">
        <v>248.16689252271675</v>
      </c>
      <c r="O68">
        <v>0.56298695686553613</v>
      </c>
      <c r="P68">
        <v>7.1382807224349145</v>
      </c>
      <c r="Q68">
        <v>72.482935368889258</v>
      </c>
      <c r="AE68">
        <v>15</v>
      </c>
    </row>
    <row r="69" spans="1:31">
      <c r="A69">
        <v>119</v>
      </c>
      <c r="B69">
        <v>3.5455281701653769</v>
      </c>
      <c r="C69">
        <v>43.281662501503298</v>
      </c>
      <c r="D69">
        <v>43.281662501503298</v>
      </c>
      <c r="E69">
        <v>9</v>
      </c>
      <c r="F69">
        <v>45</v>
      </c>
      <c r="G69">
        <v>19.893107205046359</v>
      </c>
      <c r="H69">
        <v>155.78711462976128</v>
      </c>
      <c r="I69">
        <v>450.00137382948611</v>
      </c>
      <c r="J69">
        <v>1102.5034345737154</v>
      </c>
      <c r="K69">
        <v>-595.74217794996605</v>
      </c>
      <c r="L69">
        <v>50</v>
      </c>
      <c r="M69">
        <v>-907.15443716884101</v>
      </c>
      <c r="N69">
        <v>-401.86773578447793</v>
      </c>
      <c r="O69">
        <v>0.442998148185965</v>
      </c>
      <c r="P69">
        <v>6.9857428419585226</v>
      </c>
      <c r="Q69">
        <v>73.073413782488757</v>
      </c>
      <c r="AD69">
        <v>50</v>
      </c>
    </row>
    <row r="70" spans="1:31">
      <c r="A70">
        <v>121</v>
      </c>
      <c r="B70">
        <v>5.9601982227775974</v>
      </c>
      <c r="C70">
        <v>34.700234629042711</v>
      </c>
      <c r="D70">
        <v>42.347484619187114</v>
      </c>
      <c r="E70">
        <v>4</v>
      </c>
      <c r="F70">
        <v>28</v>
      </c>
      <c r="G70">
        <v>17.076400425785422</v>
      </c>
      <c r="H70">
        <v>204.57428708986174</v>
      </c>
      <c r="I70">
        <v>183.73296572115331</v>
      </c>
      <c r="J70">
        <v>605.56538002403659</v>
      </c>
      <c r="K70">
        <v>-146.55482694624089</v>
      </c>
      <c r="L70">
        <v>17</v>
      </c>
      <c r="M70">
        <v>-360.4318492016381</v>
      </c>
      <c r="N70">
        <v>161.65235127487213</v>
      </c>
      <c r="O70">
        <v>0.44849630140325969</v>
      </c>
      <c r="P70">
        <v>6.7587025127796378</v>
      </c>
      <c r="Q70">
        <v>75.524211466433201</v>
      </c>
      <c r="AE70">
        <v>17</v>
      </c>
    </row>
    <row r="71" spans="1:31">
      <c r="A71">
        <v>123</v>
      </c>
      <c r="B71">
        <v>5.0171110873928066</v>
      </c>
      <c r="C71">
        <v>35.761577193378507</v>
      </c>
      <c r="D71">
        <v>39.223487284411512</v>
      </c>
      <c r="E71">
        <v>5</v>
      </c>
      <c r="F71">
        <v>30</v>
      </c>
      <c r="G71">
        <v>15.292869201256234</v>
      </c>
      <c r="H71">
        <v>175.47153718767223</v>
      </c>
      <c r="I71">
        <v>208.27524818795621</v>
      </c>
      <c r="J71">
        <v>594.82574456386862</v>
      </c>
      <c r="K71">
        <v>-214.14114396688313</v>
      </c>
      <c r="L71">
        <v>22</v>
      </c>
      <c r="M71">
        <v>-418.26318987113513</v>
      </c>
      <c r="N71">
        <v>10.376549986822546</v>
      </c>
      <c r="O71">
        <v>2.4808661718521086E-2</v>
      </c>
      <c r="P71">
        <v>5.3487952153731344</v>
      </c>
      <c r="Q71">
        <v>74.18335558967722</v>
      </c>
      <c r="AE71">
        <v>22</v>
      </c>
    </row>
    <row r="72" spans="1:31">
      <c r="A72">
        <v>125</v>
      </c>
      <c r="B72">
        <v>6.3124868975104871</v>
      </c>
      <c r="C72">
        <v>43.290272772315824</v>
      </c>
      <c r="D72">
        <v>56.253049637877936</v>
      </c>
      <c r="E72">
        <v>5</v>
      </c>
      <c r="F72">
        <v>40</v>
      </c>
      <c r="G72">
        <v>14.262057528472553</v>
      </c>
      <c r="H72">
        <v>285.46586538904438</v>
      </c>
      <c r="I72">
        <v>193.54326846578365</v>
      </c>
      <c r="J72">
        <v>729.17307386313462</v>
      </c>
      <c r="K72">
        <v>-169.3014755396357</v>
      </c>
      <c r="L72">
        <v>17</v>
      </c>
      <c r="M72">
        <v>-406.1121994605943</v>
      </c>
      <c r="N72">
        <v>187.32060617815338</v>
      </c>
      <c r="O72">
        <v>0.46125333448972</v>
      </c>
      <c r="P72">
        <v>5.6842204635709201</v>
      </c>
      <c r="Q72">
        <v>72.072487014326612</v>
      </c>
      <c r="AE72">
        <v>17</v>
      </c>
    </row>
    <row r="73" spans="1:31">
      <c r="A73">
        <v>127</v>
      </c>
      <c r="B73">
        <v>4.2062750241566302</v>
      </c>
      <c r="C73">
        <v>37.679950161869037</v>
      </c>
      <c r="D73">
        <v>37.679950161869037</v>
      </c>
      <c r="E73">
        <v>7</v>
      </c>
      <c r="F73">
        <v>35</v>
      </c>
      <c r="G73">
        <v>16.673280660920323</v>
      </c>
      <c r="H73">
        <v>123.14529150691813</v>
      </c>
      <c r="I73">
        <v>296.44644519580567</v>
      </c>
      <c r="J73">
        <v>718.61611298951402</v>
      </c>
      <c r="K73">
        <v>-344.76672368707011</v>
      </c>
      <c r="L73">
        <v>50</v>
      </c>
      <c r="M73">
        <v>-557.40298090992928</v>
      </c>
      <c r="N73">
        <v>-179.2293897089223</v>
      </c>
      <c r="O73">
        <v>0.32154365126706053</v>
      </c>
      <c r="P73">
        <v>6.7987077057746497</v>
      </c>
      <c r="Q73">
        <v>73.532576178747561</v>
      </c>
      <c r="AD73">
        <v>50</v>
      </c>
    </row>
    <row r="74" spans="1:31">
      <c r="A74">
        <v>129</v>
      </c>
      <c r="B74">
        <v>5.6631037727621827</v>
      </c>
      <c r="C74">
        <v>54.90497306099347</v>
      </c>
      <c r="D74">
        <v>63.836857724490784</v>
      </c>
      <c r="E74">
        <v>8</v>
      </c>
      <c r="F74">
        <v>72</v>
      </c>
      <c r="G74">
        <v>17.373312225420232</v>
      </c>
      <c r="H74">
        <v>314.23003965169693</v>
      </c>
      <c r="I74">
        <v>377.88335853063722</v>
      </c>
      <c r="J74">
        <v>1647.9751133878672</v>
      </c>
      <c r="K74">
        <v>-614.97839267338259</v>
      </c>
      <c r="L74">
        <v>50</v>
      </c>
      <c r="M74">
        <v>-1071.7460027042446</v>
      </c>
      <c r="N74">
        <v>-318.572768817331</v>
      </c>
      <c r="O74">
        <v>0.29724651924383549</v>
      </c>
      <c r="P74">
        <v>6.9138304577709642</v>
      </c>
      <c r="Q74">
        <v>72.4633699642566</v>
      </c>
      <c r="AD74">
        <v>50</v>
      </c>
    </row>
    <row r="75" spans="1:31">
      <c r="A75">
        <v>131</v>
      </c>
      <c r="B75">
        <v>4.6724890131284837</v>
      </c>
      <c r="C75">
        <v>38.773195841585895</v>
      </c>
      <c r="D75">
        <v>61.450810591921481</v>
      </c>
      <c r="E75">
        <v>6</v>
      </c>
      <c r="F75">
        <v>60</v>
      </c>
      <c r="G75">
        <v>13.511760488340764</v>
      </c>
      <c r="H75">
        <v>347.88036384071859</v>
      </c>
      <c r="I75">
        <v>224.68488550127893</v>
      </c>
      <c r="J75">
        <v>1063.4244275063947</v>
      </c>
      <c r="K75">
        <v>-24.285485304504277</v>
      </c>
      <c r="L75">
        <v>13</v>
      </c>
      <c r="M75">
        <v>-340.40432839229152</v>
      </c>
      <c r="N75">
        <v>846.14858903343429</v>
      </c>
      <c r="O75">
        <v>2.4857163039898507</v>
      </c>
      <c r="P75">
        <v>8.7964975223398021</v>
      </c>
      <c r="Q75">
        <v>72.006455674451914</v>
      </c>
      <c r="AE75">
        <v>13</v>
      </c>
    </row>
    <row r="76" spans="1:31">
      <c r="A76">
        <v>133</v>
      </c>
      <c r="B76">
        <v>4.5086543212018952</v>
      </c>
      <c r="C76">
        <v>30.127373454843433</v>
      </c>
      <c r="D76">
        <v>30.127373454843433</v>
      </c>
      <c r="E76">
        <v>5</v>
      </c>
      <c r="F76">
        <v>20</v>
      </c>
      <c r="G76">
        <v>12.313566959014418</v>
      </c>
      <c r="H76">
        <v>90.860522776545537</v>
      </c>
      <c r="I76">
        <v>173.40107935199867</v>
      </c>
      <c r="J76">
        <v>331.80215870399735</v>
      </c>
      <c r="K76">
        <v>-123.12062540963512</v>
      </c>
      <c r="L76">
        <v>20</v>
      </c>
      <c r="M76">
        <v>-252.9262808006568</v>
      </c>
      <c r="N76">
        <v>22.438573848013391</v>
      </c>
      <c r="O76">
        <v>8.8715865259167331E-2</v>
      </c>
      <c r="P76">
        <v>7.094886922596813</v>
      </c>
      <c r="Q76">
        <v>76.648168427898071</v>
      </c>
      <c r="AE76">
        <v>20</v>
      </c>
    </row>
    <row r="77" spans="1:31">
      <c r="A77">
        <v>135</v>
      </c>
      <c r="B77">
        <v>6.6366419982104965</v>
      </c>
      <c r="C77">
        <v>84.002794531036528</v>
      </c>
      <c r="D77">
        <v>84.002794531036528</v>
      </c>
      <c r="E77">
        <v>9</v>
      </c>
      <c r="F77">
        <v>36</v>
      </c>
      <c r="G77">
        <v>16.922645855174753</v>
      </c>
      <c r="H77">
        <v>284.44445358706588</v>
      </c>
      <c r="I77">
        <v>390.79927929495216</v>
      </c>
      <c r="J77">
        <v>766.59855858990431</v>
      </c>
      <c r="K77">
        <v>-67.801488246747965</v>
      </c>
      <c r="L77">
        <v>11</v>
      </c>
      <c r="M77">
        <v>-502.71338255023738</v>
      </c>
      <c r="N77">
        <v>538.36416623520734</v>
      </c>
      <c r="O77">
        <v>1.0709167189942617</v>
      </c>
      <c r="P77">
        <v>7.2237248067551798</v>
      </c>
      <c r="Q77">
        <v>71.318031306290052</v>
      </c>
      <c r="AE77">
        <v>11</v>
      </c>
    </row>
    <row r="78" spans="1:31">
      <c r="A78">
        <v>137</v>
      </c>
      <c r="B78">
        <v>5.6401599826775159</v>
      </c>
      <c r="C78">
        <v>56.812067628379111</v>
      </c>
      <c r="D78">
        <v>56.812067628379111</v>
      </c>
      <c r="E78">
        <v>10</v>
      </c>
      <c r="F78">
        <v>100</v>
      </c>
      <c r="G78">
        <v>13.533181912617167</v>
      </c>
      <c r="H78">
        <v>230.06470093697672</v>
      </c>
      <c r="I78">
        <v>349.65948130302871</v>
      </c>
      <c r="J78">
        <v>1688.2974065151436</v>
      </c>
      <c r="K78">
        <v>-639.95283659893732</v>
      </c>
      <c r="L78">
        <v>50</v>
      </c>
      <c r="M78">
        <v>-1045.287938040557</v>
      </c>
      <c r="N78">
        <v>-563.24166383752822</v>
      </c>
      <c r="O78">
        <v>0.53883876713755263</v>
      </c>
      <c r="P78">
        <v>8.0983645984872297</v>
      </c>
      <c r="Q78">
        <v>72.060507865338238</v>
      </c>
      <c r="AD78">
        <v>50</v>
      </c>
    </row>
    <row r="79" spans="1:31">
      <c r="A79">
        <v>139</v>
      </c>
      <c r="B79">
        <v>5.685444291309552</v>
      </c>
      <c r="C79">
        <v>36.630625268839786</v>
      </c>
      <c r="D79">
        <v>57.577477163650329</v>
      </c>
      <c r="E79">
        <v>4</v>
      </c>
      <c r="F79">
        <v>32</v>
      </c>
      <c r="G79">
        <v>16.208162965913026</v>
      </c>
      <c r="H79">
        <v>321.02034486010524</v>
      </c>
      <c r="I79">
        <v>179.79340843360893</v>
      </c>
      <c r="J79">
        <v>674.17363373443584</v>
      </c>
      <c r="K79">
        <v>0.49847908586866652</v>
      </c>
      <c r="L79">
        <v>12</v>
      </c>
      <c r="M79">
        <v>-276.53651587434308</v>
      </c>
      <c r="N79">
        <v>642.83681441687122</v>
      </c>
      <c r="O79">
        <v>2.3246001070938975</v>
      </c>
      <c r="P79">
        <v>6.6533755770960479</v>
      </c>
      <c r="Q79">
        <v>71.511285061592972</v>
      </c>
      <c r="AE79">
        <v>12</v>
      </c>
    </row>
    <row r="80" spans="1:31">
      <c r="A80">
        <v>141</v>
      </c>
      <c r="B80">
        <v>5.774863444884776</v>
      </c>
      <c r="C80">
        <v>75.378469974431141</v>
      </c>
      <c r="D80">
        <v>75.378469974431141</v>
      </c>
      <c r="E80">
        <v>10</v>
      </c>
      <c r="F80">
        <v>40</v>
      </c>
      <c r="G80">
        <v>14.379112569510456</v>
      </c>
      <c r="H80">
        <v>244.48426007478358</v>
      </c>
      <c r="I80">
        <v>366.24971061522649</v>
      </c>
      <c r="J80">
        <v>717.49942123045298</v>
      </c>
      <c r="K80">
        <v>-77.899032054925385</v>
      </c>
      <c r="L80">
        <v>11</v>
      </c>
      <c r="M80">
        <v>-470.80991999255662</v>
      </c>
      <c r="N80">
        <v>463.40934155747436</v>
      </c>
      <c r="O80">
        <v>0.98428117564897688</v>
      </c>
      <c r="P80">
        <v>8.506960427820653</v>
      </c>
      <c r="Q80">
        <v>70.503260013707305</v>
      </c>
      <c r="AE80">
        <v>11</v>
      </c>
    </row>
    <row r="81" spans="1:31">
      <c r="A81">
        <v>143</v>
      </c>
      <c r="B81">
        <v>3.5762336868439952</v>
      </c>
      <c r="C81">
        <v>21.480538176944233</v>
      </c>
      <c r="D81">
        <v>34.856920174417162</v>
      </c>
      <c r="E81">
        <v>4</v>
      </c>
      <c r="F81">
        <v>40</v>
      </c>
      <c r="G81">
        <v>15.543078116281858</v>
      </c>
      <c r="H81">
        <v>197.91631521988975</v>
      </c>
      <c r="I81">
        <v>166.58826225511464</v>
      </c>
      <c r="J81">
        <v>772.9413112755733</v>
      </c>
      <c r="K81">
        <v>-262.21736833103694</v>
      </c>
      <c r="L81">
        <v>50</v>
      </c>
      <c r="M81">
        <v>-490.83661509250271</v>
      </c>
      <c r="N81">
        <v>-46.559574152865743</v>
      </c>
      <c r="O81">
        <v>9.4857581364607771E-2</v>
      </c>
      <c r="P81">
        <v>6.3192241912302087</v>
      </c>
      <c r="Q81">
        <v>73.879305784336594</v>
      </c>
      <c r="AD81">
        <v>50</v>
      </c>
    </row>
    <row r="82" spans="1:31">
      <c r="A82">
        <v>145</v>
      </c>
      <c r="B82">
        <v>6.1093634608940377</v>
      </c>
      <c r="C82">
        <v>40.852167810092212</v>
      </c>
      <c r="D82">
        <v>43.017109000959174</v>
      </c>
      <c r="E82">
        <v>5</v>
      </c>
      <c r="F82">
        <v>35</v>
      </c>
      <c r="G82">
        <v>15.058224343412782</v>
      </c>
      <c r="H82">
        <v>188.14291501028845</v>
      </c>
      <c r="I82">
        <v>209.37722631371904</v>
      </c>
      <c r="J82">
        <v>695.32029209801658</v>
      </c>
      <c r="K82">
        <v>-201.9541861133311</v>
      </c>
      <c r="L82">
        <v>20</v>
      </c>
      <c r="M82">
        <v>-416.30312744359105</v>
      </c>
      <c r="N82">
        <v>56.545335447102708</v>
      </c>
      <c r="O82">
        <v>0.13582731360759376</v>
      </c>
      <c r="P82">
        <v>5.7496853359915425</v>
      </c>
      <c r="Q82">
        <v>71.629473632219515</v>
      </c>
      <c r="AE82">
        <v>20</v>
      </c>
    </row>
    <row r="83" spans="1:31">
      <c r="A83">
        <v>147</v>
      </c>
      <c r="B83">
        <v>4.553546537560611</v>
      </c>
      <c r="C83">
        <v>46.768955055913253</v>
      </c>
      <c r="D83">
        <v>62.030200267704124</v>
      </c>
      <c r="E83">
        <v>8</v>
      </c>
      <c r="F83">
        <v>80</v>
      </c>
      <c r="G83">
        <v>14.859606473498417</v>
      </c>
      <c r="H83">
        <v>329.40832050815123</v>
      </c>
      <c r="I83">
        <v>332.08899233697156</v>
      </c>
      <c r="J83">
        <v>1600.4449616848578</v>
      </c>
      <c r="K83">
        <v>-525.95098580191802</v>
      </c>
      <c r="L83">
        <v>50</v>
      </c>
      <c r="M83">
        <v>-967.32484236523919</v>
      </c>
      <c r="N83">
        <v>-156.04450051393258</v>
      </c>
      <c r="O83">
        <v>0.16131551023995497</v>
      </c>
      <c r="P83">
        <v>7.0316115327923194</v>
      </c>
      <c r="Q83">
        <v>76.599743326359572</v>
      </c>
      <c r="AD83">
        <v>50</v>
      </c>
    </row>
    <row r="84" spans="1:31">
      <c r="A84">
        <v>149</v>
      </c>
      <c r="B84">
        <v>4.4219611166677533</v>
      </c>
      <c r="C84">
        <v>55.938784035665947</v>
      </c>
      <c r="D84">
        <v>68.461884143577905</v>
      </c>
      <c r="E84">
        <v>9</v>
      </c>
      <c r="F84">
        <v>63</v>
      </c>
      <c r="G84">
        <v>15.917109022749756</v>
      </c>
      <c r="H84">
        <v>333.1131629624652</v>
      </c>
      <c r="I84">
        <v>369.84179487179892</v>
      </c>
      <c r="J84">
        <v>1256.9462820512963</v>
      </c>
      <c r="K84">
        <v>-399.80159056180491</v>
      </c>
      <c r="L84">
        <v>21</v>
      </c>
      <c r="M84">
        <v>-826.5119923898269</v>
      </c>
      <c r="N84">
        <v>102.57286676408269</v>
      </c>
      <c r="O84">
        <v>0.12410330123280762</v>
      </c>
      <c r="P84">
        <v>7.1020311667499714</v>
      </c>
      <c r="Q84">
        <v>75.672868828590524</v>
      </c>
      <c r="AE84">
        <v>21</v>
      </c>
    </row>
    <row r="85" spans="1:31">
      <c r="A85">
        <v>151</v>
      </c>
      <c r="B85">
        <v>5.1237684982533764</v>
      </c>
      <c r="C85">
        <v>69.237847530559407</v>
      </c>
      <c r="D85">
        <v>88.216239931148252</v>
      </c>
      <c r="E85">
        <v>9</v>
      </c>
      <c r="F85">
        <v>63</v>
      </c>
      <c r="G85">
        <v>18.176099981168214</v>
      </c>
      <c r="H85">
        <v>438.21325175857504</v>
      </c>
      <c r="I85">
        <v>421.14328239107579</v>
      </c>
      <c r="J85">
        <v>1436.5014883687654</v>
      </c>
      <c r="K85">
        <v>-405.13834253996322</v>
      </c>
      <c r="L85">
        <v>19</v>
      </c>
      <c r="M85">
        <v>-916.20738965678493</v>
      </c>
      <c r="N85">
        <v>261.67941320323621</v>
      </c>
      <c r="O85">
        <v>0.28561155056963949</v>
      </c>
      <c r="P85">
        <v>5.9640762174429041</v>
      </c>
      <c r="Q85">
        <v>70.187542470993819</v>
      </c>
      <c r="AE85">
        <v>19</v>
      </c>
    </row>
    <row r="86" spans="1:31">
      <c r="A86">
        <v>153</v>
      </c>
      <c r="B86">
        <v>5.9793158265410709</v>
      </c>
      <c r="C86">
        <v>63.960647907118627</v>
      </c>
      <c r="D86">
        <v>63.960647907118627</v>
      </c>
      <c r="E86">
        <v>10</v>
      </c>
      <c r="F86">
        <v>60</v>
      </c>
      <c r="G86">
        <v>15.405093006176298</v>
      </c>
      <c r="H86">
        <v>174.58380962171125</v>
      </c>
      <c r="I86">
        <v>407.68271176788079</v>
      </c>
      <c r="J86">
        <v>1193.0481353036423</v>
      </c>
      <c r="K86">
        <v>-587.19607434572742</v>
      </c>
      <c r="L86">
        <v>50</v>
      </c>
      <c r="M86">
        <v>-880.65508204707919</v>
      </c>
      <c r="N86">
        <v>-464.93780625960113</v>
      </c>
      <c r="O86">
        <v>0.52794540761503939</v>
      </c>
      <c r="P86">
        <v>6.7554599640590638</v>
      </c>
      <c r="Q86">
        <v>71.488503939521479</v>
      </c>
      <c r="AD86">
        <v>50</v>
      </c>
    </row>
    <row r="87" spans="1:31">
      <c r="A87">
        <v>155</v>
      </c>
      <c r="B87">
        <v>4.3189769470692401</v>
      </c>
      <c r="C87">
        <v>42.668247901046499</v>
      </c>
      <c r="D87">
        <v>44.579297125419906</v>
      </c>
      <c r="E87">
        <v>9</v>
      </c>
      <c r="F87">
        <v>81</v>
      </c>
      <c r="G87">
        <v>16.746664254413808</v>
      </c>
      <c r="H87">
        <v>210.47336363781741</v>
      </c>
      <c r="I87">
        <v>381.01417337857163</v>
      </c>
      <c r="J87">
        <v>1662.0637802035722</v>
      </c>
      <c r="K87">
        <v>-798.07041158545417</v>
      </c>
      <c r="L87">
        <v>50</v>
      </c>
      <c r="M87">
        <v>-1252.8020198506376</v>
      </c>
      <c r="N87">
        <v>-784.57227182953841</v>
      </c>
      <c r="O87">
        <v>0.62625399655970959</v>
      </c>
      <c r="P87">
        <v>6.4895588486765314</v>
      </c>
      <c r="Q87">
        <v>74.063602475072059</v>
      </c>
      <c r="AD87">
        <v>50</v>
      </c>
    </row>
    <row r="88" spans="1:31">
      <c r="A88">
        <v>157</v>
      </c>
      <c r="B88">
        <v>6.1206104526000962</v>
      </c>
      <c r="C88">
        <v>43.032742800544803</v>
      </c>
      <c r="D88">
        <v>43.032742800544803</v>
      </c>
      <c r="E88">
        <v>5</v>
      </c>
      <c r="F88">
        <v>20</v>
      </c>
      <c r="G88">
        <v>13.478173157850152</v>
      </c>
      <c r="H88">
        <v>149.37197095791663</v>
      </c>
      <c r="I88">
        <v>189.48277876840905</v>
      </c>
      <c r="J88">
        <v>363.9655575368181</v>
      </c>
      <c r="K88">
        <v>-55.127657194808748</v>
      </c>
      <c r="L88">
        <v>12</v>
      </c>
      <c r="M88">
        <v>-250.02022160456733</v>
      </c>
      <c r="N88">
        <v>211.60873737936589</v>
      </c>
      <c r="O88">
        <v>0.84636648996354724</v>
      </c>
      <c r="P88">
        <v>6.9918365129071676</v>
      </c>
      <c r="Q88">
        <v>74.666417950070894</v>
      </c>
      <c r="AE88">
        <v>12</v>
      </c>
    </row>
    <row r="89" spans="1:31">
      <c r="A89">
        <v>159</v>
      </c>
      <c r="B89">
        <v>5.5492303074804274</v>
      </c>
      <c r="C89">
        <v>75.973126072669359</v>
      </c>
      <c r="D89">
        <v>102.76653133476542</v>
      </c>
      <c r="E89">
        <v>9</v>
      </c>
      <c r="F89">
        <v>63</v>
      </c>
      <c r="G89">
        <v>11.437169476471041</v>
      </c>
      <c r="H89">
        <v>532.67332602908471</v>
      </c>
      <c r="I89">
        <v>279.21371243835341</v>
      </c>
      <c r="J89">
        <v>939.7479935342368</v>
      </c>
      <c r="K89">
        <v>98.224990255870296</v>
      </c>
      <c r="L89">
        <v>10</v>
      </c>
      <c r="M89">
        <v>-359.72976715920436</v>
      </c>
      <c r="N89">
        <v>1107.2325436031213</v>
      </c>
      <c r="O89">
        <v>3.0779564125231182</v>
      </c>
      <c r="P89">
        <v>6.6722114722041086</v>
      </c>
      <c r="Q89">
        <v>73.385332397255638</v>
      </c>
      <c r="AE89">
        <v>10</v>
      </c>
    </row>
    <row r="90" spans="1:31">
      <c r="A90">
        <v>161</v>
      </c>
      <c r="B90">
        <v>5.1907425982710098</v>
      </c>
      <c r="C90">
        <v>30.706946689013378</v>
      </c>
      <c r="D90">
        <v>39.673276087186011</v>
      </c>
      <c r="E90">
        <v>4</v>
      </c>
      <c r="F90">
        <v>36</v>
      </c>
      <c r="G90">
        <v>17.706696590867178</v>
      </c>
      <c r="H90">
        <v>201.18423229618242</v>
      </c>
      <c r="I90">
        <v>186.58632276271589</v>
      </c>
      <c r="J90">
        <v>787.13845243222147</v>
      </c>
      <c r="K90">
        <v>-168.42404204499229</v>
      </c>
      <c r="L90">
        <v>18</v>
      </c>
      <c r="M90">
        <v>-389.75439803630593</v>
      </c>
      <c r="N90">
        <v>182.8217724482798</v>
      </c>
      <c r="O90">
        <v>0.46906917117391916</v>
      </c>
      <c r="P90">
        <v>8.301436029017772</v>
      </c>
      <c r="Q90">
        <v>77.780290869955607</v>
      </c>
      <c r="AE90">
        <v>18</v>
      </c>
    </row>
    <row r="91" spans="1:31">
      <c r="A91">
        <v>163</v>
      </c>
      <c r="B91">
        <v>5.5537567234394718</v>
      </c>
      <c r="C91">
        <v>60.613397091448277</v>
      </c>
      <c r="D91">
        <v>64.965634453742965</v>
      </c>
      <c r="E91">
        <v>8</v>
      </c>
      <c r="F91">
        <v>56</v>
      </c>
      <c r="G91">
        <v>15.030274717195919</v>
      </c>
      <c r="H91">
        <v>287.07784723748904</v>
      </c>
      <c r="I91">
        <v>311.03573763215667</v>
      </c>
      <c r="J91">
        <v>1051.1250817125485</v>
      </c>
      <c r="K91">
        <v>-271.14673565079374</v>
      </c>
      <c r="L91">
        <v>18</v>
      </c>
      <c r="M91">
        <v>-606.50090288274623</v>
      </c>
      <c r="N91">
        <v>166.48948943333224</v>
      </c>
      <c r="O91">
        <v>0.27450823014771236</v>
      </c>
      <c r="P91">
        <v>7.8037857121439815</v>
      </c>
      <c r="Q91">
        <v>71.939347119959578</v>
      </c>
      <c r="AE91">
        <v>18</v>
      </c>
    </row>
    <row r="92" spans="1:31">
      <c r="A92">
        <v>165</v>
      </c>
      <c r="B92">
        <v>2.8698516891614734</v>
      </c>
      <c r="C92">
        <v>31.122191105232524</v>
      </c>
      <c r="D92">
        <v>31.122191105232524</v>
      </c>
      <c r="E92">
        <v>8</v>
      </c>
      <c r="F92">
        <v>32</v>
      </c>
      <c r="G92">
        <v>12.781188450945445</v>
      </c>
      <c r="H92">
        <v>101.84890074638025</v>
      </c>
      <c r="I92">
        <v>267.90019748580346</v>
      </c>
      <c r="J92">
        <v>520.80039497160692</v>
      </c>
      <c r="K92">
        <v>-261.42439703417006</v>
      </c>
      <c r="L92">
        <v>50</v>
      </c>
      <c r="M92">
        <v>-433.88489260806517</v>
      </c>
      <c r="N92">
        <v>-102.45982565398825</v>
      </c>
      <c r="O92">
        <v>0.23614517905453272</v>
      </c>
      <c r="P92">
        <v>6.077731331558379</v>
      </c>
      <c r="Q92">
        <v>73.78456477346964</v>
      </c>
      <c r="AD92">
        <v>50</v>
      </c>
    </row>
    <row r="93" spans="1:31">
      <c r="A93">
        <v>167</v>
      </c>
      <c r="B93">
        <v>6.9068561735552798</v>
      </c>
      <c r="C93">
        <v>38.02271845236924</v>
      </c>
      <c r="D93">
        <v>38.02271845236924</v>
      </c>
      <c r="E93">
        <v>5</v>
      </c>
      <c r="F93">
        <v>20</v>
      </c>
      <c r="G93">
        <v>15.326007658939373</v>
      </c>
      <c r="H93">
        <v>79.311222621412924</v>
      </c>
      <c r="I93">
        <v>213.93083391532767</v>
      </c>
      <c r="J93">
        <v>412.86166783065534</v>
      </c>
      <c r="K93">
        <v>-234.59264784338194</v>
      </c>
      <c r="L93">
        <v>50</v>
      </c>
      <c r="M93">
        <v>-338.89920767428617</v>
      </c>
      <c r="N93">
        <v>-168.25331391050852</v>
      </c>
      <c r="O93">
        <v>0.49647007163326179</v>
      </c>
      <c r="P93">
        <v>4.9057722267612025</v>
      </c>
      <c r="Q93">
        <v>74.124611880796976</v>
      </c>
      <c r="AD93">
        <v>50</v>
      </c>
    </row>
    <row r="94" spans="1:31">
      <c r="A94">
        <v>169</v>
      </c>
      <c r="B94">
        <v>5.6045882194804237</v>
      </c>
      <c r="C94">
        <v>35.737511620070606</v>
      </c>
      <c r="D94">
        <v>38.277802218360584</v>
      </c>
      <c r="E94">
        <v>5</v>
      </c>
      <c r="F94">
        <v>35</v>
      </c>
      <c r="G94">
        <v>13.011884425334229</v>
      </c>
      <c r="H94">
        <v>170.95397218951604</v>
      </c>
      <c r="I94">
        <v>182.28637168118365</v>
      </c>
      <c r="J94">
        <v>600.50230088414287</v>
      </c>
      <c r="K94">
        <v>-130.45390155804782</v>
      </c>
      <c r="L94">
        <v>16</v>
      </c>
      <c r="M94">
        <v>-326.8520031683168</v>
      </c>
      <c r="N94">
        <v>158.29564948337551</v>
      </c>
      <c r="O94">
        <v>0.48430374588176855</v>
      </c>
      <c r="P94">
        <v>6.530753501898344</v>
      </c>
      <c r="Q94">
        <v>74.759490233407732</v>
      </c>
      <c r="AE94">
        <v>16</v>
      </c>
    </row>
    <row r="95" spans="1:31">
      <c r="A95">
        <v>171</v>
      </c>
      <c r="B95">
        <v>4.4851612817624362</v>
      </c>
      <c r="C95">
        <v>30.182940023389971</v>
      </c>
      <c r="D95">
        <v>30.182940023389971</v>
      </c>
      <c r="E95">
        <v>6</v>
      </c>
      <c r="F95">
        <v>30</v>
      </c>
      <c r="G95">
        <v>16.637087883400685</v>
      </c>
      <c r="H95">
        <v>80.11228634492717</v>
      </c>
      <c r="I95">
        <v>264.66967044252806</v>
      </c>
      <c r="J95">
        <v>639.17417610632015</v>
      </c>
      <c r="K95">
        <v>-362.79526890113323</v>
      </c>
      <c r="L95">
        <v>50</v>
      </c>
      <c r="M95">
        <v>-519.67995800346023</v>
      </c>
      <c r="N95">
        <v>-295.01638170544464</v>
      </c>
      <c r="O95">
        <v>0.56768858825893054</v>
      </c>
      <c r="P95">
        <v>6.8120786305325121</v>
      </c>
      <c r="Q95">
        <v>72.334698607111932</v>
      </c>
      <c r="AD95">
        <v>50</v>
      </c>
    </row>
    <row r="96" spans="1:31">
      <c r="A96">
        <v>173</v>
      </c>
      <c r="B96">
        <v>3.9634644215183363</v>
      </c>
      <c r="C96">
        <v>42.423220794658548</v>
      </c>
      <c r="D96">
        <v>48.676773269204361</v>
      </c>
      <c r="E96">
        <v>9</v>
      </c>
      <c r="F96">
        <v>81</v>
      </c>
      <c r="G96">
        <v>17.056672988970831</v>
      </c>
      <c r="H96">
        <v>238.54126350046892</v>
      </c>
      <c r="I96">
        <v>396.00796922056685</v>
      </c>
      <c r="J96">
        <v>1729.5358614925508</v>
      </c>
      <c r="K96">
        <v>-831.23866542412406</v>
      </c>
      <c r="L96">
        <v>50</v>
      </c>
      <c r="M96">
        <v>-1318.2246181050907</v>
      </c>
      <c r="N96">
        <v>-788.24831457686696</v>
      </c>
      <c r="O96">
        <v>0.59796206484897152</v>
      </c>
      <c r="P96">
        <v>7.1115433986653267</v>
      </c>
      <c r="Q96">
        <v>70.970030624112113</v>
      </c>
      <c r="AD96">
        <v>50</v>
      </c>
    </row>
    <row r="97" spans="1:31">
      <c r="A97">
        <v>175</v>
      </c>
      <c r="B97">
        <v>4.0922491455275845</v>
      </c>
      <c r="C97">
        <v>22.166329916282479</v>
      </c>
      <c r="D97">
        <v>22.166329916282479</v>
      </c>
      <c r="E97">
        <v>4</v>
      </c>
      <c r="F97">
        <v>16</v>
      </c>
      <c r="G97">
        <v>16.122360620249339</v>
      </c>
      <c r="H97">
        <v>70.633779864961866</v>
      </c>
      <c r="I97">
        <v>173.20502904726391</v>
      </c>
      <c r="J97">
        <v>331.41005809452781</v>
      </c>
      <c r="K97">
        <v>-162.71642721413082</v>
      </c>
      <c r="L97">
        <v>50</v>
      </c>
      <c r="M97">
        <v>-273.23074341139977</v>
      </c>
      <c r="N97">
        <v>-57.688063759148164</v>
      </c>
      <c r="O97">
        <v>0.21113313618697746</v>
      </c>
      <c r="P97">
        <v>6.5344525315518371</v>
      </c>
      <c r="Q97">
        <v>74.272818954891108</v>
      </c>
      <c r="AD97">
        <v>50</v>
      </c>
    </row>
    <row r="98" spans="1:31">
      <c r="A98">
        <v>177</v>
      </c>
      <c r="B98">
        <v>4.2644785080265368</v>
      </c>
      <c r="C98">
        <v>53.821136628065418</v>
      </c>
      <c r="D98">
        <v>73.171261430576763</v>
      </c>
      <c r="E98">
        <v>9</v>
      </c>
      <c r="F98">
        <v>90</v>
      </c>
      <c r="G98">
        <v>14.60878714983501</v>
      </c>
      <c r="H98">
        <v>389.33481110137689</v>
      </c>
      <c r="I98">
        <v>355.62324891739758</v>
      </c>
      <c r="J98">
        <v>1718.1162445869875</v>
      </c>
      <c r="K98">
        <v>-561.48797009426607</v>
      </c>
      <c r="L98">
        <v>50</v>
      </c>
      <c r="M98">
        <v>-1037.3344190532198</v>
      </c>
      <c r="N98">
        <v>-155.26088318078459</v>
      </c>
      <c r="O98">
        <v>0.14967293124476863</v>
      </c>
      <c r="P98">
        <v>7.0324489525491609</v>
      </c>
      <c r="Q98">
        <v>72.781074952901804</v>
      </c>
      <c r="AD98">
        <v>50</v>
      </c>
    </row>
    <row r="99" spans="1:31">
      <c r="A99">
        <v>179</v>
      </c>
      <c r="B99">
        <v>4.9866402840353468</v>
      </c>
      <c r="C99">
        <v>55.48793008470377</v>
      </c>
      <c r="D99">
        <v>62.517822126699038</v>
      </c>
      <c r="E99">
        <v>9</v>
      </c>
      <c r="F99">
        <v>72</v>
      </c>
      <c r="G99">
        <v>17.29507128141142</v>
      </c>
      <c r="H99">
        <v>295.04232556516246</v>
      </c>
      <c r="I99">
        <v>385.86883217951845</v>
      </c>
      <c r="J99">
        <v>1498.4753287180738</v>
      </c>
      <c r="K99">
        <v>-666.88895855395174</v>
      </c>
      <c r="L99">
        <v>50</v>
      </c>
      <c r="M99">
        <v>-1091.3734139397573</v>
      </c>
      <c r="N99">
        <v>-470.77471130158438</v>
      </c>
      <c r="O99">
        <v>0.43135988589105456</v>
      </c>
      <c r="P99">
        <v>5.807727693892204</v>
      </c>
      <c r="Q99">
        <v>74.409084325728742</v>
      </c>
      <c r="AD99">
        <v>50</v>
      </c>
    </row>
    <row r="100" spans="1:31">
      <c r="A100">
        <v>181</v>
      </c>
      <c r="B100">
        <v>4.8765707448363766</v>
      </c>
      <c r="C100">
        <v>26.008914289976143</v>
      </c>
      <c r="D100">
        <v>27.584237460555045</v>
      </c>
      <c r="E100">
        <v>4</v>
      </c>
      <c r="F100">
        <v>24</v>
      </c>
      <c r="G100">
        <v>13.681734530975348</v>
      </c>
      <c r="H100">
        <v>120.92102154973345</v>
      </c>
      <c r="I100">
        <v>151.59446309737621</v>
      </c>
      <c r="J100">
        <v>424.78338929212862</v>
      </c>
      <c r="K100">
        <v>-103.82274182942416</v>
      </c>
      <c r="L100">
        <v>16</v>
      </c>
      <c r="M100">
        <v>-261.93019637105192</v>
      </c>
      <c r="N100">
        <v>116.01834650760028</v>
      </c>
      <c r="O100">
        <v>0.44293612617022582</v>
      </c>
      <c r="P100">
        <v>7.5905071674475089</v>
      </c>
      <c r="Q100">
        <v>71.773927000847692</v>
      </c>
      <c r="AE100">
        <v>16</v>
      </c>
    </row>
    <row r="101" spans="1:31">
      <c r="A101">
        <v>183</v>
      </c>
      <c r="B101">
        <v>5.0195776487720734</v>
      </c>
      <c r="C101">
        <v>45.084006956627718</v>
      </c>
      <c r="D101">
        <v>66.745755385560031</v>
      </c>
      <c r="E101">
        <v>6</v>
      </c>
      <c r="F101">
        <v>54</v>
      </c>
      <c r="G101">
        <v>16.677932950476237</v>
      </c>
      <c r="H101">
        <v>361.67333913979712</v>
      </c>
      <c r="I101">
        <v>268.35202452481587</v>
      </c>
      <c r="J101">
        <v>1155.0841103616715</v>
      </c>
      <c r="K101">
        <v>-182.91251092180184</v>
      </c>
      <c r="L101">
        <v>15</v>
      </c>
      <c r="M101">
        <v>-544.46443412936935</v>
      </c>
      <c r="N101">
        <v>505.87934767507176</v>
      </c>
      <c r="O101">
        <v>0.92913203501345787</v>
      </c>
      <c r="P101">
        <v>7.7696989581638194</v>
      </c>
      <c r="Q101">
        <v>77.041547871221582</v>
      </c>
      <c r="AE101">
        <v>15</v>
      </c>
    </row>
    <row r="102" spans="1:31">
      <c r="A102">
        <v>185</v>
      </c>
      <c r="B102">
        <v>6.2529077289625672</v>
      </c>
      <c r="C102">
        <v>58.951012953029107</v>
      </c>
      <c r="D102">
        <v>89.194505481582709</v>
      </c>
      <c r="E102">
        <v>7</v>
      </c>
      <c r="F102">
        <v>70</v>
      </c>
      <c r="G102">
        <v>14.441332933614214</v>
      </c>
      <c r="H102">
        <v>496.94614981095577</v>
      </c>
      <c r="I102">
        <v>269.10735123937098</v>
      </c>
      <c r="J102">
        <v>1285.5367561968549</v>
      </c>
      <c r="K102">
        <v>-233.6199912700892</v>
      </c>
      <c r="L102">
        <v>17</v>
      </c>
      <c r="M102">
        <v>-592.02394347404902</v>
      </c>
      <c r="N102">
        <v>437.61963821776698</v>
      </c>
      <c r="O102">
        <v>0.73919246517256743</v>
      </c>
      <c r="P102">
        <v>6.1466298718981482</v>
      </c>
      <c r="Q102">
        <v>72.765790703230977</v>
      </c>
      <c r="AE102">
        <v>17</v>
      </c>
    </row>
    <row r="103" spans="1:31">
      <c r="A103">
        <v>187</v>
      </c>
      <c r="B103">
        <v>4.5068954645515902</v>
      </c>
      <c r="C103">
        <v>26.085775085949759</v>
      </c>
      <c r="D103">
        <v>29.809285025842755</v>
      </c>
      <c r="E103">
        <v>4</v>
      </c>
      <c r="F103">
        <v>24</v>
      </c>
      <c r="G103">
        <v>16.948808169140708</v>
      </c>
      <c r="H103">
        <v>138.4259973936415</v>
      </c>
      <c r="I103">
        <v>184.83576001414173</v>
      </c>
      <c r="J103">
        <v>524.50728004242512</v>
      </c>
      <c r="K103">
        <v>-181.47292626150283</v>
      </c>
      <c r="L103">
        <v>21</v>
      </c>
      <c r="M103">
        <v>-368.99472349379067</v>
      </c>
      <c r="N103">
        <v>37.33840684553595</v>
      </c>
      <c r="O103">
        <v>0.1011895413896461</v>
      </c>
      <c r="P103">
        <v>7.3232327659182568</v>
      </c>
      <c r="Q103">
        <v>75.141758255150492</v>
      </c>
      <c r="AE103">
        <v>21</v>
      </c>
    </row>
    <row r="104" spans="1:31">
      <c r="A104">
        <v>189</v>
      </c>
      <c r="B104">
        <v>5.4827931691321785</v>
      </c>
      <c r="C104">
        <v>77.287183929597205</v>
      </c>
      <c r="D104">
        <v>121.47186739140565</v>
      </c>
      <c r="E104">
        <v>10</v>
      </c>
      <c r="F104">
        <v>100</v>
      </c>
      <c r="G104">
        <v>16.819878160142132</v>
      </c>
      <c r="H104">
        <v>684.47960826685221</v>
      </c>
      <c r="I104">
        <v>437.20012061515195</v>
      </c>
      <c r="J104">
        <v>2126.00060307576</v>
      </c>
      <c r="K104">
        <v>-348.2411710458436</v>
      </c>
      <c r="L104">
        <v>16</v>
      </c>
      <c r="M104">
        <v>-953.47559738466157</v>
      </c>
      <c r="N104">
        <v>848.74824158182048</v>
      </c>
      <c r="O104">
        <v>0.89016252110688177</v>
      </c>
      <c r="P104">
        <v>7.6510041623283191</v>
      </c>
      <c r="Q104">
        <v>70.91237695981583</v>
      </c>
      <c r="AE104">
        <v>16</v>
      </c>
    </row>
    <row r="105" spans="1:31">
      <c r="A105">
        <v>191</v>
      </c>
      <c r="B105">
        <v>5.7043132641496834</v>
      </c>
      <c r="C105">
        <v>77.651411675240197</v>
      </c>
      <c r="D105">
        <v>77.651411675240197</v>
      </c>
      <c r="E105">
        <v>10</v>
      </c>
      <c r="F105">
        <v>50</v>
      </c>
      <c r="G105">
        <v>12.29584238071593</v>
      </c>
      <c r="H105">
        <v>293.47562659242891</v>
      </c>
      <c r="I105">
        <v>341.46472293512301</v>
      </c>
      <c r="J105">
        <v>831.16180733780755</v>
      </c>
      <c r="K105">
        <v>-66.198076841778388</v>
      </c>
      <c r="L105">
        <v>11</v>
      </c>
      <c r="M105">
        <v>-463.3671795360242</v>
      </c>
      <c r="N105">
        <v>537.89708793766624</v>
      </c>
      <c r="O105">
        <v>1.160844167850364</v>
      </c>
      <c r="P105">
        <v>7.1603337292966254</v>
      </c>
      <c r="Q105">
        <v>70.546357492075401</v>
      </c>
      <c r="AE105">
        <v>11</v>
      </c>
    </row>
    <row r="106" spans="1:31">
      <c r="A106">
        <v>193</v>
      </c>
      <c r="B106">
        <v>5.1797330484667814</v>
      </c>
      <c r="C106">
        <v>65.698000100901154</v>
      </c>
      <c r="D106">
        <v>78.824583801390077</v>
      </c>
      <c r="E106">
        <v>9</v>
      </c>
      <c r="F106">
        <v>63</v>
      </c>
      <c r="G106">
        <v>12.463170596332063</v>
      </c>
      <c r="H106">
        <v>377.73995542523488</v>
      </c>
      <c r="I106">
        <v>312.82614012430332</v>
      </c>
      <c r="J106">
        <v>1057.3914904350615</v>
      </c>
      <c r="K106">
        <v>-281.95504820988879</v>
      </c>
      <c r="L106">
        <v>18</v>
      </c>
      <c r="M106">
        <v>-648.02821793992086</v>
      </c>
      <c r="N106">
        <v>207.17756244468492</v>
      </c>
      <c r="O106">
        <v>0.31970453864385961</v>
      </c>
      <c r="P106">
        <v>5.5733313782613871</v>
      </c>
      <c r="Q106">
        <v>68.795723594320151</v>
      </c>
      <c r="AE106">
        <v>18</v>
      </c>
    </row>
    <row r="107" spans="1:31">
      <c r="A107">
        <v>195</v>
      </c>
      <c r="B107">
        <v>6.018606844289093</v>
      </c>
      <c r="C107">
        <v>27.398519646391325</v>
      </c>
      <c r="D107">
        <v>30.180631545498613</v>
      </c>
      <c r="E107">
        <v>4</v>
      </c>
      <c r="F107">
        <v>36</v>
      </c>
      <c r="G107">
        <v>15.977559289585328</v>
      </c>
      <c r="H107">
        <v>145.66368207204636</v>
      </c>
      <c r="I107">
        <v>170.45408379531341</v>
      </c>
      <c r="J107">
        <v>714.54337707891023</v>
      </c>
      <c r="K107">
        <v>-275.00270703393198</v>
      </c>
      <c r="L107">
        <v>50</v>
      </c>
      <c r="M107">
        <v>-466.48831365752699</v>
      </c>
      <c r="N107">
        <v>-161.99075737286444</v>
      </c>
      <c r="O107">
        <v>0.3472557674655708</v>
      </c>
      <c r="P107">
        <v>6.8249029260299752</v>
      </c>
      <c r="Q107">
        <v>75.749818290724946</v>
      </c>
      <c r="AD107">
        <v>50</v>
      </c>
    </row>
    <row r="108" spans="1:31">
      <c r="A108">
        <v>197</v>
      </c>
      <c r="B108">
        <v>6.4675879725899321</v>
      </c>
      <c r="C108">
        <v>64.242194435569331</v>
      </c>
      <c r="D108">
        <v>66.317548841934112</v>
      </c>
      <c r="E108">
        <v>7</v>
      </c>
      <c r="F108">
        <v>35</v>
      </c>
      <c r="G108">
        <v>16.547729650607334</v>
      </c>
      <c r="H108">
        <v>286.37176484062542</v>
      </c>
      <c r="I108">
        <v>298.72203147949676</v>
      </c>
      <c r="J108">
        <v>724.30507869874191</v>
      </c>
      <c r="K108">
        <v>-86.349540343678584</v>
      </c>
      <c r="L108">
        <v>12</v>
      </c>
      <c r="M108">
        <v>-444.49998766109309</v>
      </c>
      <c r="N108">
        <v>452.95165711097872</v>
      </c>
      <c r="O108">
        <v>1.0190138800551094</v>
      </c>
      <c r="P108">
        <v>7.1261508710326655</v>
      </c>
      <c r="Q108">
        <v>76.949361935285268</v>
      </c>
      <c r="AE108">
        <v>12</v>
      </c>
    </row>
    <row r="109" spans="1:31">
      <c r="A109">
        <v>199</v>
      </c>
      <c r="B109">
        <v>3.0331240359408436</v>
      </c>
      <c r="C109">
        <v>32.438322532637017</v>
      </c>
      <c r="D109">
        <v>32.614834168634303</v>
      </c>
      <c r="E109">
        <v>9</v>
      </c>
      <c r="F109">
        <v>63</v>
      </c>
      <c r="G109">
        <v>13.942565383523325</v>
      </c>
      <c r="H109">
        <v>140.41359896167867</v>
      </c>
      <c r="I109">
        <v>335.74244558868543</v>
      </c>
      <c r="J109">
        <v>1137.5985595603991</v>
      </c>
      <c r="K109">
        <v>-598.08051711091321</v>
      </c>
      <c r="L109">
        <v>50</v>
      </c>
      <c r="M109">
        <v>-902.83880196630025</v>
      </c>
      <c r="N109">
        <v>-523.13988449297312</v>
      </c>
      <c r="O109">
        <v>0.57943885813682616</v>
      </c>
      <c r="P109">
        <v>6.8689914904619727</v>
      </c>
      <c r="Q109">
        <v>73.371192706115608</v>
      </c>
      <c r="AD109">
        <v>50</v>
      </c>
    </row>
    <row r="110" spans="1:31">
      <c r="A110">
        <v>201</v>
      </c>
      <c r="B110">
        <v>5.3173449381423206</v>
      </c>
      <c r="C110">
        <v>67.03453582284331</v>
      </c>
      <c r="D110">
        <v>81.32766538962035</v>
      </c>
      <c r="E110">
        <v>10</v>
      </c>
      <c r="F110">
        <v>100</v>
      </c>
      <c r="G110">
        <v>16.261534280938566</v>
      </c>
      <c r="H110">
        <v>417.3211070048788</v>
      </c>
      <c r="I110">
        <v>433.2987756509047</v>
      </c>
      <c r="J110">
        <v>2106.4938782545237</v>
      </c>
      <c r="K110">
        <v>-681.439836132609</v>
      </c>
      <c r="L110">
        <v>50</v>
      </c>
      <c r="M110">
        <v>-1238.2151112315883</v>
      </c>
      <c r="N110">
        <v>-242.86349717067978</v>
      </c>
      <c r="O110">
        <v>0.19613998809069297</v>
      </c>
      <c r="P110">
        <v>7.3855878318948101</v>
      </c>
      <c r="Q110">
        <v>74.140066104498572</v>
      </c>
      <c r="AD110">
        <v>50</v>
      </c>
    </row>
    <row r="111" spans="1:31">
      <c r="A111">
        <v>203</v>
      </c>
      <c r="B111">
        <v>6.4261086056762915</v>
      </c>
      <c r="C111">
        <v>88.55789271517412</v>
      </c>
      <c r="D111">
        <v>88.55789271517412</v>
      </c>
      <c r="E111">
        <v>9</v>
      </c>
      <c r="F111">
        <v>36</v>
      </c>
      <c r="G111">
        <v>13.190883032697498</v>
      </c>
      <c r="H111">
        <v>351.90526811242262</v>
      </c>
      <c r="I111">
        <v>312.87745722063352</v>
      </c>
      <c r="J111">
        <v>610.75491444126703</v>
      </c>
      <c r="K111">
        <v>139.13035155231134</v>
      </c>
      <c r="L111">
        <v>7</v>
      </c>
      <c r="M111">
        <v>-342.80515461101095</v>
      </c>
      <c r="N111">
        <v>901.07279340064804</v>
      </c>
      <c r="O111">
        <v>2.6285275506522545</v>
      </c>
      <c r="P111">
        <v>7.1858717358482469</v>
      </c>
      <c r="Q111">
        <v>73.644236942098502</v>
      </c>
      <c r="AE111">
        <v>7</v>
      </c>
    </row>
    <row r="112" spans="1:31">
      <c r="A112">
        <v>205</v>
      </c>
      <c r="B112">
        <v>6.2166122299650315</v>
      </c>
      <c r="C112">
        <v>75.415700792022136</v>
      </c>
      <c r="D112">
        <v>112.81921182843365</v>
      </c>
      <c r="E112">
        <v>9</v>
      </c>
      <c r="F112">
        <v>90</v>
      </c>
      <c r="G112">
        <v>12.636445947885218</v>
      </c>
      <c r="H112">
        <v>625.76415011148868</v>
      </c>
      <c r="I112">
        <v>306.89188409795037</v>
      </c>
      <c r="J112">
        <v>1474.4594204897521</v>
      </c>
      <c r="K112">
        <v>169.12903654723752</v>
      </c>
      <c r="L112">
        <v>11</v>
      </c>
      <c r="M112">
        <v>-352.35330229305816</v>
      </c>
      <c r="N112">
        <v>1664.1965291595882</v>
      </c>
      <c r="O112">
        <v>4.7230904842647057</v>
      </c>
      <c r="P112">
        <v>9.0124964600683803</v>
      </c>
      <c r="Q112">
        <v>75.666311895292438</v>
      </c>
      <c r="AE112">
        <v>11</v>
      </c>
    </row>
    <row r="113" spans="1:31">
      <c r="A113">
        <v>207</v>
      </c>
      <c r="B113">
        <v>4.9964403631592944</v>
      </c>
      <c r="C113">
        <v>65.940208218288689</v>
      </c>
      <c r="D113">
        <v>65.940208218288689</v>
      </c>
      <c r="E113">
        <v>10</v>
      </c>
      <c r="F113">
        <v>50</v>
      </c>
      <c r="G113">
        <v>9.6774911268660375</v>
      </c>
      <c r="H113">
        <v>249.48040673265433</v>
      </c>
      <c r="I113">
        <v>294.9766687620774</v>
      </c>
      <c r="J113">
        <v>714.94167190519352</v>
      </c>
      <c r="K113">
        <v>4.6013492138823153</v>
      </c>
      <c r="L113">
        <v>9</v>
      </c>
      <c r="M113">
        <v>-363.02285121132002</v>
      </c>
      <c r="N113">
        <v>599.2748891934491</v>
      </c>
      <c r="O113">
        <v>1.6507910926097704</v>
      </c>
      <c r="P113">
        <v>8.3695830072176793</v>
      </c>
      <c r="Q113">
        <v>73.066439025213768</v>
      </c>
      <c r="AE113">
        <v>9</v>
      </c>
    </row>
    <row r="114" spans="1:31">
      <c r="A114">
        <v>209</v>
      </c>
      <c r="B114">
        <v>6.1343676128746996</v>
      </c>
      <c r="C114">
        <v>78.503085470702644</v>
      </c>
      <c r="D114">
        <v>84.955474412725849</v>
      </c>
      <c r="E114">
        <v>9</v>
      </c>
      <c r="F114">
        <v>54</v>
      </c>
      <c r="G114">
        <v>14.074142104387663</v>
      </c>
      <c r="H114">
        <v>375.25114737821809</v>
      </c>
      <c r="I114">
        <v>341.00026164670174</v>
      </c>
      <c r="J114">
        <v>993.00078494010529</v>
      </c>
      <c r="K114">
        <v>-146.404548535461</v>
      </c>
      <c r="L114">
        <v>13</v>
      </c>
      <c r="M114">
        <v>-553.3868686300375</v>
      </c>
      <c r="N114">
        <v>487.20948912773838</v>
      </c>
      <c r="O114">
        <v>0.88041389622032851</v>
      </c>
      <c r="P114">
        <v>5.7384660235188987</v>
      </c>
      <c r="Q114">
        <v>72.246078780432356</v>
      </c>
      <c r="AE114">
        <v>13</v>
      </c>
    </row>
    <row r="115" spans="1:31">
      <c r="A115">
        <v>211</v>
      </c>
      <c r="B115">
        <v>4.8406851158466031</v>
      </c>
      <c r="C115">
        <v>32.41581964913172</v>
      </c>
      <c r="D115">
        <v>44.686439519357798</v>
      </c>
      <c r="E115">
        <v>5</v>
      </c>
      <c r="F115">
        <v>45</v>
      </c>
      <c r="G115">
        <v>13.952525359848313</v>
      </c>
      <c r="H115">
        <v>236.48479169280739</v>
      </c>
      <c r="I115">
        <v>186.0611409192843</v>
      </c>
      <c r="J115">
        <v>784.77513413677934</v>
      </c>
      <c r="K115">
        <v>-140.68575005723562</v>
      </c>
      <c r="L115">
        <v>16</v>
      </c>
      <c r="M115">
        <v>-375.21490184431252</v>
      </c>
      <c r="N115">
        <v>283.54547006495847</v>
      </c>
      <c r="O115">
        <v>0.75568819007782817</v>
      </c>
      <c r="P115">
        <v>7.9272724063334854</v>
      </c>
      <c r="Q115">
        <v>74.518779472602176</v>
      </c>
      <c r="AE115">
        <v>16</v>
      </c>
    </row>
    <row r="116" spans="1:31">
      <c r="A116">
        <v>213</v>
      </c>
      <c r="B116">
        <v>6.2184801126227995</v>
      </c>
      <c r="C116">
        <v>55.693523783565077</v>
      </c>
      <c r="D116">
        <v>66.457291670563762</v>
      </c>
      <c r="E116">
        <v>7</v>
      </c>
      <c r="F116">
        <v>70</v>
      </c>
      <c r="G116">
        <v>14.26119013622465</v>
      </c>
      <c r="H116">
        <v>338.21963997728795</v>
      </c>
      <c r="I116">
        <v>276.1431027800266</v>
      </c>
      <c r="J116">
        <v>1320.7155139001327</v>
      </c>
      <c r="K116">
        <v>-398.79698901913525</v>
      </c>
      <c r="L116">
        <v>50</v>
      </c>
      <c r="M116">
        <v>-737.41021785859016</v>
      </c>
      <c r="N116">
        <v>-86.157494071502398</v>
      </c>
      <c r="O116">
        <v>0.11683794445064827</v>
      </c>
      <c r="P116">
        <v>6.5409774143876325</v>
      </c>
      <c r="Q116">
        <v>72.565373389897417</v>
      </c>
      <c r="AD116">
        <v>50</v>
      </c>
    </row>
    <row r="117" spans="1:31">
      <c r="A117">
        <v>215</v>
      </c>
      <c r="B117">
        <v>6.1805875419612093</v>
      </c>
      <c r="C117">
        <v>70.526204819437595</v>
      </c>
      <c r="D117">
        <v>114.08791187113127</v>
      </c>
      <c r="E117">
        <v>8</v>
      </c>
      <c r="F117">
        <v>80</v>
      </c>
      <c r="G117">
        <v>14.783998787854294</v>
      </c>
      <c r="H117">
        <v>649.51714200681408</v>
      </c>
      <c r="I117">
        <v>316.8609506000372</v>
      </c>
      <c r="J117">
        <v>1524.3047530001863</v>
      </c>
      <c r="K117">
        <v>76.914018273155733</v>
      </c>
      <c r="L117">
        <v>12</v>
      </c>
      <c r="M117">
        <v>-427.99210775016007</v>
      </c>
      <c r="N117">
        <v>1528.1035909648597</v>
      </c>
      <c r="O117">
        <v>3.570401330523806</v>
      </c>
      <c r="P117">
        <v>7.6688481985212977</v>
      </c>
      <c r="Q117">
        <v>75.831058126487875</v>
      </c>
      <c r="AE117">
        <v>12</v>
      </c>
    </row>
    <row r="118" spans="1:31">
      <c r="A118">
        <v>217</v>
      </c>
      <c r="B118">
        <v>4.4013075341920009</v>
      </c>
      <c r="C118">
        <v>36.993000259634137</v>
      </c>
      <c r="D118">
        <v>36.993000259634137</v>
      </c>
      <c r="E118">
        <v>7</v>
      </c>
      <c r="F118">
        <v>42</v>
      </c>
      <c r="G118">
        <v>14.055277959538106</v>
      </c>
      <c r="H118">
        <v>122.68952036356305</v>
      </c>
      <c r="I118">
        <v>263.35078199293986</v>
      </c>
      <c r="J118">
        <v>760.05234597881952</v>
      </c>
      <c r="K118">
        <v>-354.4619862296837</v>
      </c>
      <c r="L118">
        <v>50</v>
      </c>
      <c r="M118">
        <v>-559.29488530226649</v>
      </c>
      <c r="N118">
        <v>-228.62142713059734</v>
      </c>
      <c r="O118">
        <v>0.4087672409288004</v>
      </c>
      <c r="P118">
        <v>7.2730306862871599</v>
      </c>
      <c r="Q118">
        <v>70.925763684251223</v>
      </c>
      <c r="AD118">
        <v>50</v>
      </c>
    </row>
    <row r="119" spans="1:31">
      <c r="A119">
        <v>219</v>
      </c>
      <c r="B119">
        <v>4.457525569288844</v>
      </c>
      <c r="C119">
        <v>51.482089469368859</v>
      </c>
      <c r="D119">
        <v>54.943089864518001</v>
      </c>
      <c r="E119">
        <v>9</v>
      </c>
      <c r="F119">
        <v>54</v>
      </c>
      <c r="G119">
        <v>14.426726608697187</v>
      </c>
      <c r="H119">
        <v>243.98049720537554</v>
      </c>
      <c r="I119">
        <v>358.30225972759581</v>
      </c>
      <c r="J119">
        <v>1044.9067791827874</v>
      </c>
      <c r="K119">
        <v>-408.19147594612116</v>
      </c>
      <c r="L119">
        <v>50</v>
      </c>
      <c r="M119">
        <v>-754.61367686417543</v>
      </c>
      <c r="N119">
        <v>-65.162403112620652</v>
      </c>
      <c r="O119">
        <v>8.6352003827183985E-2</v>
      </c>
      <c r="P119">
        <v>6.7554794568412362</v>
      </c>
      <c r="Q119">
        <v>75.027617917485756</v>
      </c>
      <c r="AD119">
        <v>50</v>
      </c>
    </row>
    <row r="120" spans="1:31">
      <c r="A120">
        <v>221</v>
      </c>
      <c r="B120">
        <v>4.8606162801496424</v>
      </c>
      <c r="C120">
        <v>24.080231080121703</v>
      </c>
      <c r="D120">
        <v>24.231941949754308</v>
      </c>
      <c r="E120">
        <v>4</v>
      </c>
      <c r="F120">
        <v>28</v>
      </c>
      <c r="G120">
        <v>10.670797529243645</v>
      </c>
      <c r="H120">
        <v>103.68780323036634</v>
      </c>
      <c r="I120">
        <v>128.7187283735997</v>
      </c>
      <c r="J120">
        <v>413.01554930759897</v>
      </c>
      <c r="K120">
        <v>-104.38535450779494</v>
      </c>
      <c r="L120">
        <v>18</v>
      </c>
      <c r="M120">
        <v>-229.18422167130242</v>
      </c>
      <c r="N120">
        <v>64.754636794954536</v>
      </c>
      <c r="O120">
        <v>0.28254404392561577</v>
      </c>
      <c r="P120">
        <v>7.7030656585992769</v>
      </c>
      <c r="Q120">
        <v>77.130706612798249</v>
      </c>
      <c r="AE120">
        <v>18</v>
      </c>
    </row>
    <row r="121" spans="1:31">
      <c r="A121">
        <v>223</v>
      </c>
      <c r="B121">
        <v>4.5403586847801893</v>
      </c>
      <c r="C121">
        <v>64.994367984265097</v>
      </c>
      <c r="D121">
        <v>91.577719136645712</v>
      </c>
      <c r="E121">
        <v>10</v>
      </c>
      <c r="F121">
        <v>90</v>
      </c>
      <c r="G121">
        <v>17.620908242996975</v>
      </c>
      <c r="H121">
        <v>486.61541645128472</v>
      </c>
      <c r="I121">
        <v>442.36066517537699</v>
      </c>
      <c r="J121">
        <v>1938.1229932891968</v>
      </c>
      <c r="K121">
        <v>-613.41275085805444</v>
      </c>
      <c r="L121">
        <v>26</v>
      </c>
      <c r="M121">
        <v>-1198.3229009255167</v>
      </c>
      <c r="N121">
        <v>8.461301570212175</v>
      </c>
      <c r="O121">
        <v>7.060952906497193E-3</v>
      </c>
      <c r="P121">
        <v>7.5140689505981726</v>
      </c>
      <c r="Q121">
        <v>73.126075055918122</v>
      </c>
      <c r="AE121">
        <v>26</v>
      </c>
    </row>
    <row r="122" spans="1:31">
      <c r="A122">
        <v>225</v>
      </c>
      <c r="B122">
        <v>4.5945084376826824</v>
      </c>
      <c r="C122">
        <v>66.418224436160443</v>
      </c>
      <c r="D122">
        <v>76.297759380489964</v>
      </c>
      <c r="E122">
        <v>10</v>
      </c>
      <c r="F122">
        <v>60</v>
      </c>
      <c r="G122">
        <v>16.132116542202866</v>
      </c>
      <c r="H122">
        <v>356.16543854323731</v>
      </c>
      <c r="I122">
        <v>418.7379469268343</v>
      </c>
      <c r="J122">
        <v>1226.2138407805028</v>
      </c>
      <c r="K122">
        <v>-235.95201140584075</v>
      </c>
      <c r="L122">
        <v>14</v>
      </c>
      <c r="M122">
        <v>-745.67059682483932</v>
      </c>
      <c r="N122">
        <v>522.53218840991599</v>
      </c>
      <c r="O122">
        <v>0.70075471747836759</v>
      </c>
      <c r="P122">
        <v>7.7318311021049499</v>
      </c>
      <c r="Q122">
        <v>75.381176878058227</v>
      </c>
      <c r="AE122">
        <v>14</v>
      </c>
    </row>
    <row r="123" spans="1:31">
      <c r="A123">
        <v>227</v>
      </c>
      <c r="B123">
        <v>4.1705547867558224</v>
      </c>
      <c r="C123">
        <v>40.664519727722272</v>
      </c>
      <c r="D123">
        <v>40.664519727722272</v>
      </c>
      <c r="E123">
        <v>8</v>
      </c>
      <c r="F123">
        <v>48</v>
      </c>
      <c r="G123">
        <v>13.37435125509028</v>
      </c>
      <c r="H123">
        <v>169.39143750288946</v>
      </c>
      <c r="I123">
        <v>293.18770057453776</v>
      </c>
      <c r="J123">
        <v>849.56310172361327</v>
      </c>
      <c r="K123">
        <v>-374.7387887281169</v>
      </c>
      <c r="L123">
        <v>50</v>
      </c>
      <c r="M123">
        <v>-630.72053299040113</v>
      </c>
      <c r="N123">
        <v>-170.98690271607776</v>
      </c>
      <c r="O123">
        <v>0.27109772676241695</v>
      </c>
      <c r="P123">
        <v>7.5435910405681508</v>
      </c>
      <c r="Q123">
        <v>75.122134090634802</v>
      </c>
      <c r="AD123">
        <v>50</v>
      </c>
    </row>
    <row r="124" spans="1:31">
      <c r="A124">
        <v>229</v>
      </c>
      <c r="B124">
        <v>5.627577981631239</v>
      </c>
      <c r="C124">
        <v>58.825001833769605</v>
      </c>
      <c r="D124">
        <v>66.398708718904814</v>
      </c>
      <c r="E124">
        <v>7</v>
      </c>
      <c r="F124">
        <v>42</v>
      </c>
      <c r="G124">
        <v>17.572781658392746</v>
      </c>
      <c r="H124">
        <v>302.88138987049183</v>
      </c>
      <c r="I124">
        <v>310.4250900796992</v>
      </c>
      <c r="J124">
        <v>901.27527023909784</v>
      </c>
      <c r="K124">
        <v>-42.605323737707167</v>
      </c>
      <c r="L124">
        <v>11</v>
      </c>
      <c r="M124">
        <v>-454.77009171686177</v>
      </c>
      <c r="N124">
        <v>674.78511008865951</v>
      </c>
      <c r="O124">
        <v>1.4837939485888141</v>
      </c>
      <c r="P124">
        <v>8.311295525509049</v>
      </c>
      <c r="Q124">
        <v>71.400583975245979</v>
      </c>
      <c r="AE124">
        <v>11</v>
      </c>
    </row>
    <row r="125" spans="1:31">
      <c r="A125">
        <v>231</v>
      </c>
      <c r="B125">
        <v>5.6049440424469958</v>
      </c>
      <c r="C125">
        <v>69.321587864535687</v>
      </c>
      <c r="D125">
        <v>69.321587864535687</v>
      </c>
      <c r="E125">
        <v>10</v>
      </c>
      <c r="F125">
        <v>70</v>
      </c>
      <c r="G125">
        <v>16.94996879970779</v>
      </c>
      <c r="H125">
        <v>291.39686503825072</v>
      </c>
      <c r="I125">
        <v>423.48109699295094</v>
      </c>
      <c r="J125">
        <v>1444.6838394753283</v>
      </c>
      <c r="K125">
        <v>-581.20242608552644</v>
      </c>
      <c r="L125">
        <v>50</v>
      </c>
      <c r="M125">
        <v>-989.86285048661307</v>
      </c>
      <c r="N125">
        <v>-280.65895119543688</v>
      </c>
      <c r="O125">
        <v>0.2835331693248877</v>
      </c>
      <c r="P125">
        <v>6.4644049812076583</v>
      </c>
      <c r="Q125">
        <v>68.506310645088817</v>
      </c>
      <c r="AD125">
        <v>50</v>
      </c>
    </row>
    <row r="126" spans="1:31">
      <c r="A126">
        <v>233</v>
      </c>
      <c r="B126">
        <v>4.6199804731057865</v>
      </c>
      <c r="C126">
        <v>53.217884583771195</v>
      </c>
      <c r="D126">
        <v>53.217884583771195</v>
      </c>
      <c r="E126">
        <v>8</v>
      </c>
      <c r="F126">
        <v>32</v>
      </c>
      <c r="G126">
        <v>16.012684771253323</v>
      </c>
      <c r="H126">
        <v>168.59706387403895</v>
      </c>
      <c r="I126">
        <v>322.78405974812335</v>
      </c>
      <c r="J126">
        <v>630.56811949624671</v>
      </c>
      <c r="K126">
        <v>-199.79198671932673</v>
      </c>
      <c r="L126">
        <v>17</v>
      </c>
      <c r="M126">
        <v>-470.00134398405606</v>
      </c>
      <c r="N126">
        <v>118.22879767798494</v>
      </c>
      <c r="O126">
        <v>0.25154991404023652</v>
      </c>
      <c r="P126">
        <v>7.1476652935228095</v>
      </c>
      <c r="Q126">
        <v>72.227281166294432</v>
      </c>
      <c r="AE126">
        <v>17</v>
      </c>
    </row>
    <row r="127" spans="1:31">
      <c r="A127">
        <v>235</v>
      </c>
      <c r="B127">
        <v>4.7614939829699798</v>
      </c>
      <c r="C127">
        <v>46.655174138322685</v>
      </c>
      <c r="D127">
        <v>46.655174138322685</v>
      </c>
      <c r="E127">
        <v>7</v>
      </c>
      <c r="F127">
        <v>35</v>
      </c>
      <c r="G127">
        <v>15.807987422418524</v>
      </c>
      <c r="H127">
        <v>172.60069315191879</v>
      </c>
      <c r="I127">
        <v>302.15629039411152</v>
      </c>
      <c r="J127">
        <v>732.89072598527878</v>
      </c>
      <c r="K127">
        <v>-281.50504363975864</v>
      </c>
      <c r="L127">
        <v>50</v>
      </c>
      <c r="M127">
        <v>-536.45182803917248</v>
      </c>
      <c r="N127">
        <v>-15.206972131656411</v>
      </c>
      <c r="O127">
        <v>2.8347320927660211E-2</v>
      </c>
      <c r="P127">
        <v>7.2462182387736496</v>
      </c>
      <c r="Q127">
        <v>73.109771573643926</v>
      </c>
      <c r="AD127">
        <v>50</v>
      </c>
    </row>
    <row r="128" spans="1:31">
      <c r="A128">
        <v>237</v>
      </c>
      <c r="B128">
        <v>5.5942083748755627</v>
      </c>
      <c r="C128">
        <v>44.56303188993823</v>
      </c>
      <c r="D128">
        <v>63.494229059204613</v>
      </c>
      <c r="E128">
        <v>6</v>
      </c>
      <c r="F128">
        <v>60</v>
      </c>
      <c r="G128">
        <v>12.301358549498755</v>
      </c>
      <c r="H128">
        <v>345.92920637608512</v>
      </c>
      <c r="I128">
        <v>218.09897104159961</v>
      </c>
      <c r="J128">
        <v>1030.4948552079979</v>
      </c>
      <c r="K128">
        <v>-55.18867423221964</v>
      </c>
      <c r="L128">
        <v>13</v>
      </c>
      <c r="M128">
        <v>-330.979010917756</v>
      </c>
      <c r="N128">
        <v>674.35364391350822</v>
      </c>
      <c r="O128">
        <v>2.037451384133468</v>
      </c>
      <c r="P128">
        <v>7.5117893023610467</v>
      </c>
      <c r="Q128">
        <v>72.172182977725058</v>
      </c>
      <c r="AE128">
        <v>13</v>
      </c>
    </row>
    <row r="129" spans="1:31">
      <c r="A129">
        <v>239</v>
      </c>
      <c r="B129">
        <v>5.7777224579955346</v>
      </c>
      <c r="C129">
        <v>35.971134715921693</v>
      </c>
      <c r="D129">
        <v>35.971134715921693</v>
      </c>
      <c r="E129">
        <v>5</v>
      </c>
      <c r="F129">
        <v>25</v>
      </c>
      <c r="G129">
        <v>13.732847334712877</v>
      </c>
      <c r="H129">
        <v>128.70895026960639</v>
      </c>
      <c r="I129">
        <v>197.09012792533673</v>
      </c>
      <c r="J129">
        <v>470.2253198133418</v>
      </c>
      <c r="K129">
        <v>-149.60953307197911</v>
      </c>
      <c r="L129">
        <v>19</v>
      </c>
      <c r="M129">
        <v>-323.52865032353128</v>
      </c>
      <c r="N129">
        <v>57.095152540478132</v>
      </c>
      <c r="O129">
        <v>0.17647634137929522</v>
      </c>
      <c r="P129">
        <v>6.4079420478412032</v>
      </c>
      <c r="Q129">
        <v>70.810420594618435</v>
      </c>
      <c r="AE129">
        <v>19</v>
      </c>
    </row>
    <row r="130" spans="1:31">
      <c r="A130">
        <v>241</v>
      </c>
      <c r="B130">
        <v>5.2749245851291544</v>
      </c>
      <c r="C130">
        <v>66.775820671144487</v>
      </c>
      <c r="D130">
        <v>66.775820671144487</v>
      </c>
      <c r="E130">
        <v>10</v>
      </c>
      <c r="F130">
        <v>40</v>
      </c>
      <c r="G130">
        <v>14.204569698069765</v>
      </c>
      <c r="H130">
        <v>198.89277229551601</v>
      </c>
      <c r="I130">
        <v>383.35527898248199</v>
      </c>
      <c r="J130">
        <v>751.71055796496398</v>
      </c>
      <c r="K130">
        <v>-305.37756346984588</v>
      </c>
      <c r="L130">
        <v>50</v>
      </c>
      <c r="M130">
        <v>-585.52188668732572</v>
      </c>
      <c r="N130">
        <v>-10.849524961997837</v>
      </c>
      <c r="O130">
        <v>1.8529665941918218E-2</v>
      </c>
      <c r="P130">
        <v>6.5411990209000566</v>
      </c>
      <c r="Q130">
        <v>69.60600566655674</v>
      </c>
      <c r="AD130">
        <v>50</v>
      </c>
    </row>
    <row r="131" spans="1:31">
      <c r="A131">
        <v>243</v>
      </c>
      <c r="B131">
        <v>2.8243471680693033</v>
      </c>
      <c r="C131">
        <v>22.696371663484843</v>
      </c>
      <c r="D131">
        <v>29.112024022836572</v>
      </c>
      <c r="E131">
        <v>6</v>
      </c>
      <c r="F131">
        <v>54</v>
      </c>
      <c r="G131">
        <v>16.586344488142291</v>
      </c>
      <c r="H131">
        <v>148.7759187478604</v>
      </c>
      <c r="I131">
        <v>258.07287294624052</v>
      </c>
      <c r="J131">
        <v>1108.8279282580822</v>
      </c>
      <c r="K131">
        <v>-502.61821157545285</v>
      </c>
      <c r="L131">
        <v>50</v>
      </c>
      <c r="M131">
        <v>-822.5244248266597</v>
      </c>
      <c r="N131">
        <v>-403.63758153557762</v>
      </c>
      <c r="O131">
        <v>0.49073020733778328</v>
      </c>
      <c r="P131">
        <v>7.782492084969503</v>
      </c>
      <c r="Q131">
        <v>71.134533029110074</v>
      </c>
      <c r="AD131">
        <v>50</v>
      </c>
    </row>
    <row r="132" spans="1:31">
      <c r="A132">
        <v>245</v>
      </c>
      <c r="B132">
        <v>5.4945261328511723</v>
      </c>
      <c r="C132">
        <v>73.645486780912577</v>
      </c>
      <c r="D132">
        <v>73.645486780912577</v>
      </c>
      <c r="E132">
        <v>10</v>
      </c>
      <c r="F132">
        <v>40</v>
      </c>
      <c r="G132">
        <v>14.233958212023945</v>
      </c>
      <c r="H132">
        <v>244.90316738942144</v>
      </c>
      <c r="I132">
        <v>366.77003186782946</v>
      </c>
      <c r="J132">
        <v>718.54006373565892</v>
      </c>
      <c r="K132">
        <v>-94.742842040349885</v>
      </c>
      <c r="L132">
        <v>11</v>
      </c>
      <c r="M132">
        <v>-482.47484455180165</v>
      </c>
      <c r="N132">
        <v>434.14700712539531</v>
      </c>
      <c r="O132">
        <v>0.89983345666176473</v>
      </c>
      <c r="P132">
        <v>8.5882717031613858</v>
      </c>
      <c r="Q132">
        <v>73.312201286122104</v>
      </c>
      <c r="AE132">
        <v>11</v>
      </c>
    </row>
    <row r="133" spans="1:31">
      <c r="A133">
        <v>247</v>
      </c>
      <c r="B133">
        <v>3.7884270326409935</v>
      </c>
      <c r="C133">
        <v>17.963055792541834</v>
      </c>
      <c r="D133">
        <v>17.963055792541834</v>
      </c>
      <c r="E133">
        <v>4</v>
      </c>
      <c r="F133">
        <v>20</v>
      </c>
      <c r="G133">
        <v>12.9981410724386</v>
      </c>
      <c r="H133">
        <v>49.084979516530296</v>
      </c>
      <c r="I133">
        <v>151.29150157713423</v>
      </c>
      <c r="J133">
        <v>355.72875394283557</v>
      </c>
      <c r="K133">
        <v>-204.09092982053107</v>
      </c>
      <c r="L133">
        <v>50</v>
      </c>
      <c r="M133">
        <v>-290.76144931071912</v>
      </c>
      <c r="N133">
        <v>-165.24753681621598</v>
      </c>
      <c r="O133">
        <v>0.56832684390572685</v>
      </c>
      <c r="P133">
        <v>6.9848538122484207</v>
      </c>
      <c r="Q133">
        <v>72.340254275673601</v>
      </c>
      <c r="AD133">
        <v>50</v>
      </c>
    </row>
    <row r="134" spans="1:31">
      <c r="A134">
        <v>249</v>
      </c>
      <c r="B134">
        <v>6.9038599628293866</v>
      </c>
      <c r="C134">
        <v>63.922341363457335</v>
      </c>
      <c r="D134">
        <v>63.922341363457335</v>
      </c>
      <c r="E134">
        <v>8</v>
      </c>
      <c r="F134">
        <v>64</v>
      </c>
      <c r="G134">
        <v>12.393049380338946</v>
      </c>
      <c r="H134">
        <v>269.63010854561105</v>
      </c>
      <c r="I134">
        <v>285.83248596995463</v>
      </c>
      <c r="J134">
        <v>1098.3299438798188</v>
      </c>
      <c r="K134">
        <v>-400.05054304612668</v>
      </c>
      <c r="L134">
        <v>50</v>
      </c>
      <c r="M134">
        <v>-688.26608121041647</v>
      </c>
      <c r="N134">
        <v>-190.96057437689592</v>
      </c>
      <c r="O134">
        <v>0.2774516710761975</v>
      </c>
      <c r="P134">
        <v>5.7224587840877099</v>
      </c>
      <c r="Q134">
        <v>76.306848712760853</v>
      </c>
      <c r="AD134">
        <v>50</v>
      </c>
    </row>
    <row r="135" spans="1:31">
      <c r="A135">
        <v>251</v>
      </c>
      <c r="B135">
        <v>5.1449743868220663</v>
      </c>
      <c r="C135">
        <v>61.301071019963004</v>
      </c>
      <c r="D135">
        <v>78.265901966968769</v>
      </c>
      <c r="E135">
        <v>9</v>
      </c>
      <c r="F135">
        <v>72</v>
      </c>
      <c r="G135">
        <v>17.952539165348067</v>
      </c>
      <c r="H135">
        <v>394.66043730406886</v>
      </c>
      <c r="I135">
        <v>423.9178917992549</v>
      </c>
      <c r="J135">
        <v>1650.6715671970196</v>
      </c>
      <c r="K135">
        <v>-607.87931252532576</v>
      </c>
      <c r="L135">
        <v>50</v>
      </c>
      <c r="M135">
        <v>-1116.7185747993628</v>
      </c>
      <c r="N135">
        <v>-152.52605398382056</v>
      </c>
      <c r="O135">
        <v>0.13658414700518831</v>
      </c>
      <c r="P135">
        <v>6.8800579562892166</v>
      </c>
      <c r="Q135">
        <v>72.382566064212313</v>
      </c>
      <c r="AD135">
        <v>50</v>
      </c>
    </row>
    <row r="136" spans="1:31">
      <c r="A136">
        <v>253</v>
      </c>
      <c r="B136">
        <v>4.863408510360383</v>
      </c>
      <c r="C136">
        <v>52.887653745500508</v>
      </c>
      <c r="D136">
        <v>52.887653745500508</v>
      </c>
      <c r="E136">
        <v>9</v>
      </c>
      <c r="F136">
        <v>36</v>
      </c>
      <c r="G136">
        <v>15.036104290697644</v>
      </c>
      <c r="H136">
        <v>130.12225803305512</v>
      </c>
      <c r="I136">
        <v>354.74935950382957</v>
      </c>
      <c r="J136">
        <v>694.49871900765913</v>
      </c>
      <c r="K136">
        <v>-307.85932868764814</v>
      </c>
      <c r="L136">
        <v>50</v>
      </c>
      <c r="M136">
        <v>-536.12649149211484</v>
      </c>
      <c r="N136">
        <v>-93.921414540869989</v>
      </c>
      <c r="O136">
        <v>0.17518517743727527</v>
      </c>
      <c r="P136">
        <v>6.9669729914314633</v>
      </c>
      <c r="Q136">
        <v>73.502471980290721</v>
      </c>
      <c r="AD136">
        <v>50</v>
      </c>
    </row>
    <row r="137" spans="1:31">
      <c r="A137">
        <v>255</v>
      </c>
      <c r="B137">
        <v>4.3581984233058115</v>
      </c>
      <c r="C137">
        <v>45.847970549199424</v>
      </c>
      <c r="D137">
        <v>49.985795956244637</v>
      </c>
      <c r="E137">
        <v>7</v>
      </c>
      <c r="F137">
        <v>42</v>
      </c>
      <c r="G137">
        <v>14.151134847094117</v>
      </c>
      <c r="H137">
        <v>219.93168455446761</v>
      </c>
      <c r="I137">
        <v>267.9675007353319</v>
      </c>
      <c r="J137">
        <v>773.90250220599557</v>
      </c>
      <c r="K137">
        <v>-111.28780961758351</v>
      </c>
      <c r="L137">
        <v>13</v>
      </c>
      <c r="M137">
        <v>-428.57859590989784</v>
      </c>
      <c r="N137">
        <v>386.00269867549991</v>
      </c>
      <c r="O137">
        <v>0.90065790116278022</v>
      </c>
      <c r="P137">
        <v>8.7040052631566223</v>
      </c>
      <c r="Q137">
        <v>73.533163090187998</v>
      </c>
      <c r="AE137">
        <v>13</v>
      </c>
    </row>
    <row r="138" spans="1:31">
      <c r="A138">
        <v>257</v>
      </c>
      <c r="B138">
        <v>4.610713276535984</v>
      </c>
      <c r="C138">
        <v>41.56348841853071</v>
      </c>
      <c r="D138">
        <v>41.56348841853071</v>
      </c>
      <c r="E138">
        <v>9</v>
      </c>
      <c r="F138">
        <v>45</v>
      </c>
      <c r="G138">
        <v>15.954761197315067</v>
      </c>
      <c r="H138">
        <v>80.882493518244374</v>
      </c>
      <c r="I138">
        <v>365.37673589788335</v>
      </c>
      <c r="J138">
        <v>890.94183974470843</v>
      </c>
      <c r="K138">
        <v>-517.68779037980698</v>
      </c>
      <c r="L138">
        <v>50</v>
      </c>
      <c r="M138">
        <v>-708.8471524387603</v>
      </c>
      <c r="N138">
        <v>-475.16479636152962</v>
      </c>
      <c r="O138">
        <v>0.67033463381597025</v>
      </c>
      <c r="P138">
        <v>9.2392190112163846</v>
      </c>
      <c r="Q138">
        <v>77.711730225005908</v>
      </c>
      <c r="AD138">
        <v>50</v>
      </c>
    </row>
    <row r="139" spans="1:31">
      <c r="A139">
        <v>259</v>
      </c>
      <c r="B139">
        <v>4.661177736532963</v>
      </c>
      <c r="C139">
        <v>50.683733726490154</v>
      </c>
      <c r="D139">
        <v>83.96228813050179</v>
      </c>
      <c r="E139">
        <v>7</v>
      </c>
      <c r="F139">
        <v>63</v>
      </c>
      <c r="G139">
        <v>15.130419755097321</v>
      </c>
      <c r="H139">
        <v>478.35899589233793</v>
      </c>
      <c r="I139">
        <v>288.96573195327829</v>
      </c>
      <c r="J139">
        <v>1247.845793789752</v>
      </c>
      <c r="K139">
        <v>-134.29972795700263</v>
      </c>
      <c r="L139">
        <v>14</v>
      </c>
      <c r="M139">
        <v>-559.34284457586057</v>
      </c>
      <c r="N139">
        <v>785.73669611967489</v>
      </c>
      <c r="O139">
        <v>1.4047497053716396</v>
      </c>
      <c r="P139">
        <v>7.0239876209646672</v>
      </c>
      <c r="Q139">
        <v>75.220110852625197</v>
      </c>
      <c r="AE139">
        <v>14</v>
      </c>
    </row>
    <row r="140" spans="1:31">
      <c r="A140">
        <v>261</v>
      </c>
      <c r="B140">
        <v>5.6286978043975147</v>
      </c>
      <c r="C140">
        <v>65.394708221682251</v>
      </c>
      <c r="D140">
        <v>104.09662526116739</v>
      </c>
      <c r="E140">
        <v>8</v>
      </c>
      <c r="F140">
        <v>80</v>
      </c>
      <c r="G140">
        <v>15.582399218587287</v>
      </c>
      <c r="H140">
        <v>588.14815308448442</v>
      </c>
      <c r="I140">
        <v>339.34487243869421</v>
      </c>
      <c r="J140">
        <v>1636.7243621934711</v>
      </c>
      <c r="K140">
        <v>-258.11469908828093</v>
      </c>
      <c r="L140">
        <v>16</v>
      </c>
      <c r="M140">
        <v>-724.61835210776758</v>
      </c>
      <c r="N140">
        <v>689.88005636222761</v>
      </c>
      <c r="O140">
        <v>0.95205987311183427</v>
      </c>
      <c r="P140">
        <v>6.2206637437768126</v>
      </c>
      <c r="Q140">
        <v>72.074353926190867</v>
      </c>
      <c r="AE140">
        <v>16</v>
      </c>
    </row>
    <row r="141" spans="1:31">
      <c r="A141">
        <v>263</v>
      </c>
      <c r="B141">
        <v>4.5193294973004239</v>
      </c>
      <c r="C141">
        <v>22.130597777658746</v>
      </c>
      <c r="D141">
        <v>26.472897202528145</v>
      </c>
      <c r="E141">
        <v>4</v>
      </c>
      <c r="F141">
        <v>40</v>
      </c>
      <c r="G141">
        <v>12.45346790482577</v>
      </c>
      <c r="H141">
        <v>135.44076164145443</v>
      </c>
      <c r="I141">
        <v>151.98885969969263</v>
      </c>
      <c r="J141">
        <v>699.94429849846313</v>
      </c>
      <c r="K141">
        <v>-240.84119731185092</v>
      </c>
      <c r="L141">
        <v>50</v>
      </c>
      <c r="M141">
        <v>-423.61701872815081</v>
      </c>
      <c r="N141">
        <v>-110.540434077204</v>
      </c>
      <c r="O141">
        <v>0.26094427086306815</v>
      </c>
      <c r="P141">
        <v>7.6122324803323096</v>
      </c>
      <c r="Q141">
        <v>71.098094751093853</v>
      </c>
      <c r="AD141">
        <v>50</v>
      </c>
    </row>
    <row r="142" spans="1:31">
      <c r="A142">
        <v>265</v>
      </c>
      <c r="B142">
        <v>5.6484292121946797</v>
      </c>
      <c r="C142">
        <v>81.82857586762735</v>
      </c>
      <c r="D142">
        <v>83.0686891734493</v>
      </c>
      <c r="E142">
        <v>10</v>
      </c>
      <c r="F142">
        <v>50</v>
      </c>
      <c r="G142">
        <v>13.133167159899424</v>
      </c>
      <c r="H142">
        <v>348.90030800906527</v>
      </c>
      <c r="I142">
        <v>369.73485833544959</v>
      </c>
      <c r="J142">
        <v>901.837145838624</v>
      </c>
      <c r="K142">
        <v>-30.044723157147871</v>
      </c>
      <c r="L142">
        <v>10</v>
      </c>
      <c r="M142">
        <v>-502.79147682247992</v>
      </c>
      <c r="N142">
        <v>718.91616005033507</v>
      </c>
      <c r="O142">
        <v>1.4298495364195722</v>
      </c>
      <c r="P142">
        <v>7.6257397779137186</v>
      </c>
      <c r="Q142">
        <v>68.993921453107035</v>
      </c>
      <c r="AE142">
        <v>10</v>
      </c>
    </row>
    <row r="143" spans="1:31">
      <c r="A143">
        <v>267</v>
      </c>
      <c r="B143">
        <v>6.3189313472247877</v>
      </c>
      <c r="C143">
        <v>55.80684778518458</v>
      </c>
      <c r="D143">
        <v>55.80684778518458</v>
      </c>
      <c r="E143">
        <v>10</v>
      </c>
      <c r="F143">
        <v>50</v>
      </c>
      <c r="G143">
        <v>14.721042613757472</v>
      </c>
      <c r="H143">
        <v>70.347440300297805</v>
      </c>
      <c r="I143">
        <v>395.12400669366946</v>
      </c>
      <c r="J143">
        <v>965.3100167341737</v>
      </c>
      <c r="K143">
        <v>-601.93472223066806</v>
      </c>
      <c r="L143">
        <v>50</v>
      </c>
      <c r="M143">
        <v>-766.15199374682663</v>
      </c>
      <c r="N143">
        <v>-638.07575773863471</v>
      </c>
      <c r="O143">
        <v>0.83283181789837579</v>
      </c>
      <c r="P143">
        <v>7.2783497700593012</v>
      </c>
      <c r="Q143">
        <v>71.118976074685179</v>
      </c>
      <c r="AD143">
        <v>50</v>
      </c>
    </row>
    <row r="144" spans="1:31">
      <c r="A144">
        <v>269</v>
      </c>
      <c r="B144">
        <v>5.1852945700816351</v>
      </c>
      <c r="C144">
        <v>44.116565379272679</v>
      </c>
      <c r="D144">
        <v>55.84855320216343</v>
      </c>
      <c r="E144">
        <v>6</v>
      </c>
      <c r="F144">
        <v>48</v>
      </c>
      <c r="G144">
        <v>14.467156124475427</v>
      </c>
      <c r="H144">
        <v>277.89562995545208</v>
      </c>
      <c r="I144">
        <v>233.62281856584775</v>
      </c>
      <c r="J144">
        <v>889.49127426339078</v>
      </c>
      <c r="K144">
        <v>-141.96276966827759</v>
      </c>
      <c r="L144">
        <v>15</v>
      </c>
      <c r="M144">
        <v>-432.31244216030638</v>
      </c>
      <c r="N144">
        <v>370.14968109445851</v>
      </c>
      <c r="O144">
        <v>0.85620871618865602</v>
      </c>
      <c r="P144">
        <v>8.5578911993209914</v>
      </c>
      <c r="Q144">
        <v>72.254514896335436</v>
      </c>
      <c r="AE144">
        <v>15</v>
      </c>
    </row>
    <row r="145" spans="1:31">
      <c r="A145">
        <v>271</v>
      </c>
      <c r="B145">
        <v>6.4065178057592478</v>
      </c>
      <c r="C145">
        <v>49.121163413345236</v>
      </c>
      <c r="D145">
        <v>53.391151086267172</v>
      </c>
      <c r="E145">
        <v>5</v>
      </c>
      <c r="F145">
        <v>25</v>
      </c>
      <c r="G145">
        <v>17.077313575496675</v>
      </c>
      <c r="H145">
        <v>242.77132170877528</v>
      </c>
      <c r="I145">
        <v>218.917306928051</v>
      </c>
      <c r="J145">
        <v>524.79326732012748</v>
      </c>
      <c r="K145">
        <v>44.306368451517017</v>
      </c>
      <c r="L145">
        <v>9</v>
      </c>
      <c r="M145">
        <v>-277.01501709414447</v>
      </c>
      <c r="N145">
        <v>595.99664162885972</v>
      </c>
      <c r="O145">
        <v>2.1514957848884717</v>
      </c>
      <c r="P145">
        <v>7.6010475909380046</v>
      </c>
      <c r="Q145">
        <v>69.711629226932146</v>
      </c>
      <c r="AE145">
        <v>9</v>
      </c>
    </row>
    <row r="146" spans="1:31">
      <c r="A146">
        <v>273</v>
      </c>
      <c r="B146">
        <v>5.2089224132514174</v>
      </c>
      <c r="C146">
        <v>44.157705585452305</v>
      </c>
      <c r="D146">
        <v>49.872129087946661</v>
      </c>
      <c r="E146">
        <v>6</v>
      </c>
      <c r="F146">
        <v>36</v>
      </c>
      <c r="G146">
        <v>15.322542716663724</v>
      </c>
      <c r="H146">
        <v>229.93981992435889</v>
      </c>
      <c r="I146">
        <v>241.43537883976745</v>
      </c>
      <c r="J146">
        <v>694.30613651930241</v>
      </c>
      <c r="K146">
        <v>-144.84576095420923</v>
      </c>
      <c r="L146">
        <v>15</v>
      </c>
      <c r="M146">
        <v>-425.41693007786557</v>
      </c>
      <c r="N146">
        <v>266.46240160833105</v>
      </c>
      <c r="O146">
        <v>0.62635589410971371</v>
      </c>
      <c r="P146">
        <v>7.7358070874504836</v>
      </c>
      <c r="Q146">
        <v>69.866342424774388</v>
      </c>
      <c r="AE146">
        <v>15</v>
      </c>
    </row>
    <row r="147" spans="1:31">
      <c r="A147">
        <v>275</v>
      </c>
      <c r="B147">
        <v>3.4606761095225105</v>
      </c>
      <c r="C147">
        <v>23.903056316123749</v>
      </c>
      <c r="D147">
        <v>23.903056316123749</v>
      </c>
      <c r="E147">
        <v>7</v>
      </c>
      <c r="F147">
        <v>56</v>
      </c>
      <c r="G147">
        <v>15.266954351860608</v>
      </c>
      <c r="H147">
        <v>66.406151952892941</v>
      </c>
      <c r="I147">
        <v>286.31588978365545</v>
      </c>
      <c r="J147">
        <v>1100.2635591346218</v>
      </c>
      <c r="K147">
        <v>-665.02093443081776</v>
      </c>
      <c r="L147">
        <v>50</v>
      </c>
      <c r="M147">
        <v>-935.52297729872839</v>
      </c>
      <c r="N147">
        <v>-813.23054035086147</v>
      </c>
      <c r="O147">
        <v>0.86927906645224295</v>
      </c>
      <c r="P147">
        <v>7.9624543923544548</v>
      </c>
      <c r="Q147">
        <v>73.030389809216203</v>
      </c>
      <c r="AD147">
        <v>50</v>
      </c>
    </row>
    <row r="148" spans="1:31">
      <c r="A148">
        <v>277</v>
      </c>
      <c r="B148">
        <v>4.460113364823628</v>
      </c>
      <c r="C148">
        <v>43.522133710761814</v>
      </c>
      <c r="D148">
        <v>43.522133710761814</v>
      </c>
      <c r="E148">
        <v>8</v>
      </c>
      <c r="F148">
        <v>48</v>
      </c>
      <c r="G148">
        <v>12.978855659712206</v>
      </c>
      <c r="H148">
        <v>170.61892696297247</v>
      </c>
      <c r="I148">
        <v>274.48170498460337</v>
      </c>
      <c r="J148">
        <v>793.44511495381016</v>
      </c>
      <c r="K148">
        <v>-341.57315082308048</v>
      </c>
      <c r="L148">
        <v>50</v>
      </c>
      <c r="M148">
        <v>-577.35004441953129</v>
      </c>
      <c r="N148">
        <v>-151.08538015199667</v>
      </c>
      <c r="O148">
        <v>0.26168765658258186</v>
      </c>
      <c r="P148">
        <v>6.6829422357957551</v>
      </c>
      <c r="Q148">
        <v>72.96665171893514</v>
      </c>
      <c r="AD148">
        <v>50</v>
      </c>
    </row>
    <row r="149" spans="1:31">
      <c r="A149">
        <v>279</v>
      </c>
      <c r="B149">
        <v>5.608662947801788</v>
      </c>
      <c r="C149">
        <v>53.648133324720675</v>
      </c>
      <c r="D149">
        <v>78.942406334805213</v>
      </c>
      <c r="E149">
        <v>7</v>
      </c>
      <c r="F149">
        <v>70</v>
      </c>
      <c r="G149">
        <v>12.862541833332786</v>
      </c>
      <c r="H149">
        <v>434.57106541705173</v>
      </c>
      <c r="I149">
        <v>250.53909801985071</v>
      </c>
      <c r="J149">
        <v>1192.6954900992537</v>
      </c>
      <c r="K149">
        <v>-86.990466806061164</v>
      </c>
      <c r="L149">
        <v>14</v>
      </c>
      <c r="M149">
        <v>-408.20596353719787</v>
      </c>
      <c r="N149">
        <v>736.029413707804</v>
      </c>
      <c r="O149">
        <v>1.8030834418241739</v>
      </c>
      <c r="P149">
        <v>7.8788427965558041</v>
      </c>
      <c r="Q149">
        <v>75.965857954451678</v>
      </c>
      <c r="AE149">
        <v>14</v>
      </c>
    </row>
    <row r="150" spans="1:31">
      <c r="A150">
        <v>281</v>
      </c>
      <c r="B150">
        <v>4.0918730860489028</v>
      </c>
      <c r="C150">
        <v>28.922788434654354</v>
      </c>
      <c r="D150">
        <v>28.922788434654354</v>
      </c>
      <c r="E150">
        <v>6</v>
      </c>
      <c r="F150">
        <v>48</v>
      </c>
      <c r="G150">
        <v>14.196050629611761</v>
      </c>
      <c r="H150">
        <v>125.30140314742538</v>
      </c>
      <c r="I150">
        <v>243.33228613297916</v>
      </c>
      <c r="J150">
        <v>928.32914453191665</v>
      </c>
      <c r="K150">
        <v>-441.95635575808808</v>
      </c>
      <c r="L150">
        <v>50</v>
      </c>
      <c r="M150">
        <v>-686.88494403453319</v>
      </c>
      <c r="N150">
        <v>-386.32880054029727</v>
      </c>
      <c r="O150">
        <v>0.56243597111203325</v>
      </c>
      <c r="P150">
        <v>8.2692604558064282</v>
      </c>
      <c r="Q150">
        <v>73.958508424707631</v>
      </c>
      <c r="AD150">
        <v>50</v>
      </c>
    </row>
    <row r="151" spans="1:31">
      <c r="A151">
        <v>283</v>
      </c>
      <c r="B151">
        <v>5.7197939509508142</v>
      </c>
      <c r="C151">
        <v>37.143829281817283</v>
      </c>
      <c r="D151">
        <v>41.774672726538284</v>
      </c>
      <c r="E151">
        <v>5</v>
      </c>
      <c r="F151">
        <v>35</v>
      </c>
      <c r="G151">
        <v>15.758883960475266</v>
      </c>
      <c r="H151">
        <v>193.02372004486844</v>
      </c>
      <c r="I151">
        <v>209.96387091749295</v>
      </c>
      <c r="J151">
        <v>697.37354821122528</v>
      </c>
      <c r="K151">
        <v>-243.65199821363072</v>
      </c>
      <c r="L151">
        <v>50</v>
      </c>
      <c r="M151">
        <v>-463.04819949060476</v>
      </c>
      <c r="N151">
        <v>-13.619866058209015</v>
      </c>
      <c r="O151">
        <v>2.9413495340640798E-2</v>
      </c>
      <c r="P151">
        <v>6.3131061199414251</v>
      </c>
      <c r="Q151">
        <v>73.245077731855162</v>
      </c>
      <c r="AD151">
        <v>50</v>
      </c>
    </row>
    <row r="152" spans="1:31">
      <c r="A152">
        <v>285</v>
      </c>
      <c r="B152">
        <v>4.7739538307206573</v>
      </c>
      <c r="C152">
        <v>43.745675238391158</v>
      </c>
      <c r="D152">
        <v>46.37942589495519</v>
      </c>
      <c r="E152">
        <v>7</v>
      </c>
      <c r="F152">
        <v>49</v>
      </c>
      <c r="G152">
        <v>14.934142074542331</v>
      </c>
      <c r="H152">
        <v>204.66379810641828</v>
      </c>
      <c r="I152">
        <v>295.74864120091883</v>
      </c>
      <c r="J152">
        <v>997.62024420321586</v>
      </c>
      <c r="K152">
        <v>-414.39841555543876</v>
      </c>
      <c r="L152">
        <v>50</v>
      </c>
      <c r="M152">
        <v>-704.86754362220086</v>
      </c>
      <c r="N152">
        <v>-199.14966725436523</v>
      </c>
      <c r="O152">
        <v>0.28253488056914516</v>
      </c>
      <c r="P152">
        <v>6.5652724256422239</v>
      </c>
      <c r="Q152">
        <v>71.825581407135445</v>
      </c>
      <c r="AD152">
        <v>50</v>
      </c>
    </row>
    <row r="153" spans="1:31">
      <c r="A153">
        <v>287</v>
      </c>
      <c r="B153">
        <v>5.4339152141327522</v>
      </c>
      <c r="C153">
        <v>35.202289869949929</v>
      </c>
      <c r="D153">
        <v>35.202289869949929</v>
      </c>
      <c r="E153">
        <v>5</v>
      </c>
      <c r="F153">
        <v>25</v>
      </c>
      <c r="G153">
        <v>15.613074141613893</v>
      </c>
      <c r="H153">
        <v>134.02043909267937</v>
      </c>
      <c r="I153">
        <v>214.16864152811519</v>
      </c>
      <c r="J153">
        <v>512.92160382028794</v>
      </c>
      <c r="K153">
        <v>-174.39033370445696</v>
      </c>
      <c r="L153">
        <v>20</v>
      </c>
      <c r="M153">
        <v>-364.25469292907394</v>
      </c>
      <c r="N153">
        <v>45.702170386852799</v>
      </c>
      <c r="O153">
        <v>0.12546762272120326</v>
      </c>
      <c r="P153">
        <v>7.0219368957872437</v>
      </c>
      <c r="Q153">
        <v>71.363774755886496</v>
      </c>
      <c r="AE153">
        <v>20</v>
      </c>
    </row>
    <row r="154" spans="1:31">
      <c r="A154">
        <v>289</v>
      </c>
      <c r="B154">
        <v>7.7776660053334172</v>
      </c>
      <c r="C154">
        <v>57.141850585399816</v>
      </c>
      <c r="D154">
        <v>57.141850585399816</v>
      </c>
      <c r="E154">
        <v>6</v>
      </c>
      <c r="F154">
        <v>24</v>
      </c>
      <c r="G154">
        <v>19.405362771462872</v>
      </c>
      <c r="H154">
        <v>132.79530639172367</v>
      </c>
      <c r="I154">
        <v>308.91585070779342</v>
      </c>
      <c r="J154">
        <v>602.83170141558685</v>
      </c>
      <c r="K154">
        <v>-265.95320179208113</v>
      </c>
      <c r="L154">
        <v>50</v>
      </c>
      <c r="M154">
        <v>-459.79960252330943</v>
      </c>
      <c r="N154">
        <v>-87.019535125565852</v>
      </c>
      <c r="O154">
        <v>0.18925535091378079</v>
      </c>
      <c r="P154">
        <v>6.6161035132137922</v>
      </c>
      <c r="Q154">
        <v>73.337349566141896</v>
      </c>
      <c r="AD154">
        <v>50</v>
      </c>
    </row>
    <row r="155" spans="1:31">
      <c r="A155">
        <v>291</v>
      </c>
      <c r="B155">
        <v>6.7249469209624779</v>
      </c>
      <c r="C155">
        <v>60.608694314279354</v>
      </c>
      <c r="D155">
        <v>64.710607541337467</v>
      </c>
      <c r="E155">
        <v>7</v>
      </c>
      <c r="F155">
        <v>42</v>
      </c>
      <c r="G155">
        <v>13.215820231583859</v>
      </c>
      <c r="H155">
        <v>287.30514515975926</v>
      </c>
      <c r="I155">
        <v>270.39702388807689</v>
      </c>
      <c r="J155">
        <v>781.19107166423066</v>
      </c>
      <c r="K155">
        <v>-123.74743658687919</v>
      </c>
      <c r="L155">
        <v>13</v>
      </c>
      <c r="M155">
        <v>-440.91685081922719</v>
      </c>
      <c r="N155">
        <v>367.14623085159076</v>
      </c>
      <c r="O155">
        <v>0.83268813648067652</v>
      </c>
      <c r="P155">
        <v>7.307603968590894</v>
      </c>
      <c r="Q155">
        <v>74.545390218928191</v>
      </c>
      <c r="AE155">
        <v>13</v>
      </c>
    </row>
    <row r="156" spans="1:31">
      <c r="A156">
        <v>293</v>
      </c>
      <c r="B156">
        <v>5.8125696729105307</v>
      </c>
      <c r="C156">
        <v>64.766413858853056</v>
      </c>
      <c r="D156">
        <v>68.715888470249709</v>
      </c>
      <c r="E156">
        <v>9</v>
      </c>
      <c r="F156">
        <v>63</v>
      </c>
      <c r="G156">
        <v>11.494166661069926</v>
      </c>
      <c r="H156">
        <v>306.11531932800483</v>
      </c>
      <c r="I156">
        <v>290.18517855801929</v>
      </c>
      <c r="J156">
        <v>978.14812495306762</v>
      </c>
      <c r="K156">
        <v>-169.67037776593358</v>
      </c>
      <c r="L156">
        <v>15</v>
      </c>
      <c r="M156">
        <v>-497.4691605637982</v>
      </c>
      <c r="N156">
        <v>347.92378514446432</v>
      </c>
      <c r="O156">
        <v>0.69938764596010494</v>
      </c>
      <c r="P156">
        <v>8.1323755058858698</v>
      </c>
      <c r="Q156">
        <v>72.841012268049241</v>
      </c>
      <c r="AE156">
        <v>15</v>
      </c>
    </row>
    <row r="157" spans="1:31">
      <c r="A157">
        <v>295</v>
      </c>
      <c r="B157">
        <v>5.240557960801123</v>
      </c>
      <c r="C157">
        <v>54.387718974666328</v>
      </c>
      <c r="D157">
        <v>81.193839363113071</v>
      </c>
      <c r="E157">
        <v>7</v>
      </c>
      <c r="F157">
        <v>70</v>
      </c>
      <c r="G157">
        <v>14.70983114998829</v>
      </c>
      <c r="H157">
        <v>446.44076783697699</v>
      </c>
      <c r="I157">
        <v>270.10589259290157</v>
      </c>
      <c r="J157">
        <v>1290.5294629645077</v>
      </c>
      <c r="K157">
        <v>-79.381401948156736</v>
      </c>
      <c r="L157">
        <v>14</v>
      </c>
      <c r="M157">
        <v>-430.76629859292223</v>
      </c>
      <c r="N157">
        <v>834.93354523592495</v>
      </c>
      <c r="O157">
        <v>1.938251780520426</v>
      </c>
      <c r="P157">
        <v>7.9298917347709468</v>
      </c>
      <c r="Q157">
        <v>69.340757464121239</v>
      </c>
      <c r="AE157">
        <v>14</v>
      </c>
    </row>
    <row r="158" spans="1:31">
      <c r="A158">
        <v>297</v>
      </c>
      <c r="B158">
        <v>7.080319224017221</v>
      </c>
      <c r="C158">
        <v>84.554461876225432</v>
      </c>
      <c r="D158">
        <v>136.1089020390659</v>
      </c>
      <c r="E158">
        <v>8</v>
      </c>
      <c r="F158">
        <v>80</v>
      </c>
      <c r="G158">
        <v>15.134443977570436</v>
      </c>
      <c r="H158">
        <v>770.74157940175303</v>
      </c>
      <c r="I158">
        <v>318.11819073094165</v>
      </c>
      <c r="J158">
        <v>1530.5909536547085</v>
      </c>
      <c r="K158">
        <v>-32.340437082677852</v>
      </c>
      <c r="L158">
        <v>13</v>
      </c>
      <c r="M158">
        <v>-489.85299702208465</v>
      </c>
      <c r="N158">
        <v>1222.4151987861046</v>
      </c>
      <c r="O158">
        <v>2.4954735527135972</v>
      </c>
      <c r="P158">
        <v>5.7324255009992644</v>
      </c>
      <c r="Q158">
        <v>75.290554024318567</v>
      </c>
      <c r="AE158">
        <v>13</v>
      </c>
    </row>
    <row r="159" spans="1:31">
      <c r="A159">
        <v>299</v>
      </c>
      <c r="B159">
        <v>4.1695069501173228</v>
      </c>
      <c r="C159">
        <v>55.743569408682511</v>
      </c>
      <c r="D159">
        <v>69.837015014861876</v>
      </c>
      <c r="E159">
        <v>9</v>
      </c>
      <c r="F159">
        <v>63</v>
      </c>
      <c r="G159">
        <v>13.510918058573521</v>
      </c>
      <c r="H159">
        <v>343.08163927298943</v>
      </c>
      <c r="I159">
        <v>319.16339455432336</v>
      </c>
      <c r="J159">
        <v>1079.5718809401319</v>
      </c>
      <c r="K159">
        <v>-290.54569265556859</v>
      </c>
      <c r="L159">
        <v>18</v>
      </c>
      <c r="M159">
        <v>-673.39977673110752</v>
      </c>
      <c r="N159">
        <v>224.27228138366456</v>
      </c>
      <c r="O159">
        <v>0.33304478132195431</v>
      </c>
      <c r="P159">
        <v>7.0980800007759077</v>
      </c>
      <c r="Q159">
        <v>70.650250875896205</v>
      </c>
      <c r="AE159">
        <v>18</v>
      </c>
    </row>
    <row r="160" spans="1:31">
      <c r="A160">
        <v>301</v>
      </c>
      <c r="B160">
        <v>4.5696259516204281</v>
      </c>
      <c r="C160">
        <v>54.275835737825346</v>
      </c>
      <c r="D160">
        <v>54.275835737825346</v>
      </c>
      <c r="E160">
        <v>9</v>
      </c>
      <c r="F160">
        <v>36</v>
      </c>
      <c r="G160">
        <v>13.453933947749587</v>
      </c>
      <c r="H160">
        <v>176.26034269677385</v>
      </c>
      <c r="I160">
        <v>327.1174510466613</v>
      </c>
      <c r="J160">
        <v>639.2349020933226</v>
      </c>
      <c r="K160">
        <v>-151.89177034675924</v>
      </c>
      <c r="L160">
        <v>14</v>
      </c>
      <c r="M160">
        <v>-456.48908781718075</v>
      </c>
      <c r="N160">
        <v>235.95539631614338</v>
      </c>
      <c r="O160">
        <v>0.51689164673009913</v>
      </c>
      <c r="P160">
        <v>7.9249862795818835</v>
      </c>
      <c r="Q160">
        <v>73.67716701073094</v>
      </c>
      <c r="AE160">
        <v>14</v>
      </c>
    </row>
    <row r="161" spans="1:31">
      <c r="A161">
        <v>303</v>
      </c>
      <c r="B161">
        <v>3.8685485935064472</v>
      </c>
      <c r="C161">
        <v>24.812298184785288</v>
      </c>
      <c r="D161">
        <v>24.812298184785288</v>
      </c>
      <c r="E161">
        <v>5</v>
      </c>
      <c r="F161">
        <v>25</v>
      </c>
      <c r="G161">
        <v>18.94979943977712</v>
      </c>
      <c r="H161">
        <v>90.234810196786697</v>
      </c>
      <c r="I161">
        <v>242.80078462287827</v>
      </c>
      <c r="J161">
        <v>584.50196155719561</v>
      </c>
      <c r="K161">
        <v>-333.57216833220468</v>
      </c>
      <c r="L161">
        <v>50</v>
      </c>
      <c r="M161">
        <v>-491.54370110136381</v>
      </c>
      <c r="N161">
        <v>-246.95166010419885</v>
      </c>
      <c r="O161">
        <v>0.5024002129431695</v>
      </c>
      <c r="P161">
        <v>6.2614487592547325</v>
      </c>
      <c r="Q161">
        <v>72.426123466317989</v>
      </c>
      <c r="AD161">
        <v>50</v>
      </c>
    </row>
    <row r="162" spans="1:31">
      <c r="A162">
        <v>305</v>
      </c>
      <c r="B162">
        <v>3.2663702188831887</v>
      </c>
      <c r="C162">
        <v>18.165540256137813</v>
      </c>
      <c r="D162">
        <v>18.165540256137813</v>
      </c>
      <c r="E162">
        <v>5</v>
      </c>
      <c r="F162">
        <v>35</v>
      </c>
      <c r="G162">
        <v>13.389703827017902</v>
      </c>
      <c r="H162">
        <v>67.334028880674836</v>
      </c>
      <c r="I162">
        <v>185.94895807009911</v>
      </c>
      <c r="J162">
        <v>613.32135324534693</v>
      </c>
      <c r="K162">
        <v>-319.18733065309067</v>
      </c>
      <c r="L162">
        <v>50</v>
      </c>
      <c r="M162">
        <v>-475.40251917331653</v>
      </c>
      <c r="N162">
        <v>-284.73176022121157</v>
      </c>
      <c r="O162">
        <v>0.59892774804040849</v>
      </c>
      <c r="P162">
        <v>8.007009087213822</v>
      </c>
      <c r="Q162">
        <v>72.873990703761933</v>
      </c>
      <c r="AD162">
        <v>50</v>
      </c>
    </row>
    <row r="163" spans="1:31">
      <c r="A163">
        <v>307</v>
      </c>
      <c r="B163">
        <v>4.3178102838270398</v>
      </c>
      <c r="C163">
        <v>64.533165746163434</v>
      </c>
      <c r="D163">
        <v>95.756092694649027</v>
      </c>
      <c r="E163">
        <v>10</v>
      </c>
      <c r="F163">
        <v>90</v>
      </c>
      <c r="G163">
        <v>13.041559492248609</v>
      </c>
      <c r="H163">
        <v>519.51841514358853</v>
      </c>
      <c r="I163">
        <v>368.01309506835361</v>
      </c>
      <c r="J163">
        <v>1603.5589278075911</v>
      </c>
      <c r="K163">
        <v>-191.14659947464375</v>
      </c>
      <c r="L163">
        <v>14</v>
      </c>
      <c r="M163">
        <v>-698.06788356178583</v>
      </c>
      <c r="N163">
        <v>864.37602245318976</v>
      </c>
      <c r="O163">
        <v>1.2382406393527829</v>
      </c>
      <c r="P163">
        <v>7.1875012476788234</v>
      </c>
      <c r="Q163">
        <v>74.875952070161617</v>
      </c>
      <c r="AE163">
        <v>14</v>
      </c>
    </row>
    <row r="164" spans="1:31">
      <c r="A164">
        <v>309</v>
      </c>
      <c r="B164">
        <v>5.0425462259733935</v>
      </c>
      <c r="C164">
        <v>48.142892430511495</v>
      </c>
      <c r="D164">
        <v>48.142892430511495</v>
      </c>
      <c r="E164">
        <v>7</v>
      </c>
      <c r="F164">
        <v>35</v>
      </c>
      <c r="G164">
        <v>12.423550766888461</v>
      </c>
      <c r="H164">
        <v>176.2786106238394</v>
      </c>
      <c r="I164">
        <v>252.96663171228306</v>
      </c>
      <c r="J164">
        <v>609.91657928070765</v>
      </c>
      <c r="K164">
        <v>-163.68469621602668</v>
      </c>
      <c r="L164">
        <v>16</v>
      </c>
      <c r="M164">
        <v>-403.59126588412084</v>
      </c>
      <c r="N164">
        <v>139.55104642179708</v>
      </c>
      <c r="O164">
        <v>0.345773207247416</v>
      </c>
      <c r="P164">
        <v>7.0832473835837373</v>
      </c>
      <c r="Q164">
        <v>70.828159197647992</v>
      </c>
      <c r="AE164">
        <v>16</v>
      </c>
    </row>
    <row r="165" spans="1:31">
      <c r="A165">
        <v>311</v>
      </c>
      <c r="B165">
        <v>4.1403884261320982</v>
      </c>
      <c r="C165">
        <v>49.836587079379711</v>
      </c>
      <c r="D165">
        <v>49.836587079379711</v>
      </c>
      <c r="E165">
        <v>9</v>
      </c>
      <c r="F165">
        <v>45</v>
      </c>
      <c r="G165">
        <v>17.114168708409732</v>
      </c>
      <c r="H165">
        <v>182.89650140332861</v>
      </c>
      <c r="I165">
        <v>392.33137414369526</v>
      </c>
      <c r="J165">
        <v>958.32843535923803</v>
      </c>
      <c r="K165">
        <v>-494.64968412300249</v>
      </c>
      <c r="L165">
        <v>50</v>
      </c>
      <c r="M165">
        <v>-776.34335468228858</v>
      </c>
      <c r="N165">
        <v>-295.06620296784644</v>
      </c>
      <c r="O165">
        <v>0.38007178291440336</v>
      </c>
      <c r="P165">
        <v>6.1484095967844929</v>
      </c>
      <c r="Q165">
        <v>74.816363262629523</v>
      </c>
      <c r="AD165">
        <v>50</v>
      </c>
    </row>
    <row r="166" spans="1:31">
      <c r="A166">
        <v>313</v>
      </c>
      <c r="B166">
        <v>4.7576402718041813</v>
      </c>
      <c r="C166">
        <v>62.63508164844383</v>
      </c>
      <c r="D166">
        <v>76.704003084560924</v>
      </c>
      <c r="E166">
        <v>10</v>
      </c>
      <c r="F166">
        <v>80</v>
      </c>
      <c r="G166">
        <v>13.270010673095625</v>
      </c>
      <c r="H166">
        <v>377.58689839083428</v>
      </c>
      <c r="I166">
        <v>374.26797993155174</v>
      </c>
      <c r="J166">
        <v>1452.0719197262069</v>
      </c>
      <c r="K166">
        <v>-346.60491071455408</v>
      </c>
      <c r="L166">
        <v>18</v>
      </c>
      <c r="M166">
        <v>-802.87498613043726</v>
      </c>
      <c r="N166">
        <v>302.2757308423565</v>
      </c>
      <c r="O166">
        <v>0.3764916532014711</v>
      </c>
      <c r="P166">
        <v>7.0766447540835005</v>
      </c>
      <c r="Q166">
        <v>71.304862387305533</v>
      </c>
      <c r="AE166">
        <v>18</v>
      </c>
    </row>
    <row r="167" spans="1:31">
      <c r="A167">
        <v>315</v>
      </c>
      <c r="B167">
        <v>5.4122361840242492</v>
      </c>
      <c r="C167">
        <v>52.443511564160545</v>
      </c>
      <c r="D167">
        <v>77.526226161422102</v>
      </c>
      <c r="E167">
        <v>7</v>
      </c>
      <c r="F167">
        <v>63</v>
      </c>
      <c r="G167">
        <v>12.018865538549647</v>
      </c>
      <c r="H167">
        <v>422.83205132040666</v>
      </c>
      <c r="I167">
        <v>237.25228286924599</v>
      </c>
      <c r="J167">
        <v>1015.1352729116068</v>
      </c>
      <c r="K167">
        <v>-114.18200350454987</v>
      </c>
      <c r="L167">
        <v>14</v>
      </c>
      <c r="M167">
        <v>-435.73168187737224</v>
      </c>
      <c r="N167">
        <v>574.20147017441195</v>
      </c>
      <c r="O167">
        <v>1.3177868262882229</v>
      </c>
      <c r="P167">
        <v>6.5847338193922305</v>
      </c>
      <c r="Q167">
        <v>71.174277184620351</v>
      </c>
      <c r="AE167">
        <v>14</v>
      </c>
    </row>
    <row r="168" spans="1:31">
      <c r="A168">
        <v>317</v>
      </c>
      <c r="B168">
        <v>4.4124002372434505</v>
      </c>
      <c r="C168">
        <v>50.177269352680113</v>
      </c>
      <c r="D168">
        <v>62.671290905830709</v>
      </c>
      <c r="E168">
        <v>8</v>
      </c>
      <c r="F168">
        <v>64</v>
      </c>
      <c r="G168">
        <v>15.532198810832226</v>
      </c>
      <c r="H168">
        <v>309.20509788442314</v>
      </c>
      <c r="I168">
        <v>322.26420762296857</v>
      </c>
      <c r="J168">
        <v>1244.0568304918743</v>
      </c>
      <c r="K168">
        <v>-384.01360394371278</v>
      </c>
      <c r="L168">
        <v>22</v>
      </c>
      <c r="M168">
        <v>-767.38606630385948</v>
      </c>
      <c r="N168">
        <v>52.286260535771206</v>
      </c>
      <c r="O168">
        <v>6.8135535464710378E-2</v>
      </c>
      <c r="P168">
        <v>7.7143134042117909</v>
      </c>
      <c r="Q168">
        <v>69.995862667881454</v>
      </c>
      <c r="AE168">
        <v>22</v>
      </c>
    </row>
    <row r="169" spans="1:31">
      <c r="A169">
        <v>319</v>
      </c>
      <c r="B169">
        <v>6.1306112883266106</v>
      </c>
      <c r="C169">
        <v>58.610242936832911</v>
      </c>
      <c r="D169">
        <v>58.610242936832911</v>
      </c>
      <c r="E169">
        <v>7</v>
      </c>
      <c r="F169">
        <v>35</v>
      </c>
      <c r="G169">
        <v>15.3958397917296</v>
      </c>
      <c r="H169">
        <v>230.62053000115819</v>
      </c>
      <c r="I169">
        <v>276.93690009594116</v>
      </c>
      <c r="J169">
        <v>669.842250239853</v>
      </c>
      <c r="K169">
        <v>-230.83820945775386</v>
      </c>
      <c r="L169">
        <v>20</v>
      </c>
      <c r="M169">
        <v>-480.74802582314135</v>
      </c>
      <c r="N169">
        <v>55.865529876452136</v>
      </c>
      <c r="O169">
        <v>0.11620542753305881</v>
      </c>
      <c r="P169">
        <v>5.4715317429300754</v>
      </c>
      <c r="Q169">
        <v>70.40659976581432</v>
      </c>
      <c r="AE169">
        <v>20</v>
      </c>
    </row>
    <row r="170" spans="1:31">
      <c r="A170">
        <v>321</v>
      </c>
      <c r="B170">
        <v>6.3292656810913295</v>
      </c>
      <c r="C170">
        <v>64.622246454371762</v>
      </c>
      <c r="D170">
        <v>64.622246454371762</v>
      </c>
      <c r="E170">
        <v>10</v>
      </c>
      <c r="F170">
        <v>40</v>
      </c>
      <c r="G170">
        <v>11.596301195137636</v>
      </c>
      <c r="H170">
        <v>105.04618031473782</v>
      </c>
      <c r="I170">
        <v>334.45059105335542</v>
      </c>
      <c r="J170">
        <v>653.90118210671085</v>
      </c>
      <c r="K170">
        <v>-272.8072697757205</v>
      </c>
      <c r="L170">
        <v>50</v>
      </c>
      <c r="M170">
        <v>-453.73718380667435</v>
      </c>
      <c r="N170">
        <v>-118.17580657224298</v>
      </c>
      <c r="O170">
        <v>0.26044990534122642</v>
      </c>
      <c r="P170">
        <v>9.507997624599291</v>
      </c>
      <c r="Q170">
        <v>76.577718447134203</v>
      </c>
      <c r="AD170">
        <v>50</v>
      </c>
    </row>
    <row r="171" spans="1:31">
      <c r="A171">
        <v>323</v>
      </c>
      <c r="B171">
        <v>4.1582578466589757</v>
      </c>
      <c r="C171">
        <v>34.890132063824268</v>
      </c>
      <c r="D171">
        <v>34.890132063824268</v>
      </c>
      <c r="E171">
        <v>7</v>
      </c>
      <c r="F171">
        <v>49</v>
      </c>
      <c r="G171">
        <v>17.976525669910849</v>
      </c>
      <c r="H171">
        <v>141.70945457249309</v>
      </c>
      <c r="I171">
        <v>314.3676330145978</v>
      </c>
      <c r="J171">
        <v>1062.7867155510924</v>
      </c>
      <c r="K171">
        <v>-546.44219975126134</v>
      </c>
      <c r="L171">
        <v>50</v>
      </c>
      <c r="M171">
        <v>-827.27020846558605</v>
      </c>
      <c r="N171">
        <v>-471.5433374244148</v>
      </c>
      <c r="O171">
        <v>0.56999917632599084</v>
      </c>
      <c r="P171">
        <v>7.5995698152802946</v>
      </c>
      <c r="Q171">
        <v>74.084302064190425</v>
      </c>
      <c r="AD171">
        <v>50</v>
      </c>
    </row>
    <row r="172" spans="1:31">
      <c r="A172">
        <v>325</v>
      </c>
      <c r="B172">
        <v>5.6844651022873691</v>
      </c>
      <c r="C172">
        <v>80.830339782309537</v>
      </c>
      <c r="D172">
        <v>101.20044483747381</v>
      </c>
      <c r="E172">
        <v>10</v>
      </c>
      <c r="F172">
        <v>70</v>
      </c>
      <c r="G172">
        <v>12.107421735107508</v>
      </c>
      <c r="H172">
        <v>499.97647114970977</v>
      </c>
      <c r="I172">
        <v>333.22285375386997</v>
      </c>
      <c r="J172">
        <v>1128.7799881385447</v>
      </c>
      <c r="K172">
        <v>-168.46873133185949</v>
      </c>
      <c r="L172">
        <v>14</v>
      </c>
      <c r="M172">
        <v>-604.20669661395357</v>
      </c>
      <c r="N172">
        <v>566.26906803497457</v>
      </c>
      <c r="O172">
        <v>0.93721084391883436</v>
      </c>
      <c r="P172">
        <v>4.5433175018437586</v>
      </c>
      <c r="Q172">
        <v>74.195774768210569</v>
      </c>
      <c r="AE172">
        <v>14</v>
      </c>
    </row>
    <row r="173" spans="1:31">
      <c r="A173">
        <v>327</v>
      </c>
      <c r="B173">
        <v>4.4577149685714401</v>
      </c>
      <c r="C173">
        <v>29.390032907598236</v>
      </c>
      <c r="D173">
        <v>30.037598694039954</v>
      </c>
      <c r="E173">
        <v>5</v>
      </c>
      <c r="F173">
        <v>30</v>
      </c>
      <c r="G173">
        <v>17.116570305669313</v>
      </c>
      <c r="H173">
        <v>127.26709916577009</v>
      </c>
      <c r="I173">
        <v>225.08164917324899</v>
      </c>
      <c r="J173">
        <v>645.24494751974692</v>
      </c>
      <c r="K173">
        <v>-286.87618770270933</v>
      </c>
      <c r="L173">
        <v>50</v>
      </c>
      <c r="M173">
        <v>-482.318516745387</v>
      </c>
      <c r="N173">
        <v>-129.67885110297235</v>
      </c>
      <c r="O173">
        <v>0.26886558695284141</v>
      </c>
      <c r="P173">
        <v>7.0975804101391553</v>
      </c>
      <c r="Q173">
        <v>71.261990832712129</v>
      </c>
      <c r="AD173">
        <v>50</v>
      </c>
    </row>
    <row r="174" spans="1:31">
      <c r="A174">
        <v>329</v>
      </c>
      <c r="B174">
        <v>5.671593833804347</v>
      </c>
      <c r="C174">
        <v>39.42177951260458</v>
      </c>
      <c r="D174">
        <v>41.759151933274431</v>
      </c>
      <c r="E174">
        <v>5</v>
      </c>
      <c r="F174">
        <v>30</v>
      </c>
      <c r="G174">
        <v>17.42960191243283</v>
      </c>
      <c r="H174">
        <v>181.39305530789213</v>
      </c>
      <c r="I174">
        <v>234.22757062170012</v>
      </c>
      <c r="J174">
        <v>672.68271186510037</v>
      </c>
      <c r="K174">
        <v>-196.1542104922396</v>
      </c>
      <c r="L174">
        <v>18</v>
      </c>
      <c r="M174">
        <v>-436.1893966630052</v>
      </c>
      <c r="N174">
        <v>104.36148808575226</v>
      </c>
      <c r="O174">
        <v>0.2392572787971293</v>
      </c>
      <c r="P174">
        <v>6.368071062919479</v>
      </c>
      <c r="Q174">
        <v>74.363216822251644</v>
      </c>
      <c r="AE174">
        <v>18</v>
      </c>
    </row>
    <row r="175" spans="1:31">
      <c r="A175">
        <v>331</v>
      </c>
      <c r="B175">
        <v>5.7020521434238285</v>
      </c>
      <c r="C175">
        <v>60.043561904651064</v>
      </c>
      <c r="D175">
        <v>60.043561904651064</v>
      </c>
      <c r="E175">
        <v>9</v>
      </c>
      <c r="F175">
        <v>36</v>
      </c>
      <c r="G175">
        <v>13.887163193758886</v>
      </c>
      <c r="H175">
        <v>123.07594347974909</v>
      </c>
      <c r="I175">
        <v>359.94497617713552</v>
      </c>
      <c r="J175">
        <v>704.88995235427103</v>
      </c>
      <c r="K175">
        <v>-368.98682697206681</v>
      </c>
      <c r="L175">
        <v>50</v>
      </c>
      <c r="M175">
        <v>-559.43461576859977</v>
      </c>
      <c r="N175">
        <v>-233.03630051105893</v>
      </c>
      <c r="O175">
        <v>0.41655681279374079</v>
      </c>
      <c r="P175">
        <v>6.5795950461889836</v>
      </c>
      <c r="Q175">
        <v>73.922703778394109</v>
      </c>
      <c r="AD175">
        <v>50</v>
      </c>
    </row>
    <row r="176" spans="1:31">
      <c r="A176">
        <v>333</v>
      </c>
      <c r="B176">
        <v>6.0285103471283517</v>
      </c>
      <c r="C176">
        <v>60.287154742075295</v>
      </c>
      <c r="D176">
        <v>60.287154742075295</v>
      </c>
      <c r="E176">
        <v>8</v>
      </c>
      <c r="F176">
        <v>48</v>
      </c>
      <c r="G176">
        <v>12.122771232070342</v>
      </c>
      <c r="H176">
        <v>235.26765476295668</v>
      </c>
      <c r="I176">
        <v>273.54954652720909</v>
      </c>
      <c r="J176">
        <v>790.64863958162732</v>
      </c>
      <c r="K176">
        <v>-182.99805822551193</v>
      </c>
      <c r="L176">
        <v>16</v>
      </c>
      <c r="M176">
        <v>-459.02430528083744</v>
      </c>
      <c r="N176">
        <v>189.92570511728135</v>
      </c>
      <c r="O176">
        <v>0.41375958295080295</v>
      </c>
      <c r="P176">
        <v>6.8877704617163227</v>
      </c>
      <c r="Q176">
        <v>68.77366505132575</v>
      </c>
      <c r="AE176">
        <v>16</v>
      </c>
    </row>
    <row r="177" spans="1:31">
      <c r="A177">
        <v>335</v>
      </c>
      <c r="B177">
        <v>5.9524660694017868</v>
      </c>
      <c r="C177">
        <v>32.83867086912332</v>
      </c>
      <c r="D177">
        <v>40.022934256571702</v>
      </c>
      <c r="E177">
        <v>4</v>
      </c>
      <c r="F177">
        <v>28</v>
      </c>
      <c r="G177">
        <v>11.612556913935839</v>
      </c>
      <c r="H177">
        <v>194.64834377188805</v>
      </c>
      <c r="I177">
        <v>140.78579344868459</v>
      </c>
      <c r="J177">
        <v>455.25027707039601</v>
      </c>
      <c r="K177">
        <v>-22.457648580254009</v>
      </c>
      <c r="L177">
        <v>12</v>
      </c>
      <c r="M177">
        <v>-204.25053118120348</v>
      </c>
      <c r="N177">
        <v>336.41083339254169</v>
      </c>
      <c r="O177">
        <v>1.6470499804678134</v>
      </c>
      <c r="P177">
        <v>6.2443488655270416</v>
      </c>
      <c r="Q177">
        <v>73.880226865433272</v>
      </c>
      <c r="AE177">
        <v>12</v>
      </c>
    </row>
    <row r="178" spans="1:31">
      <c r="A178">
        <v>337</v>
      </c>
      <c r="B178">
        <v>6.905524966861857</v>
      </c>
      <c r="C178">
        <v>57.257147842101723</v>
      </c>
      <c r="D178">
        <v>57.257147842101723</v>
      </c>
      <c r="E178">
        <v>7</v>
      </c>
      <c r="F178">
        <v>28</v>
      </c>
      <c r="G178">
        <v>15.607126819877097</v>
      </c>
      <c r="H178">
        <v>135.26118521042335</v>
      </c>
      <c r="I178">
        <v>279.90593659854591</v>
      </c>
      <c r="J178">
        <v>544.81187319709181</v>
      </c>
      <c r="K178">
        <v>-165.06556689702245</v>
      </c>
      <c r="L178">
        <v>17</v>
      </c>
      <c r="M178">
        <v>-376.0060765692582</v>
      </c>
      <c r="N178">
        <v>74.020037678787517</v>
      </c>
      <c r="O178">
        <v>0.19685862088761602</v>
      </c>
      <c r="P178">
        <v>8.5922381178028271</v>
      </c>
      <c r="Q178">
        <v>72.973042597653858</v>
      </c>
      <c r="AE178">
        <v>17</v>
      </c>
    </row>
    <row r="179" spans="1:31">
      <c r="A179">
        <v>339</v>
      </c>
      <c r="B179">
        <v>6.3370336318117406</v>
      </c>
      <c r="C179">
        <v>35.252891038093509</v>
      </c>
      <c r="D179">
        <v>49.71388889101852</v>
      </c>
      <c r="E179">
        <v>4</v>
      </c>
      <c r="F179">
        <v>40</v>
      </c>
      <c r="G179">
        <v>13.437082974862021</v>
      </c>
      <c r="H179">
        <v>268.67738584606127</v>
      </c>
      <c r="I179">
        <v>149.92004713485795</v>
      </c>
      <c r="J179">
        <v>689.60023567428971</v>
      </c>
      <c r="K179">
        <v>-50.869635992650338</v>
      </c>
      <c r="L179">
        <v>14</v>
      </c>
      <c r="M179">
        <v>-229.37366424969849</v>
      </c>
      <c r="N179">
        <v>411.51546188595296</v>
      </c>
      <c r="O179">
        <v>1.7940833060851007</v>
      </c>
      <c r="P179">
        <v>7.3621876529684007</v>
      </c>
      <c r="Q179">
        <v>72.547556652582088</v>
      </c>
      <c r="AE179">
        <v>14</v>
      </c>
    </row>
    <row r="180" spans="1:31">
      <c r="A180">
        <v>341</v>
      </c>
      <c r="B180">
        <v>5.891083022044473</v>
      </c>
      <c r="C180">
        <v>85.007988610420981</v>
      </c>
      <c r="D180">
        <v>107.81203347443088</v>
      </c>
      <c r="E180">
        <v>10</v>
      </c>
      <c r="F180">
        <v>70</v>
      </c>
      <c r="G180">
        <v>14.886846367229284</v>
      </c>
      <c r="H180">
        <v>536.67060348546784</v>
      </c>
      <c r="I180">
        <v>390.15271124508757</v>
      </c>
      <c r="J180">
        <v>1328.0344893578065</v>
      </c>
      <c r="K180">
        <v>-287.95516078129975</v>
      </c>
      <c r="L180">
        <v>16</v>
      </c>
      <c r="M180">
        <v>-782.62490240163481</v>
      </c>
      <c r="N180">
        <v>454.86827323206029</v>
      </c>
      <c r="O180">
        <v>0.58120853532287264</v>
      </c>
      <c r="P180">
        <v>4.4260837161410631</v>
      </c>
      <c r="Q180">
        <v>72.005400445973464</v>
      </c>
      <c r="AE180">
        <v>16</v>
      </c>
    </row>
    <row r="181" spans="1:31">
      <c r="A181">
        <v>343</v>
      </c>
      <c r="B181">
        <v>4.6151445341544139</v>
      </c>
      <c r="C181">
        <v>39.297718734025111</v>
      </c>
      <c r="D181">
        <v>50.477650150011513</v>
      </c>
      <c r="E181">
        <v>7</v>
      </c>
      <c r="F181">
        <v>70</v>
      </c>
      <c r="G181">
        <v>15.916003520925122</v>
      </c>
      <c r="H181">
        <v>265.89645740933065</v>
      </c>
      <c r="I181">
        <v>301.3952378590962</v>
      </c>
      <c r="J181">
        <v>1446.9761892954809</v>
      </c>
      <c r="K181">
        <v>-505.01007823816451</v>
      </c>
      <c r="L181">
        <v>50</v>
      </c>
      <c r="M181">
        <v>-903.25834980024547</v>
      </c>
      <c r="N181">
        <v>-226.14089516281629</v>
      </c>
      <c r="O181">
        <v>0.25036125623729588</v>
      </c>
      <c r="P181">
        <v>6.8820435832917068</v>
      </c>
      <c r="Q181">
        <v>71.335435565556736</v>
      </c>
      <c r="AD181">
        <v>50</v>
      </c>
    </row>
    <row r="182" spans="1:31">
      <c r="A182">
        <v>345</v>
      </c>
      <c r="B182">
        <v>6.5676911035457506</v>
      </c>
      <c r="C182">
        <v>39.433436087400594</v>
      </c>
      <c r="D182">
        <v>63.619215943113225</v>
      </c>
      <c r="E182">
        <v>4</v>
      </c>
      <c r="F182">
        <v>40</v>
      </c>
      <c r="G182">
        <v>16.293762443024942</v>
      </c>
      <c r="H182">
        <v>360.41606315482039</v>
      </c>
      <c r="I182">
        <v>177.67164472741149</v>
      </c>
      <c r="J182">
        <v>828.35822363705745</v>
      </c>
      <c r="K182">
        <v>-66.746935810353534</v>
      </c>
      <c r="L182">
        <v>14</v>
      </c>
      <c r="M182">
        <v>-302.22112000261347</v>
      </c>
      <c r="N182">
        <v>533.6671086894255</v>
      </c>
      <c r="O182">
        <v>1.7658167261269186</v>
      </c>
      <c r="P182">
        <v>5.9737797936426453</v>
      </c>
      <c r="Q182">
        <v>73.795643882279478</v>
      </c>
      <c r="AE182">
        <v>14</v>
      </c>
    </row>
    <row r="183" spans="1:31">
      <c r="A183">
        <v>347</v>
      </c>
      <c r="B183">
        <v>5.6121570040684192</v>
      </c>
      <c r="C183">
        <v>63.88349540051891</v>
      </c>
      <c r="D183">
        <v>66.780238802622776</v>
      </c>
      <c r="E183">
        <v>9</v>
      </c>
      <c r="F183">
        <v>63</v>
      </c>
      <c r="G183">
        <v>12.094219366299834</v>
      </c>
      <c r="H183">
        <v>293.17323557071791</v>
      </c>
      <c r="I183">
        <v>311.03048943200923</v>
      </c>
      <c r="J183">
        <v>1051.1067130120325</v>
      </c>
      <c r="K183">
        <v>-297.06127603569973</v>
      </c>
      <c r="L183">
        <v>20</v>
      </c>
      <c r="M183">
        <v>-624.49124463244925</v>
      </c>
      <c r="N183">
        <v>101.74726154623318</v>
      </c>
      <c r="O183">
        <v>0.16292824346339327</v>
      </c>
      <c r="P183">
        <v>7.1408532082674254</v>
      </c>
      <c r="Q183">
        <v>67.753195562080847</v>
      </c>
      <c r="AE183">
        <v>20</v>
      </c>
    </row>
    <row r="184" spans="1:31">
      <c r="A184">
        <v>349</v>
      </c>
      <c r="B184">
        <v>5.0349958791649092</v>
      </c>
      <c r="C184">
        <v>39.583968441501206</v>
      </c>
      <c r="D184">
        <v>39.583968441501206</v>
      </c>
      <c r="E184">
        <v>7</v>
      </c>
      <c r="F184">
        <v>28</v>
      </c>
      <c r="G184">
        <v>15.183183550358256</v>
      </c>
      <c r="H184">
        <v>73.658737680484748</v>
      </c>
      <c r="I184">
        <v>286.13622191359485</v>
      </c>
      <c r="J184">
        <v>557.2724438271897</v>
      </c>
      <c r="K184">
        <v>-343.76950143800036</v>
      </c>
      <c r="L184">
        <v>50</v>
      </c>
      <c r="M184">
        <v>-467.8888217160457</v>
      </c>
      <c r="N184">
        <v>-289.9479381699847</v>
      </c>
      <c r="O184">
        <v>0.61969409122996633</v>
      </c>
      <c r="P184">
        <v>5.6149515428809229</v>
      </c>
      <c r="Q184">
        <v>72.910511001909228</v>
      </c>
      <c r="AD184">
        <v>50</v>
      </c>
    </row>
    <row r="185" spans="1:31">
      <c r="A185">
        <v>351</v>
      </c>
      <c r="B185">
        <v>4.0484468864576098</v>
      </c>
      <c r="C185">
        <v>32.445215553982756</v>
      </c>
      <c r="D185">
        <v>35.710042503423658</v>
      </c>
      <c r="E185">
        <v>6</v>
      </c>
      <c r="F185">
        <v>42</v>
      </c>
      <c r="G185">
        <v>14.962696130345757</v>
      </c>
      <c r="H185">
        <v>161.62867017438555</v>
      </c>
      <c r="I185">
        <v>241.55798434182333</v>
      </c>
      <c r="J185">
        <v>807.95294519638173</v>
      </c>
      <c r="K185">
        <v>-356.44534005393177</v>
      </c>
      <c r="L185">
        <v>50</v>
      </c>
      <c r="M185">
        <v>-592.50624789234905</v>
      </c>
      <c r="N185">
        <v>-197.37987282456481</v>
      </c>
      <c r="O185">
        <v>0.33312707423201088</v>
      </c>
      <c r="P185">
        <v>7.0971557572556465</v>
      </c>
      <c r="Q185">
        <v>71.019269360353917</v>
      </c>
      <c r="AD185">
        <v>50</v>
      </c>
    </row>
    <row r="186" spans="1:31">
      <c r="A186">
        <v>353</v>
      </c>
      <c r="B186">
        <v>3.5208330077563894</v>
      </c>
      <c r="C186">
        <v>45.359074208237125</v>
      </c>
      <c r="D186">
        <v>63.863512605694979</v>
      </c>
      <c r="E186">
        <v>9</v>
      </c>
      <c r="F186">
        <v>72</v>
      </c>
      <c r="G186">
        <v>19.289997566431129</v>
      </c>
      <c r="H186">
        <v>338.09944941054954</v>
      </c>
      <c r="I186">
        <v>448.92724808525844</v>
      </c>
      <c r="J186">
        <v>1750.708992341034</v>
      </c>
      <c r="K186">
        <v>-892.99118004108698</v>
      </c>
      <c r="L186">
        <v>50</v>
      </c>
      <c r="M186">
        <v>-1418.2318005704533</v>
      </c>
      <c r="N186">
        <v>-742.38789261493241</v>
      </c>
      <c r="O186">
        <v>0.52346019340161665</v>
      </c>
      <c r="P186">
        <v>4.7106403351325721</v>
      </c>
      <c r="Q186">
        <v>69.005518778816025</v>
      </c>
      <c r="AD186">
        <v>50</v>
      </c>
    </row>
    <row r="187" spans="1:31">
      <c r="A187">
        <v>355</v>
      </c>
      <c r="B187">
        <v>4.3687203272774955</v>
      </c>
      <c r="C187">
        <v>53.48215960415677</v>
      </c>
      <c r="D187">
        <v>71.299126855980262</v>
      </c>
      <c r="E187">
        <v>8</v>
      </c>
      <c r="F187">
        <v>56</v>
      </c>
      <c r="G187">
        <v>14.903638268374198</v>
      </c>
      <c r="H187">
        <v>365.36197091343678</v>
      </c>
      <c r="I187">
        <v>312.17394092644474</v>
      </c>
      <c r="J187">
        <v>1055.1087932425564</v>
      </c>
      <c r="K187">
        <v>-336.79331583623048</v>
      </c>
      <c r="L187">
        <v>20</v>
      </c>
      <c r="M187">
        <v>-711.39777096231728</v>
      </c>
      <c r="N187">
        <v>119.54692427567748</v>
      </c>
      <c r="O187">
        <v>0.16804512068398073</v>
      </c>
      <c r="P187">
        <v>5.4420534907463294</v>
      </c>
      <c r="Q187">
        <v>73.262190177295125</v>
      </c>
      <c r="AE187">
        <v>20</v>
      </c>
    </row>
    <row r="188" spans="1:31">
      <c r="A188">
        <v>357</v>
      </c>
      <c r="B188">
        <v>4.5184908531181174</v>
      </c>
      <c r="C188">
        <v>37.020536633569499</v>
      </c>
      <c r="D188">
        <v>37.658750135305539</v>
      </c>
      <c r="E188">
        <v>6</v>
      </c>
      <c r="F188">
        <v>30</v>
      </c>
      <c r="G188">
        <v>12.097349507686095</v>
      </c>
      <c r="H188">
        <v>160.86921161108472</v>
      </c>
      <c r="I188">
        <v>212.48010853589787</v>
      </c>
      <c r="J188">
        <v>508.70027133974463</v>
      </c>
      <c r="K188">
        <v>-115.54657307033924</v>
      </c>
      <c r="L188">
        <v>14</v>
      </c>
      <c r="M188">
        <v>-339.3498353739177</v>
      </c>
      <c r="N188">
        <v>192.13187354610773</v>
      </c>
      <c r="O188">
        <v>0.5661764159525946</v>
      </c>
      <c r="P188">
        <v>7.461621422438391</v>
      </c>
      <c r="Q188">
        <v>70.261739337204489</v>
      </c>
      <c r="AE188">
        <v>14</v>
      </c>
    </row>
    <row r="189" spans="1:31">
      <c r="A189">
        <v>359</v>
      </c>
      <c r="B189">
        <v>4.4119938260390343</v>
      </c>
      <c r="C189">
        <v>65.224099166891577</v>
      </c>
      <c r="D189">
        <v>66.889164032073694</v>
      </c>
      <c r="E189">
        <v>10</v>
      </c>
      <c r="F189">
        <v>50</v>
      </c>
      <c r="G189">
        <v>11.260427625035405</v>
      </c>
      <c r="H189">
        <v>283.44288328470037</v>
      </c>
      <c r="I189">
        <v>327.05771737683222</v>
      </c>
      <c r="J189">
        <v>795.14429344208054</v>
      </c>
      <c r="K189">
        <v>-146.16070072884276</v>
      </c>
      <c r="L189">
        <v>13</v>
      </c>
      <c r="M189">
        <v>-511.61226809747939</v>
      </c>
      <c r="N189">
        <v>371.42425566096756</v>
      </c>
      <c r="O189">
        <v>0.72598778180627743</v>
      </c>
      <c r="P189">
        <v>7.0557147442777381</v>
      </c>
      <c r="Q189">
        <v>71.691585699743513</v>
      </c>
      <c r="AE189">
        <v>13</v>
      </c>
    </row>
    <row r="190" spans="1:31">
      <c r="A190">
        <v>361</v>
      </c>
      <c r="B190">
        <v>5.7411946809350587</v>
      </c>
      <c r="C190">
        <v>85.208252499794369</v>
      </c>
      <c r="D190">
        <v>85.208252499794369</v>
      </c>
      <c r="E190">
        <v>10</v>
      </c>
      <c r="F190">
        <v>40</v>
      </c>
      <c r="G190">
        <v>11.159578143149735</v>
      </c>
      <c r="H190">
        <v>298.6123852036302</v>
      </c>
      <c r="I190">
        <v>320.5943694899679</v>
      </c>
      <c r="J190">
        <v>626.18873897993581</v>
      </c>
      <c r="K190">
        <v>-133.66150269129506</v>
      </c>
      <c r="L190">
        <v>13</v>
      </c>
      <c r="M190">
        <v>-448.31926484502338</v>
      </c>
      <c r="N190">
        <v>276.77886734671125</v>
      </c>
      <c r="O190">
        <v>0.61737000626638061</v>
      </c>
      <c r="P190">
        <v>5.1211977226394731</v>
      </c>
      <c r="Q190">
        <v>75.689622536095129</v>
      </c>
      <c r="AE190">
        <v>13</v>
      </c>
    </row>
    <row r="191" spans="1:31">
      <c r="A191">
        <v>363</v>
      </c>
      <c r="B191">
        <v>5.5506033852328471</v>
      </c>
      <c r="C191">
        <v>53.586061881073867</v>
      </c>
      <c r="D191">
        <v>75.915605789699399</v>
      </c>
      <c r="E191">
        <v>7</v>
      </c>
      <c r="F191">
        <v>63</v>
      </c>
      <c r="G191">
        <v>14.291804227265374</v>
      </c>
      <c r="H191">
        <v>405.90977649915652</v>
      </c>
      <c r="I191">
        <v>270.07633191365733</v>
      </c>
      <c r="J191">
        <v>1162.8434936114581</v>
      </c>
      <c r="K191">
        <v>-166.48780680615786</v>
      </c>
      <c r="L191">
        <v>15</v>
      </c>
      <c r="M191">
        <v>-522.85732654433014</v>
      </c>
      <c r="N191">
        <v>536.4115158049193</v>
      </c>
      <c r="O191">
        <v>1.0259233036862494</v>
      </c>
      <c r="P191">
        <v>6.7560385070714055</v>
      </c>
      <c r="Q191">
        <v>74.305493648618338</v>
      </c>
      <c r="AE191">
        <v>15</v>
      </c>
    </row>
    <row r="192" spans="1:31">
      <c r="A192">
        <v>365</v>
      </c>
      <c r="B192">
        <v>3.6666953895342247</v>
      </c>
      <c r="C192">
        <v>45.461322452629197</v>
      </c>
      <c r="D192">
        <v>61.606901471234934</v>
      </c>
      <c r="E192">
        <v>9</v>
      </c>
      <c r="F192">
        <v>72</v>
      </c>
      <c r="G192">
        <v>14.509749520317278</v>
      </c>
      <c r="H192">
        <v>320.28052987822036</v>
      </c>
      <c r="I192">
        <v>346.71918061012246</v>
      </c>
      <c r="J192">
        <v>1341.8767224404899</v>
      </c>
      <c r="K192">
        <v>-563.47883715289004</v>
      </c>
      <c r="L192">
        <v>50</v>
      </c>
      <c r="M192">
        <v>-978.37164420084741</v>
      </c>
      <c r="N192">
        <v>-271.21809937579286</v>
      </c>
      <c r="O192">
        <v>0.27721377758993515</v>
      </c>
      <c r="P192">
        <v>5.6665124844322436</v>
      </c>
      <c r="Q192">
        <v>73.410979407730835</v>
      </c>
      <c r="AD192">
        <v>50</v>
      </c>
    </row>
    <row r="193" spans="1:31">
      <c r="A193">
        <v>367</v>
      </c>
      <c r="B193">
        <v>4.3577386836893348</v>
      </c>
      <c r="C193">
        <v>24.681327292336857</v>
      </c>
      <c r="D193">
        <v>24.681327292336857</v>
      </c>
      <c r="E193">
        <v>4</v>
      </c>
      <c r="F193">
        <v>20</v>
      </c>
      <c r="G193">
        <v>13.540390946733938</v>
      </c>
      <c r="H193">
        <v>100.81377989343535</v>
      </c>
      <c r="I193">
        <v>154.22981964604736</v>
      </c>
      <c r="J193">
        <v>363.07454911511843</v>
      </c>
      <c r="K193">
        <v>-135.26245962532494</v>
      </c>
      <c r="L193">
        <v>21</v>
      </c>
      <c r="M193">
        <v>-267.43809825932891</v>
      </c>
      <c r="N193">
        <v>13.520426094687707</v>
      </c>
      <c r="O193">
        <v>5.0555347883072532E-2</v>
      </c>
      <c r="P193">
        <v>6.4295427001990486</v>
      </c>
      <c r="Q193">
        <v>70.329546949974997</v>
      </c>
      <c r="AE193">
        <v>21</v>
      </c>
    </row>
    <row r="194" spans="1:31">
      <c r="A194">
        <v>369</v>
      </c>
      <c r="B194">
        <v>5.0224882599139917</v>
      </c>
      <c r="C194">
        <v>65.200536888068697</v>
      </c>
      <c r="D194">
        <v>85.919681713538864</v>
      </c>
      <c r="E194">
        <v>10</v>
      </c>
      <c r="F194">
        <v>90</v>
      </c>
      <c r="G194">
        <v>18.448142311263439</v>
      </c>
      <c r="H194">
        <v>446.30476279965728</v>
      </c>
      <c r="I194">
        <v>454.87745414250639</v>
      </c>
      <c r="J194">
        <v>1994.4485436412785</v>
      </c>
      <c r="K194">
        <v>-647.31698068605215</v>
      </c>
      <c r="L194">
        <v>50</v>
      </c>
      <c r="M194">
        <v>-1232.9374779077102</v>
      </c>
      <c r="N194">
        <v>-69.796821191453176</v>
      </c>
      <c r="O194">
        <v>5.6610187006317703E-2</v>
      </c>
      <c r="P194">
        <v>7.83766451765882</v>
      </c>
      <c r="Q194">
        <v>72.950625946269554</v>
      </c>
      <c r="AD194">
        <v>50</v>
      </c>
    </row>
    <row r="195" spans="1:31">
      <c r="A195">
        <v>371</v>
      </c>
      <c r="B195">
        <v>5.6776950659451746</v>
      </c>
      <c r="C195">
        <v>38.473977791100573</v>
      </c>
      <c r="D195">
        <v>55.17210639520524</v>
      </c>
      <c r="E195">
        <v>5</v>
      </c>
      <c r="F195">
        <v>50</v>
      </c>
      <c r="G195">
        <v>17.093119006037089</v>
      </c>
      <c r="H195">
        <v>300.84178051287552</v>
      </c>
      <c r="I195">
        <v>230.65173731499786</v>
      </c>
      <c r="J195">
        <v>1093.2586865749893</v>
      </c>
      <c r="K195">
        <v>-161.12504515551032</v>
      </c>
      <c r="L195">
        <v>16</v>
      </c>
      <c r="M195">
        <v>-450.29022812234194</v>
      </c>
      <c r="N195">
        <v>445.64292677272334</v>
      </c>
      <c r="O195">
        <v>0.98967932000435077</v>
      </c>
      <c r="P195">
        <v>8.2223221550540195</v>
      </c>
      <c r="Q195">
        <v>76.223559300135705</v>
      </c>
      <c r="AE195">
        <v>16</v>
      </c>
    </row>
    <row r="196" spans="1:31">
      <c r="A196">
        <v>373</v>
      </c>
      <c r="B196">
        <v>4.5357511082093929</v>
      </c>
      <c r="C196">
        <v>48.701789693348992</v>
      </c>
      <c r="D196">
        <v>66.083740090856068</v>
      </c>
      <c r="E196">
        <v>7</v>
      </c>
      <c r="F196">
        <v>49</v>
      </c>
      <c r="G196">
        <v>14.98457450675048</v>
      </c>
      <c r="H196">
        <v>342.95773556416555</v>
      </c>
      <c r="I196">
        <v>302.31231743184856</v>
      </c>
      <c r="J196">
        <v>1020.5931110114698</v>
      </c>
      <c r="K196">
        <v>-253.27776533265609</v>
      </c>
      <c r="L196">
        <v>17</v>
      </c>
      <c r="M196">
        <v>-639.86888385113446</v>
      </c>
      <c r="N196">
        <v>304.92479350926493</v>
      </c>
      <c r="O196">
        <v>0.47654261865967795</v>
      </c>
      <c r="P196">
        <v>6.7706616187711424</v>
      </c>
      <c r="Q196">
        <v>72.976096990684425</v>
      </c>
      <c r="AE196">
        <v>17</v>
      </c>
    </row>
    <row r="197" spans="1:31">
      <c r="A197">
        <v>375</v>
      </c>
      <c r="B197">
        <v>4.1907176994227351</v>
      </c>
      <c r="C197">
        <v>44.641310459167649</v>
      </c>
      <c r="D197">
        <v>50.75579194361616</v>
      </c>
      <c r="E197">
        <v>8</v>
      </c>
      <c r="F197">
        <v>56</v>
      </c>
      <c r="G197">
        <v>13.784419233037653</v>
      </c>
      <c r="H197">
        <v>235.56631184187876</v>
      </c>
      <c r="I197">
        <v>300.71970772453318</v>
      </c>
      <c r="J197">
        <v>1015.0189770358661</v>
      </c>
      <c r="K197">
        <v>-272.5901740142736</v>
      </c>
      <c r="L197">
        <v>18</v>
      </c>
      <c r="M197">
        <v>-611.59675041484536</v>
      </c>
      <c r="N197">
        <v>171.14484423941306</v>
      </c>
      <c r="O197">
        <v>0.27983282141922061</v>
      </c>
      <c r="P197">
        <v>8.2605245279868047</v>
      </c>
      <c r="Q197">
        <v>71.705423993894485</v>
      </c>
      <c r="AE197">
        <v>18</v>
      </c>
    </row>
    <row r="198" spans="1:31">
      <c r="A198">
        <v>377</v>
      </c>
      <c r="B198">
        <v>5.0033367051357329</v>
      </c>
      <c r="C198">
        <v>60.624606311857256</v>
      </c>
      <c r="D198">
        <v>87.972026491313969</v>
      </c>
      <c r="E198">
        <v>9</v>
      </c>
      <c r="F198">
        <v>90</v>
      </c>
      <c r="G198">
        <v>17.788456334920145</v>
      </c>
      <c r="H198">
        <v>482.20446300340558</v>
      </c>
      <c r="I198">
        <v>403.33397874392716</v>
      </c>
      <c r="J198">
        <v>1956.6698937196356</v>
      </c>
      <c r="K198">
        <v>-690.95418840947139</v>
      </c>
      <c r="L198">
        <v>50</v>
      </c>
      <c r="M198">
        <v>-1257.4423932071916</v>
      </c>
      <c r="N198">
        <v>-268.0987531985578</v>
      </c>
      <c r="O198">
        <v>0.21320957098857934</v>
      </c>
      <c r="P198">
        <v>6.3192047611903561</v>
      </c>
      <c r="Q198">
        <v>76.001824531522615</v>
      </c>
      <c r="AD198">
        <v>50</v>
      </c>
    </row>
    <row r="199" spans="1:31">
      <c r="A199">
        <v>379</v>
      </c>
      <c r="B199">
        <v>4.8102254863543497</v>
      </c>
      <c r="C199">
        <v>52.295153506928607</v>
      </c>
      <c r="D199">
        <v>64.272992720036626</v>
      </c>
      <c r="E199">
        <v>8</v>
      </c>
      <c r="F199">
        <v>64</v>
      </c>
      <c r="G199">
        <v>12.166437901568159</v>
      </c>
      <c r="H199">
        <v>315.84190983097716</v>
      </c>
      <c r="I199">
        <v>259.52693495898404</v>
      </c>
      <c r="J199">
        <v>993.10773983593629</v>
      </c>
      <c r="K199">
        <v>-348.3636564917573</v>
      </c>
      <c r="L199">
        <v>50</v>
      </c>
      <c r="M199">
        <v>-647.72162421950361</v>
      </c>
      <c r="N199">
        <v>-61.189926517471406</v>
      </c>
      <c r="O199">
        <v>9.446948230453861E-2</v>
      </c>
      <c r="P199">
        <v>4.8617195816835288</v>
      </c>
      <c r="Q199">
        <v>73.00150673274068</v>
      </c>
      <c r="AD199">
        <v>50</v>
      </c>
    </row>
    <row r="200" spans="1:31">
      <c r="A200">
        <v>381</v>
      </c>
      <c r="B200">
        <v>7.3423726540696901</v>
      </c>
      <c r="C200">
        <v>39.766533960182663</v>
      </c>
      <c r="D200">
        <v>43.34794434142038</v>
      </c>
      <c r="E200">
        <v>4</v>
      </c>
      <c r="F200">
        <v>24</v>
      </c>
      <c r="G200">
        <v>15.437393963387937</v>
      </c>
      <c r="H200">
        <v>194.5941424735652</v>
      </c>
      <c r="I200">
        <v>171.13585466772221</v>
      </c>
      <c r="J200">
        <v>483.40756400316667</v>
      </c>
      <c r="K200">
        <v>-34.479742488772445</v>
      </c>
      <c r="L200">
        <v>11</v>
      </c>
      <c r="M200">
        <v>-246.38994805200599</v>
      </c>
      <c r="N200">
        <v>330.88221824230038</v>
      </c>
      <c r="O200">
        <v>1.3429209302502083</v>
      </c>
      <c r="P200">
        <v>7.6888887457461923</v>
      </c>
      <c r="Q200">
        <v>75.541384201278007</v>
      </c>
      <c r="AE200">
        <v>11</v>
      </c>
    </row>
    <row r="201" spans="1:31">
      <c r="A201">
        <v>383</v>
      </c>
      <c r="B201">
        <v>4.1557710487834374</v>
      </c>
      <c r="C201">
        <v>47.720989842378742</v>
      </c>
      <c r="D201">
        <v>49.609540548580931</v>
      </c>
      <c r="E201">
        <v>9</v>
      </c>
      <c r="F201">
        <v>63</v>
      </c>
      <c r="G201">
        <v>14.55581354355966</v>
      </c>
      <c r="H201">
        <v>216.56209900216609</v>
      </c>
      <c r="I201">
        <v>359.92866913946779</v>
      </c>
      <c r="J201">
        <v>1222.2503419881371</v>
      </c>
      <c r="K201">
        <v>-583.51269233031837</v>
      </c>
      <c r="L201">
        <v>50</v>
      </c>
      <c r="M201">
        <v>-924.22384606913602</v>
      </c>
      <c r="N201">
        <v>-423.26879371219599</v>
      </c>
      <c r="O201">
        <v>0.45797216281793884</v>
      </c>
      <c r="P201">
        <v>6.3661780173747564</v>
      </c>
      <c r="Q201">
        <v>73.579677563974158</v>
      </c>
      <c r="AD201">
        <v>50</v>
      </c>
    </row>
    <row r="202" spans="1:31">
      <c r="A202">
        <v>385</v>
      </c>
      <c r="B202">
        <v>4.8871250836267892</v>
      </c>
      <c r="C202">
        <v>20.495619854601049</v>
      </c>
      <c r="D202">
        <v>20.495619854601049</v>
      </c>
      <c r="E202">
        <v>4</v>
      </c>
      <c r="F202">
        <v>40</v>
      </c>
      <c r="G202">
        <v>15.29888304979861</v>
      </c>
      <c r="H202">
        <v>96.525779019703066</v>
      </c>
      <c r="I202">
        <v>171.27054187146445</v>
      </c>
      <c r="J202">
        <v>796.35270935732206</v>
      </c>
      <c r="K202">
        <v>-317.08196045416003</v>
      </c>
      <c r="L202">
        <v>50</v>
      </c>
      <c r="M202">
        <v>-518.20154250888868</v>
      </c>
      <c r="N202">
        <v>-271.27708874238101</v>
      </c>
      <c r="O202">
        <v>0.52349726214434766</v>
      </c>
      <c r="P202">
        <v>8.4702041510315151</v>
      </c>
      <c r="Q202">
        <v>75.692311958747467</v>
      </c>
      <c r="AD202">
        <v>50</v>
      </c>
    </row>
    <row r="203" spans="1:31">
      <c r="A203">
        <v>387</v>
      </c>
      <c r="B203">
        <v>3.7054304989255522</v>
      </c>
      <c r="C203">
        <v>34.11866281240961</v>
      </c>
      <c r="D203">
        <v>35.461844368091405</v>
      </c>
      <c r="E203">
        <v>7</v>
      </c>
      <c r="F203">
        <v>42</v>
      </c>
      <c r="G203">
        <v>13.035729517332371</v>
      </c>
      <c r="H203">
        <v>152.81623420241974</v>
      </c>
      <c r="I203">
        <v>254.51326210384883</v>
      </c>
      <c r="J203">
        <v>733.53978631154655</v>
      </c>
      <c r="K203">
        <v>-305.53625968587397</v>
      </c>
      <c r="L203">
        <v>50</v>
      </c>
      <c r="M203">
        <v>-537.02209082566537</v>
      </c>
      <c r="N203">
        <v>-96.831351379280989</v>
      </c>
      <c r="O203">
        <v>0.18031167252431624</v>
      </c>
      <c r="P203">
        <v>7.1601339963101598</v>
      </c>
      <c r="Q203">
        <v>74.493761225186901</v>
      </c>
      <c r="AD203">
        <v>50</v>
      </c>
    </row>
    <row r="204" spans="1:31">
      <c r="A204">
        <v>389</v>
      </c>
      <c r="B204">
        <v>4.8725719260962235</v>
      </c>
      <c r="C204">
        <v>26.945170791353846</v>
      </c>
      <c r="D204">
        <v>33.293469752531713</v>
      </c>
      <c r="E204">
        <v>4</v>
      </c>
      <c r="F204">
        <v>28</v>
      </c>
      <c r="G204">
        <v>11.749805542649487</v>
      </c>
      <c r="H204">
        <v>163.51321131792707</v>
      </c>
      <c r="I204">
        <v>139.89644592054691</v>
      </c>
      <c r="J204">
        <v>452.13756072191416</v>
      </c>
      <c r="K204">
        <v>-42.898002259910008</v>
      </c>
      <c r="L204">
        <v>12</v>
      </c>
      <c r="M204">
        <v>-220.57225395587426</v>
      </c>
      <c r="N204">
        <v>288.86553651701257</v>
      </c>
      <c r="O204">
        <v>1.3096186457558732</v>
      </c>
      <c r="P204">
        <v>6.9958013895181343</v>
      </c>
      <c r="Q204">
        <v>67.589682792589471</v>
      </c>
      <c r="AE204">
        <v>12</v>
      </c>
    </row>
    <row r="205" spans="1:31">
      <c r="A205">
        <v>391</v>
      </c>
      <c r="B205">
        <v>3.8697157100822848</v>
      </c>
      <c r="C205">
        <v>28.178420140627502</v>
      </c>
      <c r="D205">
        <v>28.178420140627502</v>
      </c>
      <c r="E205">
        <v>7</v>
      </c>
      <c r="F205">
        <v>63</v>
      </c>
      <c r="G205">
        <v>12.906656136755824</v>
      </c>
      <c r="H205">
        <v>121.96456879665811</v>
      </c>
      <c r="I205">
        <v>258.35113691405849</v>
      </c>
      <c r="J205">
        <v>1110.0801161132633</v>
      </c>
      <c r="K205">
        <v>-537.43944553018287</v>
      </c>
      <c r="L205">
        <v>50</v>
      </c>
      <c r="M205">
        <v>-830.93800406556238</v>
      </c>
      <c r="N205">
        <v>-550.92970643909621</v>
      </c>
      <c r="O205">
        <v>0.66302143330012731</v>
      </c>
      <c r="P205">
        <v>8.4974146600924154</v>
      </c>
      <c r="Q205">
        <v>75.125268048391774</v>
      </c>
      <c r="AD205">
        <v>50</v>
      </c>
    </row>
    <row r="206" spans="1:31">
      <c r="A206">
        <v>393</v>
      </c>
      <c r="B206">
        <v>4.1385753193242429</v>
      </c>
      <c r="C206">
        <v>37.576192051807794</v>
      </c>
      <c r="D206">
        <v>46.743733030324336</v>
      </c>
      <c r="E206">
        <v>7</v>
      </c>
      <c r="F206">
        <v>63</v>
      </c>
      <c r="G206">
        <v>12.959544049764077</v>
      </c>
      <c r="H206">
        <v>236.12219750733877</v>
      </c>
      <c r="I206">
        <v>245.7359974410067</v>
      </c>
      <c r="J206">
        <v>1053.31198848453</v>
      </c>
      <c r="K206">
        <v>-328.63044819869066</v>
      </c>
      <c r="L206">
        <v>50</v>
      </c>
      <c r="M206">
        <v>-625.73378543525519</v>
      </c>
      <c r="N206">
        <v>-21.243345251709695</v>
      </c>
      <c r="O206">
        <v>3.3949493772232553E-2</v>
      </c>
      <c r="P206">
        <v>7.3482053320991554</v>
      </c>
      <c r="Q206">
        <v>68.900025013140748</v>
      </c>
      <c r="AD206">
        <v>50</v>
      </c>
    </row>
    <row r="207" spans="1:31">
      <c r="A207">
        <v>395</v>
      </c>
      <c r="B207">
        <v>5.8669951251791748</v>
      </c>
      <c r="C207">
        <v>28.710031086573043</v>
      </c>
      <c r="D207">
        <v>28.710031086573043</v>
      </c>
      <c r="E207">
        <v>4</v>
      </c>
      <c r="F207">
        <v>20</v>
      </c>
      <c r="G207">
        <v>13.520477811561644</v>
      </c>
      <c r="H207">
        <v>82.613876991344355</v>
      </c>
      <c r="I207">
        <v>155.99930174250142</v>
      </c>
      <c r="J207">
        <v>367.49825435625354</v>
      </c>
      <c r="K207">
        <v>-109.83661050552141</v>
      </c>
      <c r="L207">
        <v>19</v>
      </c>
      <c r="M207">
        <v>-234.66788683176998</v>
      </c>
      <c r="N207">
        <v>36.791841137320603</v>
      </c>
      <c r="O207">
        <v>0.15678259873578759</v>
      </c>
      <c r="P207">
        <v>8.1940330572595403</v>
      </c>
      <c r="Q207">
        <v>71.732829029322929</v>
      </c>
      <c r="AE207">
        <v>19</v>
      </c>
    </row>
    <row r="208" spans="1:31">
      <c r="A208">
        <v>397</v>
      </c>
      <c r="B208">
        <v>4.3764749535219725</v>
      </c>
      <c r="C208">
        <v>47.603546493341298</v>
      </c>
      <c r="D208">
        <v>47.603546493341298</v>
      </c>
      <c r="E208">
        <v>8</v>
      </c>
      <c r="F208">
        <v>32</v>
      </c>
      <c r="G208">
        <v>13.735541646167068</v>
      </c>
      <c r="H208">
        <v>144.77969152420724</v>
      </c>
      <c r="I208">
        <v>305.04418218035465</v>
      </c>
      <c r="J208">
        <v>595.08836436070931</v>
      </c>
      <c r="K208">
        <v>-178.38655309422444</v>
      </c>
      <c r="L208">
        <v>16</v>
      </c>
      <c r="M208">
        <v>-435.17601479679382</v>
      </c>
      <c r="N208">
        <v>127.53800030265232</v>
      </c>
      <c r="O208">
        <v>0.29307221897835156</v>
      </c>
      <c r="P208">
        <v>8.14227432787707</v>
      </c>
      <c r="Q208">
        <v>74.053700792803852</v>
      </c>
      <c r="AE208">
        <v>16</v>
      </c>
    </row>
    <row r="209" spans="1:31">
      <c r="A209">
        <v>399</v>
      </c>
      <c r="B209">
        <v>5.4676881593509741</v>
      </c>
      <c r="C209">
        <v>29.723737782221878</v>
      </c>
      <c r="D209">
        <v>31.467981674548732</v>
      </c>
      <c r="E209">
        <v>4</v>
      </c>
      <c r="F209">
        <v>24</v>
      </c>
      <c r="G209">
        <v>16.326382091253212</v>
      </c>
      <c r="H209">
        <v>137.2139805595223</v>
      </c>
      <c r="I209">
        <v>185.32140573856276</v>
      </c>
      <c r="J209">
        <v>525.96421721568822</v>
      </c>
      <c r="K209">
        <v>-198.9705033809347</v>
      </c>
      <c r="L209">
        <v>50</v>
      </c>
      <c r="M209">
        <v>-372.32047634333071</v>
      </c>
      <c r="N209">
        <v>-19.035730103499091</v>
      </c>
      <c r="O209">
        <v>5.1127271565761342E-2</v>
      </c>
      <c r="P209">
        <v>5.5794911535589575</v>
      </c>
      <c r="Q209">
        <v>71.37577912586309</v>
      </c>
      <c r="AD209">
        <v>50</v>
      </c>
    </row>
    <row r="210" spans="1:31">
      <c r="A210">
        <v>401</v>
      </c>
      <c r="B210">
        <v>5.8593827698464844</v>
      </c>
      <c r="C210">
        <v>66.728039282281316</v>
      </c>
      <c r="D210">
        <v>80.844783769227604</v>
      </c>
      <c r="E210">
        <v>9</v>
      </c>
      <c r="F210">
        <v>72</v>
      </c>
      <c r="G210">
        <v>15.033225520806088</v>
      </c>
      <c r="H210">
        <v>397.31541194301377</v>
      </c>
      <c r="I210">
        <v>355.92605675690112</v>
      </c>
      <c r="J210">
        <v>1378.7042270276045</v>
      </c>
      <c r="K210">
        <v>-483.56740927601709</v>
      </c>
      <c r="L210">
        <v>50</v>
      </c>
      <c r="M210">
        <v>-899.79202549085494</v>
      </c>
      <c r="N210">
        <v>-89.680779253447497</v>
      </c>
      <c r="O210">
        <v>9.9668341919928446E-2</v>
      </c>
      <c r="P210">
        <v>4.6057620383778426</v>
      </c>
      <c r="Q210">
        <v>75.094265636770103</v>
      </c>
      <c r="AD210">
        <v>50</v>
      </c>
    </row>
    <row r="211" spans="1:31">
      <c r="A211">
        <v>403</v>
      </c>
      <c r="B211">
        <v>4.8004744439038145</v>
      </c>
      <c r="C211">
        <v>66.532135542165932</v>
      </c>
      <c r="D211">
        <v>90.276541627145832</v>
      </c>
      <c r="E211">
        <v>10</v>
      </c>
      <c r="F211">
        <v>80</v>
      </c>
      <c r="G211">
        <v>8.8262393360557567</v>
      </c>
      <c r="H211">
        <v>469.37291967345556</v>
      </c>
      <c r="I211">
        <v>265.46098182940062</v>
      </c>
      <c r="J211">
        <v>1016.8439273176025</v>
      </c>
      <c r="K211">
        <v>-16.115955795137751</v>
      </c>
      <c r="L211">
        <v>12</v>
      </c>
      <c r="M211">
        <v>-391.15460035230427</v>
      </c>
      <c r="N211">
        <v>832.58164534950504</v>
      </c>
      <c r="O211">
        <v>2.1285232094921476</v>
      </c>
      <c r="P211">
        <v>5.7087590497390339</v>
      </c>
      <c r="Q211">
        <v>72.887689076879909</v>
      </c>
      <c r="AE211">
        <v>12</v>
      </c>
    </row>
    <row r="212" spans="1:31">
      <c r="A212">
        <v>405</v>
      </c>
      <c r="B212">
        <v>7.2809276773770106</v>
      </c>
      <c r="C212">
        <v>88.548598294517532</v>
      </c>
      <c r="D212">
        <v>98.360389773048823</v>
      </c>
      <c r="E212">
        <v>9</v>
      </c>
      <c r="F212">
        <v>63</v>
      </c>
      <c r="G212">
        <v>13.699435142109682</v>
      </c>
      <c r="H212">
        <v>447.5001635809171</v>
      </c>
      <c r="I212">
        <v>342.92374179334035</v>
      </c>
      <c r="J212">
        <v>1162.7330962766912</v>
      </c>
      <c r="K212">
        <v>-200.66185871027022</v>
      </c>
      <c r="L212">
        <v>15</v>
      </c>
      <c r="M212">
        <v>-602.94009364481053</v>
      </c>
      <c r="N212">
        <v>436.67252911660643</v>
      </c>
      <c r="O212">
        <v>0.72423866602881504</v>
      </c>
      <c r="P212">
        <v>6.4676166030602191</v>
      </c>
      <c r="Q212">
        <v>71.400264715037025</v>
      </c>
      <c r="AE212">
        <v>15</v>
      </c>
    </row>
    <row r="213" spans="1:31">
      <c r="A213">
        <v>407</v>
      </c>
      <c r="B213">
        <v>5.4560170622321706</v>
      </c>
      <c r="C213">
        <v>24.626583275695097</v>
      </c>
      <c r="D213">
        <v>24.626583275695097</v>
      </c>
      <c r="E213">
        <v>4</v>
      </c>
      <c r="F213">
        <v>28</v>
      </c>
      <c r="G213">
        <v>14.946933024904226</v>
      </c>
      <c r="H213">
        <v>93.910309985967231</v>
      </c>
      <c r="I213">
        <v>162.58671243576427</v>
      </c>
      <c r="J213">
        <v>531.55349352517499</v>
      </c>
      <c r="K213">
        <v>-208.23600522192623</v>
      </c>
      <c r="L213">
        <v>50</v>
      </c>
      <c r="M213">
        <v>-351.90199275859879</v>
      </c>
      <c r="N213">
        <v>-96.172868117733586</v>
      </c>
      <c r="O213">
        <v>0.27329446862128798</v>
      </c>
      <c r="P213">
        <v>7.458880137817272</v>
      </c>
      <c r="Q213">
        <v>74.87322311083733</v>
      </c>
      <c r="AD213">
        <v>50</v>
      </c>
    </row>
    <row r="214" spans="1:31">
      <c r="A214">
        <v>409</v>
      </c>
      <c r="B214">
        <v>6.0147122149015164</v>
      </c>
      <c r="C214">
        <v>57.021368708630021</v>
      </c>
      <c r="D214">
        <v>63.849263627412128</v>
      </c>
      <c r="E214">
        <v>8</v>
      </c>
      <c r="F214">
        <v>72</v>
      </c>
      <c r="G214">
        <v>18.643754926962604</v>
      </c>
      <c r="H214">
        <v>309.28505497064469</v>
      </c>
      <c r="I214">
        <v>369.70002969508852</v>
      </c>
      <c r="J214">
        <v>1611.1501336278984</v>
      </c>
      <c r="K214">
        <v>-605.88891200966214</v>
      </c>
      <c r="L214">
        <v>50</v>
      </c>
      <c r="M214">
        <v>-1044.8103562563131</v>
      </c>
      <c r="N214">
        <v>-340.01224469308426</v>
      </c>
      <c r="O214">
        <v>0.32542962716352747</v>
      </c>
      <c r="P214">
        <v>6.78942649930688</v>
      </c>
      <c r="Q214">
        <v>73.929673888785956</v>
      </c>
      <c r="AD214">
        <v>50</v>
      </c>
    </row>
    <row r="215" spans="1:31">
      <c r="A215">
        <v>411</v>
      </c>
      <c r="B215">
        <v>5.2726498277304028</v>
      </c>
      <c r="C215">
        <v>69.078854607940315</v>
      </c>
      <c r="D215">
        <v>88.164043067509439</v>
      </c>
      <c r="E215">
        <v>9</v>
      </c>
      <c r="F215">
        <v>63</v>
      </c>
      <c r="G215">
        <v>14.572001337899282</v>
      </c>
      <c r="H215">
        <v>440.39458532404768</v>
      </c>
      <c r="I215">
        <v>338.96441114603545</v>
      </c>
      <c r="J215">
        <v>1148.8754390111239</v>
      </c>
      <c r="K215">
        <v>-203.83773432907768</v>
      </c>
      <c r="L215">
        <v>15</v>
      </c>
      <c r="M215">
        <v>-644.63070592711176</v>
      </c>
      <c r="N215">
        <v>508.40088672772612</v>
      </c>
      <c r="O215">
        <v>0.78866998120503884</v>
      </c>
      <c r="P215">
        <v>5.6172071207736458</v>
      </c>
      <c r="Q215">
        <v>71.529305774948554</v>
      </c>
      <c r="AE215">
        <v>15</v>
      </c>
    </row>
    <row r="216" spans="1:31">
      <c r="A216">
        <v>413</v>
      </c>
      <c r="B216">
        <v>3.8410625470461475</v>
      </c>
      <c r="C216">
        <v>18.392090879964048</v>
      </c>
      <c r="D216">
        <v>18.392090879964048</v>
      </c>
      <c r="E216">
        <v>4</v>
      </c>
      <c r="F216">
        <v>16</v>
      </c>
      <c r="G216">
        <v>17.469300848680344</v>
      </c>
      <c r="H216">
        <v>45.632452097874214</v>
      </c>
      <c r="I216">
        <v>183.16758960059778</v>
      </c>
      <c r="J216">
        <v>351.33517920119556</v>
      </c>
      <c r="K216">
        <v>-241.96216518525131</v>
      </c>
      <c r="L216">
        <v>50</v>
      </c>
      <c r="M216">
        <v>-316.49205380181888</v>
      </c>
      <c r="N216">
        <v>-218.16120222203546</v>
      </c>
      <c r="O216">
        <v>0.68931020416279931</v>
      </c>
      <c r="P216">
        <v>4.8478859420162292</v>
      </c>
      <c r="Q216">
        <v>73.60092424583047</v>
      </c>
      <c r="AD216">
        <v>50</v>
      </c>
    </row>
    <row r="217" spans="1:31">
      <c r="A217">
        <v>415</v>
      </c>
      <c r="B217">
        <v>5.6567618055759814</v>
      </c>
      <c r="C217">
        <v>51.964098396768044</v>
      </c>
      <c r="D217">
        <v>51.964098396768044</v>
      </c>
      <c r="E217">
        <v>7</v>
      </c>
      <c r="F217">
        <v>28</v>
      </c>
      <c r="G217">
        <v>16.784352852029009</v>
      </c>
      <c r="H217">
        <v>154.40465467852471</v>
      </c>
      <c r="I217">
        <v>308.38079594068506</v>
      </c>
      <c r="J217">
        <v>601.76159188137012</v>
      </c>
      <c r="K217">
        <v>-234.5249511440104</v>
      </c>
      <c r="L217">
        <v>21</v>
      </c>
      <c r="M217">
        <v>-463.54079616304301</v>
      </c>
      <c r="N217">
        <v>11.807426196251296</v>
      </c>
      <c r="O217">
        <v>2.5472248168849895E-2</v>
      </c>
      <c r="P217">
        <v>7.4132535524714758</v>
      </c>
      <c r="Q217">
        <v>74.38212789149523</v>
      </c>
      <c r="AE217">
        <v>21</v>
      </c>
    </row>
    <row r="218" spans="1:31">
      <c r="A218">
        <v>417</v>
      </c>
      <c r="B218">
        <v>6.4691382469943939</v>
      </c>
      <c r="C218">
        <v>52.246330765081346</v>
      </c>
      <c r="D218">
        <v>52.246330765081346</v>
      </c>
      <c r="E218">
        <v>7</v>
      </c>
      <c r="F218">
        <v>49</v>
      </c>
      <c r="G218">
        <v>14.11593191844803</v>
      </c>
      <c r="H218">
        <v>195.75154033377581</v>
      </c>
      <c r="I218">
        <v>266.71376900303642</v>
      </c>
      <c r="J218">
        <v>895.99819151062729</v>
      </c>
      <c r="K218">
        <v>-350.5286812560305</v>
      </c>
      <c r="L218">
        <v>50</v>
      </c>
      <c r="M218">
        <v>-592.66702378047887</v>
      </c>
      <c r="N218">
        <v>-170.7146523495332</v>
      </c>
      <c r="O218">
        <v>0.28804479665594673</v>
      </c>
      <c r="P218">
        <v>5.1203200875347443</v>
      </c>
      <c r="Q218">
        <v>72.01433233231468</v>
      </c>
      <c r="AD218">
        <v>50</v>
      </c>
    </row>
    <row r="219" spans="1:31">
      <c r="A219">
        <v>419</v>
      </c>
      <c r="B219">
        <v>6.2021173861516736</v>
      </c>
      <c r="C219">
        <v>52.684569159828655</v>
      </c>
      <c r="D219">
        <v>58.198046018949832</v>
      </c>
      <c r="E219">
        <v>7</v>
      </c>
      <c r="F219">
        <v>56</v>
      </c>
      <c r="G219">
        <v>13.941991357259136</v>
      </c>
      <c r="H219">
        <v>272.05452367038754</v>
      </c>
      <c r="I219">
        <v>267.55772327963098</v>
      </c>
      <c r="J219">
        <v>1025.2308931185239</v>
      </c>
      <c r="K219">
        <v>-171.51674145796466</v>
      </c>
      <c r="L219">
        <v>15</v>
      </c>
      <c r="M219">
        <v>-475.14441288973143</v>
      </c>
      <c r="N219">
        <v>341.89050393781747</v>
      </c>
      <c r="O219">
        <v>0.71955071902984014</v>
      </c>
      <c r="P219">
        <v>7.6731717603655376</v>
      </c>
      <c r="Q219">
        <v>74.742224574024419</v>
      </c>
      <c r="AE219">
        <v>15</v>
      </c>
    </row>
    <row r="220" spans="1:31">
      <c r="A220">
        <v>421</v>
      </c>
      <c r="B220">
        <v>3.0475575539198703</v>
      </c>
      <c r="C220">
        <v>35.87290908157717</v>
      </c>
      <c r="D220">
        <v>45.987053272477816</v>
      </c>
      <c r="E220">
        <v>8</v>
      </c>
      <c r="F220">
        <v>56</v>
      </c>
      <c r="G220">
        <v>16.29638948727095</v>
      </c>
      <c r="H220">
        <v>230.13327344823119</v>
      </c>
      <c r="I220">
        <v>334.67677654537493</v>
      </c>
      <c r="J220">
        <v>1133.8687179088122</v>
      </c>
      <c r="K220">
        <v>-535.52684921793639</v>
      </c>
      <c r="L220">
        <v>50</v>
      </c>
      <c r="M220">
        <v>-885.09486978406153</v>
      </c>
      <c r="N220">
        <v>-313.72682638330537</v>
      </c>
      <c r="O220">
        <v>0.35445559238169122</v>
      </c>
      <c r="P220">
        <v>5.8405009321973225</v>
      </c>
      <c r="Q220">
        <v>74.185473706929955</v>
      </c>
      <c r="AD220">
        <v>50</v>
      </c>
    </row>
    <row r="221" spans="1:31">
      <c r="A221">
        <v>423</v>
      </c>
      <c r="B221">
        <v>6.3458372236360603</v>
      </c>
      <c r="C221">
        <v>59.054479639543203</v>
      </c>
      <c r="D221">
        <v>94.739324928324208</v>
      </c>
      <c r="E221">
        <v>6</v>
      </c>
      <c r="F221">
        <v>60</v>
      </c>
      <c r="G221">
        <v>16.163868505479776</v>
      </c>
      <c r="H221">
        <v>534.08765076360021</v>
      </c>
      <c r="I221">
        <v>251.98656827483563</v>
      </c>
      <c r="J221">
        <v>1199.9328413741782</v>
      </c>
      <c r="K221">
        <v>25.456801012739078</v>
      </c>
      <c r="L221">
        <v>12</v>
      </c>
      <c r="M221">
        <v>-351.58357164284666</v>
      </c>
      <c r="N221">
        <v>1092.442486860471</v>
      </c>
      <c r="O221">
        <v>3.1072057256708794</v>
      </c>
      <c r="P221">
        <v>7.4700654947816343</v>
      </c>
      <c r="Q221">
        <v>73.221876754464148</v>
      </c>
      <c r="AE221">
        <v>12</v>
      </c>
    </row>
    <row r="222" spans="1:31">
      <c r="A222">
        <v>425</v>
      </c>
      <c r="B222">
        <v>6.4941903538458634</v>
      </c>
      <c r="C222">
        <v>59.598375125653888</v>
      </c>
      <c r="D222">
        <v>59.598375125653888</v>
      </c>
      <c r="E222">
        <v>8</v>
      </c>
      <c r="F222">
        <v>64</v>
      </c>
      <c r="G222">
        <v>18.820560366948051</v>
      </c>
      <c r="H222">
        <v>248.42619621455205</v>
      </c>
      <c r="I222">
        <v>401.8289100121824</v>
      </c>
      <c r="J222">
        <v>1562.3156400487298</v>
      </c>
      <c r="K222">
        <v>-705.59953364465446</v>
      </c>
      <c r="L222">
        <v>50</v>
      </c>
      <c r="M222">
        <v>-1115.9331781194574</v>
      </c>
      <c r="N222">
        <v>-580.79257816337997</v>
      </c>
      <c r="O222">
        <v>0.52045461999984366</v>
      </c>
      <c r="P222">
        <v>6.8003706424187138</v>
      </c>
      <c r="Q222">
        <v>73.794391512648872</v>
      </c>
      <c r="AD222">
        <v>50</v>
      </c>
    </row>
    <row r="223" spans="1:31">
      <c r="A223">
        <v>427</v>
      </c>
      <c r="B223">
        <v>3.6080387585853164</v>
      </c>
      <c r="C223">
        <v>47.887094240924519</v>
      </c>
      <c r="D223">
        <v>55.473765387192536</v>
      </c>
      <c r="E223">
        <v>10</v>
      </c>
      <c r="F223">
        <v>70</v>
      </c>
      <c r="G223">
        <v>16.866049797984068</v>
      </c>
      <c r="H223">
        <v>261.21886127402507</v>
      </c>
      <c r="I223">
        <v>428.06813035719216</v>
      </c>
      <c r="J223">
        <v>1460.7384562501725</v>
      </c>
      <c r="K223">
        <v>-611.4703637425531</v>
      </c>
      <c r="L223">
        <v>50</v>
      </c>
      <c r="M223">
        <v>-1060.7038730652444</v>
      </c>
      <c r="N223">
        <v>-259.35055961529122</v>
      </c>
      <c r="O223">
        <v>0.24450797833500365</v>
      </c>
      <c r="P223">
        <v>8.407228087953154</v>
      </c>
      <c r="Q223">
        <v>71.14904786766526</v>
      </c>
      <c r="AD223">
        <v>50</v>
      </c>
    </row>
    <row r="224" spans="1:31">
      <c r="A224">
        <v>429</v>
      </c>
      <c r="B224">
        <v>4.7751093196323975</v>
      </c>
      <c r="C224">
        <v>61.691875060907158</v>
      </c>
      <c r="D224">
        <v>62.475752886347536</v>
      </c>
      <c r="E224">
        <v>9</v>
      </c>
      <c r="F224">
        <v>45</v>
      </c>
      <c r="G224">
        <v>13.360713833026804</v>
      </c>
      <c r="H224">
        <v>262.14168601953668</v>
      </c>
      <c r="I224">
        <v>327.82664960546828</v>
      </c>
      <c r="J224">
        <v>797.06662401367078</v>
      </c>
      <c r="K224">
        <v>-198.42909504395413</v>
      </c>
      <c r="L224">
        <v>15</v>
      </c>
      <c r="M224">
        <v>-538.51731471199173</v>
      </c>
      <c r="N224">
        <v>251.04662483466143</v>
      </c>
      <c r="O224">
        <v>0.46618115699571416</v>
      </c>
      <c r="P224">
        <v>5.795402878833146</v>
      </c>
      <c r="Q224">
        <v>75.734289069789526</v>
      </c>
      <c r="AE224">
        <v>15</v>
      </c>
    </row>
    <row r="225" spans="1:31">
      <c r="A225">
        <v>431</v>
      </c>
      <c r="B225">
        <v>4.0561750836989425</v>
      </c>
      <c r="C225">
        <v>50.337218910313773</v>
      </c>
      <c r="D225">
        <v>66.077651246275991</v>
      </c>
      <c r="E225">
        <v>9</v>
      </c>
      <c r="F225">
        <v>81</v>
      </c>
      <c r="G225">
        <v>12.646469042043107</v>
      </c>
      <c r="H225">
        <v>340.49092210979018</v>
      </c>
      <c r="I225">
        <v>319.47336957401791</v>
      </c>
      <c r="J225">
        <v>1385.1301630830808</v>
      </c>
      <c r="K225">
        <v>-448.04186667194313</v>
      </c>
      <c r="L225">
        <v>50</v>
      </c>
      <c r="M225">
        <v>-850.31867236711855</v>
      </c>
      <c r="N225">
        <v>-48.521250940719206</v>
      </c>
      <c r="O225">
        <v>5.7062431436023471E-2</v>
      </c>
      <c r="P225">
        <v>6.6653470381194957</v>
      </c>
      <c r="Q225">
        <v>73.568474553599003</v>
      </c>
      <c r="AD225">
        <v>50</v>
      </c>
    </row>
    <row r="226" spans="1:31">
      <c r="A226">
        <v>433</v>
      </c>
      <c r="B226">
        <v>3.7148436178424995</v>
      </c>
      <c r="C226">
        <v>45.861770842608678</v>
      </c>
      <c r="D226">
        <v>45.861770842608678</v>
      </c>
      <c r="E226">
        <v>10</v>
      </c>
      <c r="F226">
        <v>50</v>
      </c>
      <c r="G226">
        <v>16.679142814261628</v>
      </c>
      <c r="H226">
        <v>145.47805948344518</v>
      </c>
      <c r="I226">
        <v>431.37997425446702</v>
      </c>
      <c r="J226">
        <v>1055.9499356361675</v>
      </c>
      <c r="K226">
        <v>-620.18262425863816</v>
      </c>
      <c r="L226">
        <v>50</v>
      </c>
      <c r="M226">
        <v>-888.78473538371554</v>
      </c>
      <c r="N226">
        <v>-507.7414314120652</v>
      </c>
      <c r="O226">
        <v>0.57127604829178091</v>
      </c>
      <c r="P226">
        <v>6.2072376899004897</v>
      </c>
      <c r="Q226">
        <v>70.326649770849158</v>
      </c>
      <c r="AD226">
        <v>50</v>
      </c>
    </row>
    <row r="227" spans="1:31">
      <c r="A227">
        <v>435</v>
      </c>
      <c r="B227">
        <v>5.094798810930401</v>
      </c>
      <c r="C227">
        <v>48.627369753253767</v>
      </c>
      <c r="D227">
        <v>60.63547897511603</v>
      </c>
      <c r="E227">
        <v>6</v>
      </c>
      <c r="F227">
        <v>36</v>
      </c>
      <c r="G227">
        <v>15.70519503050606</v>
      </c>
      <c r="H227">
        <v>301.42932694093156</v>
      </c>
      <c r="I227">
        <v>250.08915483571258</v>
      </c>
      <c r="J227">
        <v>720.26746450713767</v>
      </c>
      <c r="K227">
        <v>14.76663433272455</v>
      </c>
      <c r="L227">
        <v>10</v>
      </c>
      <c r="M227">
        <v>-360.71738532430601</v>
      </c>
      <c r="N227">
        <v>713.30890287849604</v>
      </c>
      <c r="O227">
        <v>1.9774730353991385</v>
      </c>
      <c r="P227">
        <v>7.2996803685043652</v>
      </c>
      <c r="Q227">
        <v>75.212869613150559</v>
      </c>
      <c r="AE227">
        <v>10</v>
      </c>
    </row>
    <row r="228" spans="1:31">
      <c r="A228">
        <v>437</v>
      </c>
      <c r="B228">
        <v>5.1128839352222801</v>
      </c>
      <c r="C228">
        <v>53.957435061638506</v>
      </c>
      <c r="D228">
        <v>57.963890786881088</v>
      </c>
      <c r="E228">
        <v>9</v>
      </c>
      <c r="F228">
        <v>81</v>
      </c>
      <c r="G228">
        <v>14.274255636251738</v>
      </c>
      <c r="H228">
        <v>275.40275371441754</v>
      </c>
      <c r="I228">
        <v>369.17535143629271</v>
      </c>
      <c r="J228">
        <v>1608.7890814633174</v>
      </c>
      <c r="K228">
        <v>-665.96431737896796</v>
      </c>
      <c r="L228">
        <v>50</v>
      </c>
      <c r="M228">
        <v>-1099.9567254891845</v>
      </c>
      <c r="N228">
        <v>-503.35701358077171</v>
      </c>
      <c r="O228">
        <v>0.45761528787136002</v>
      </c>
      <c r="P228">
        <v>6.108283237586301</v>
      </c>
      <c r="Q228">
        <v>74.049649611299628</v>
      </c>
      <c r="AD228">
        <v>50</v>
      </c>
    </row>
    <row r="229" spans="1:31">
      <c r="A229">
        <v>439</v>
      </c>
      <c r="B229">
        <v>6.9441288927669618</v>
      </c>
      <c r="C229">
        <v>68.244591956310941</v>
      </c>
      <c r="D229">
        <v>68.244591956310941</v>
      </c>
      <c r="E229">
        <v>9</v>
      </c>
      <c r="F229">
        <v>72</v>
      </c>
      <c r="G229">
        <v>16.398396209332155</v>
      </c>
      <c r="H229">
        <v>255.55316923003483</v>
      </c>
      <c r="I229">
        <v>380.38524304601475</v>
      </c>
      <c r="J229">
        <v>1476.540972184059</v>
      </c>
      <c r="K229">
        <v>-610.35453048470811</v>
      </c>
      <c r="L229">
        <v>50</v>
      </c>
      <c r="M229">
        <v>-982.6353365769246</v>
      </c>
      <c r="N229">
        <v>-453.83735253703708</v>
      </c>
      <c r="O229">
        <v>0.46185734996871741</v>
      </c>
      <c r="P229">
        <v>7.1540750206124395</v>
      </c>
      <c r="Q229">
        <v>71.159711132601373</v>
      </c>
      <c r="AD229">
        <v>50</v>
      </c>
    </row>
    <row r="230" spans="1:31">
      <c r="A230">
        <v>441</v>
      </c>
      <c r="B230">
        <v>3.4734944724022192</v>
      </c>
      <c r="C230">
        <v>21.235344495688981</v>
      </c>
      <c r="D230">
        <v>22.771585805686541</v>
      </c>
      <c r="E230">
        <v>4</v>
      </c>
      <c r="F230">
        <v>20</v>
      </c>
      <c r="G230">
        <v>14.416708433026272</v>
      </c>
      <c r="H230">
        <v>101.74498261829363</v>
      </c>
      <c r="I230">
        <v>158.76243884358621</v>
      </c>
      <c r="J230">
        <v>374.40609710896558</v>
      </c>
      <c r="K230">
        <v>-107.97895921263731</v>
      </c>
      <c r="L230">
        <v>16</v>
      </c>
      <c r="M230">
        <v>-266.96024236273939</v>
      </c>
      <c r="N230">
        <v>100.47315765009679</v>
      </c>
      <c r="O230">
        <v>0.37636000312576956</v>
      </c>
      <c r="P230">
        <v>8.4028900435782603</v>
      </c>
      <c r="Q230">
        <v>72.366682621683552</v>
      </c>
      <c r="AE230">
        <v>16</v>
      </c>
    </row>
    <row r="231" spans="1:31">
      <c r="A231">
        <v>443</v>
      </c>
      <c r="B231">
        <v>3.0828479450753972</v>
      </c>
      <c r="C231">
        <v>33.987312730317257</v>
      </c>
      <c r="D231">
        <v>33.987312730317257</v>
      </c>
      <c r="E231">
        <v>9</v>
      </c>
      <c r="F231">
        <v>54</v>
      </c>
      <c r="G231">
        <v>11.707098190322533</v>
      </c>
      <c r="H231">
        <v>126.28120416141033</v>
      </c>
      <c r="I231">
        <v>314.40509898988978</v>
      </c>
      <c r="J231">
        <v>913.21529696966945</v>
      </c>
      <c r="K231">
        <v>-465.07879804855082</v>
      </c>
      <c r="L231">
        <v>50</v>
      </c>
      <c r="M231">
        <v>-712.96693255567789</v>
      </c>
      <c r="N231">
        <v>-340.06584325018258</v>
      </c>
      <c r="O231">
        <v>0.47697281279398712</v>
      </c>
      <c r="P231">
        <v>7.2421293678649876</v>
      </c>
      <c r="Q231">
        <v>74.551518624576076</v>
      </c>
      <c r="AD231">
        <v>50</v>
      </c>
    </row>
    <row r="232" spans="1:31">
      <c r="A232">
        <v>445</v>
      </c>
      <c r="B232">
        <v>5.0190086117026196</v>
      </c>
      <c r="C232">
        <v>60.814120574770016</v>
      </c>
      <c r="D232">
        <v>73.775204769672683</v>
      </c>
      <c r="E232">
        <v>10</v>
      </c>
      <c r="F232">
        <v>100</v>
      </c>
      <c r="G232">
        <v>12.824644936162807</v>
      </c>
      <c r="H232">
        <v>379.96048706162412</v>
      </c>
      <c r="I232">
        <v>342.5845065605223</v>
      </c>
      <c r="J232">
        <v>1652.9225328026114</v>
      </c>
      <c r="K232">
        <v>-322.65899769502619</v>
      </c>
      <c r="L232">
        <v>18</v>
      </c>
      <c r="M232">
        <v>-726.19048418654052</v>
      </c>
      <c r="N232">
        <v>346.4285620307644</v>
      </c>
      <c r="O232">
        <v>0.47704916213385057</v>
      </c>
      <c r="P232">
        <v>8.0875471906018337</v>
      </c>
      <c r="Q232">
        <v>74.968876637162964</v>
      </c>
      <c r="AE232">
        <v>18</v>
      </c>
    </row>
    <row r="233" spans="1:31">
      <c r="A233">
        <v>447</v>
      </c>
      <c r="B233">
        <v>6.0311836441366857</v>
      </c>
      <c r="C233">
        <v>51.661997573089536</v>
      </c>
      <c r="D233">
        <v>51.661997573089536</v>
      </c>
      <c r="E233">
        <v>7</v>
      </c>
      <c r="F233">
        <v>28</v>
      </c>
      <c r="G233">
        <v>16.519398273519524</v>
      </c>
      <c r="H233">
        <v>138.47328034880186</v>
      </c>
      <c r="I233">
        <v>293.27037714769273</v>
      </c>
      <c r="J233">
        <v>571.54075429538545</v>
      </c>
      <c r="K233">
        <v>-227.95374163630322</v>
      </c>
      <c r="L233">
        <v>50</v>
      </c>
      <c r="M233">
        <v>-434.68475677958395</v>
      </c>
      <c r="N233">
        <v>-13.189527563617947</v>
      </c>
      <c r="O233">
        <v>3.0342742315912344E-2</v>
      </c>
      <c r="P233">
        <v>7.3968386233593408</v>
      </c>
      <c r="Q233">
        <v>72.509828502179417</v>
      </c>
      <c r="AD233">
        <v>50</v>
      </c>
    </row>
    <row r="234" spans="1:31">
      <c r="A234">
        <v>449</v>
      </c>
      <c r="B234">
        <v>7.0351996199142057</v>
      </c>
      <c r="C234">
        <v>78.051300973029242</v>
      </c>
      <c r="D234">
        <v>91.195213420184132</v>
      </c>
      <c r="E234">
        <v>8</v>
      </c>
      <c r="F234">
        <v>56</v>
      </c>
      <c r="G234">
        <v>15.024135412930098</v>
      </c>
      <c r="H234">
        <v>429.40557020148304</v>
      </c>
      <c r="I234">
        <v>323.79598665565368</v>
      </c>
      <c r="J234">
        <v>1095.7859532947875</v>
      </c>
      <c r="K234">
        <v>-70.11484045299153</v>
      </c>
      <c r="L234">
        <v>12</v>
      </c>
      <c r="M234">
        <v>-490.73158655513328</v>
      </c>
      <c r="N234">
        <v>724.50770677974754</v>
      </c>
      <c r="O234">
        <v>1.476382867191594</v>
      </c>
      <c r="P234">
        <v>7.2106279000864166</v>
      </c>
      <c r="Q234">
        <v>71.690296064037952</v>
      </c>
      <c r="AE234">
        <v>12</v>
      </c>
    </row>
    <row r="235" spans="1:31">
      <c r="A235">
        <v>451</v>
      </c>
      <c r="B235">
        <v>5.2188933530719952</v>
      </c>
      <c r="C235">
        <v>50.287665156369449</v>
      </c>
      <c r="D235">
        <v>50.287665156369449</v>
      </c>
      <c r="E235">
        <v>7</v>
      </c>
      <c r="F235">
        <v>28</v>
      </c>
      <c r="G235">
        <v>15.031216251337034</v>
      </c>
      <c r="H235">
        <v>158.45564050596278</v>
      </c>
      <c r="I235">
        <v>285.08631977140055</v>
      </c>
      <c r="J235">
        <v>555.17263954280111</v>
      </c>
      <c r="K235">
        <v>-215.89310722810794</v>
      </c>
      <c r="L235">
        <v>21</v>
      </c>
      <c r="M235">
        <v>-431.67522956469367</v>
      </c>
      <c r="N235">
        <v>19.712877398810818</v>
      </c>
      <c r="O235">
        <v>4.5665991580497944E-2</v>
      </c>
      <c r="P235">
        <v>6.0466535543537754</v>
      </c>
      <c r="Q235">
        <v>69.848936605968206</v>
      </c>
      <c r="AE235">
        <v>21</v>
      </c>
    </row>
    <row r="236" spans="1:31">
      <c r="A236">
        <v>453</v>
      </c>
      <c r="B236">
        <v>5.1633656784861648</v>
      </c>
      <c r="C236">
        <v>46.197629739745423</v>
      </c>
      <c r="D236">
        <v>53.473658921858735</v>
      </c>
      <c r="E236">
        <v>7</v>
      </c>
      <c r="F236">
        <v>56</v>
      </c>
      <c r="G236">
        <v>16.246134444469206</v>
      </c>
      <c r="H236">
        <v>255.41146425089974</v>
      </c>
      <c r="I236">
        <v>298.90633451960593</v>
      </c>
      <c r="J236">
        <v>1150.6253380784235</v>
      </c>
      <c r="K236">
        <v>-322.27535962966016</v>
      </c>
      <c r="L236">
        <v>21</v>
      </c>
      <c r="M236">
        <v>-665.47290547729312</v>
      </c>
      <c r="N236">
        <v>98.929705313204394</v>
      </c>
      <c r="O236">
        <v>0.14866075613138546</v>
      </c>
      <c r="P236">
        <v>7.6669218209965342</v>
      </c>
      <c r="Q236">
        <v>71.607704766257541</v>
      </c>
      <c r="AE236">
        <v>21</v>
      </c>
    </row>
    <row r="237" spans="1:31">
      <c r="A237">
        <v>455</v>
      </c>
      <c r="B237">
        <v>6.43406783827123</v>
      </c>
      <c r="C237">
        <v>51.973064050451427</v>
      </c>
      <c r="D237">
        <v>63.235720055337005</v>
      </c>
      <c r="E237">
        <v>6</v>
      </c>
      <c r="F237">
        <v>48</v>
      </c>
      <c r="G237">
        <v>13.841848089906394</v>
      </c>
      <c r="H237">
        <v>309.2230366580747</v>
      </c>
      <c r="I237">
        <v>238.58516731295452</v>
      </c>
      <c r="J237">
        <v>909.3406692518181</v>
      </c>
      <c r="K237">
        <v>-96.360739855055414</v>
      </c>
      <c r="L237">
        <v>13</v>
      </c>
      <c r="M237">
        <v>-390.30695108722932</v>
      </c>
      <c r="N237">
        <v>480.0047746254362</v>
      </c>
      <c r="O237">
        <v>1.2298135436439113</v>
      </c>
      <c r="P237">
        <v>7.4230933847031553</v>
      </c>
      <c r="Q237">
        <v>74.065729999369722</v>
      </c>
      <c r="AE237">
        <v>13</v>
      </c>
    </row>
    <row r="238" spans="1:31">
      <c r="A238">
        <v>457</v>
      </c>
      <c r="B238">
        <v>5.0935233936734479</v>
      </c>
      <c r="C238">
        <v>39.883113050502608</v>
      </c>
      <c r="D238">
        <v>50.679214522775077</v>
      </c>
      <c r="E238">
        <v>6</v>
      </c>
      <c r="F238">
        <v>60</v>
      </c>
      <c r="G238">
        <v>12.910572935149281</v>
      </c>
      <c r="H238">
        <v>264.13007353488814</v>
      </c>
      <c r="I238">
        <v>218.35744641822177</v>
      </c>
      <c r="J238">
        <v>1031.7872320911088</v>
      </c>
      <c r="K238">
        <v>-288.19655143736009</v>
      </c>
      <c r="L238">
        <v>26</v>
      </c>
      <c r="M238">
        <v>-556.99956452686195</v>
      </c>
      <c r="N238">
        <v>16.830196288795587</v>
      </c>
      <c r="O238">
        <v>3.021581588325269E-2</v>
      </c>
      <c r="P238">
        <v>7.126289795109777</v>
      </c>
      <c r="Q238">
        <v>75.185288062406144</v>
      </c>
      <c r="AE238">
        <v>26</v>
      </c>
    </row>
    <row r="239" spans="1:31">
      <c r="A239">
        <v>459</v>
      </c>
      <c r="B239">
        <v>5.1924308629918965</v>
      </c>
      <c r="C239">
        <v>36.740207687091967</v>
      </c>
      <c r="D239">
        <v>54.752857283287291</v>
      </c>
      <c r="E239">
        <v>5</v>
      </c>
      <c r="F239">
        <v>50</v>
      </c>
      <c r="G239">
        <v>19.444599229077873</v>
      </c>
      <c r="H239">
        <v>302.05663737417598</v>
      </c>
      <c r="I239">
        <v>254.26876733471283</v>
      </c>
      <c r="J239">
        <v>1211.3438366735643</v>
      </c>
      <c r="K239">
        <v>-365.67697876088505</v>
      </c>
      <c r="L239">
        <v>27</v>
      </c>
      <c r="M239">
        <v>-711.32280821010602</v>
      </c>
      <c r="N239">
        <v>11.480596089189145</v>
      </c>
      <c r="O239">
        <v>1.613978345229453E-2</v>
      </c>
      <c r="P239">
        <v>7.4005298618618793</v>
      </c>
      <c r="Q239">
        <v>70.001275629987248</v>
      </c>
      <c r="AE239">
        <v>27</v>
      </c>
    </row>
    <row r="240" spans="1:31">
      <c r="A240">
        <v>461</v>
      </c>
      <c r="B240">
        <v>4.0266936261544499</v>
      </c>
      <c r="C240">
        <v>49.113043303410237</v>
      </c>
      <c r="D240">
        <v>49.113043303410237</v>
      </c>
      <c r="E240">
        <v>10</v>
      </c>
      <c r="F240">
        <v>40</v>
      </c>
      <c r="G240">
        <v>12.877368632868709</v>
      </c>
      <c r="H240">
        <v>122.0449363825405</v>
      </c>
      <c r="I240">
        <v>355.60091278173269</v>
      </c>
      <c r="J240">
        <v>696.20182556346538</v>
      </c>
      <c r="K240">
        <v>-364.96422944533373</v>
      </c>
      <c r="L240">
        <v>50</v>
      </c>
      <c r="M240">
        <v>-567.97487730844773</v>
      </c>
      <c r="N240">
        <v>-206.03594848997702</v>
      </c>
      <c r="O240">
        <v>0.36275539063691004</v>
      </c>
      <c r="P240">
        <v>6.7246303627627118</v>
      </c>
      <c r="Q240">
        <v>76.033182879238751</v>
      </c>
      <c r="AD240">
        <v>50</v>
      </c>
    </row>
    <row r="241" spans="1:31">
      <c r="A241">
        <v>463</v>
      </c>
      <c r="B241">
        <v>5.8171384601132203</v>
      </c>
      <c r="C241">
        <v>51.782877076008113</v>
      </c>
      <c r="D241">
        <v>51.782877076008113</v>
      </c>
      <c r="E241">
        <v>9</v>
      </c>
      <c r="F241">
        <v>36</v>
      </c>
      <c r="G241">
        <v>13.823153503822084</v>
      </c>
      <c r="H241">
        <v>84.66663125951257</v>
      </c>
      <c r="I241">
        <v>332.05855757042383</v>
      </c>
      <c r="J241">
        <v>649.11711514084766</v>
      </c>
      <c r="K241">
        <v>-373.15700036826894</v>
      </c>
      <c r="L241">
        <v>50</v>
      </c>
      <c r="M241">
        <v>-519.38821049852947</v>
      </c>
      <c r="N241">
        <v>-299.38228460438205</v>
      </c>
      <c r="O241">
        <v>0.57641332350810004</v>
      </c>
      <c r="P241">
        <v>6.5954273730976993</v>
      </c>
      <c r="Q241">
        <v>71.797912584381351</v>
      </c>
      <c r="AD241">
        <v>50</v>
      </c>
    </row>
    <row r="242" spans="1:31">
      <c r="A242">
        <v>465</v>
      </c>
      <c r="B242">
        <v>6.5947075410539524</v>
      </c>
      <c r="C242">
        <v>49.762735978789216</v>
      </c>
      <c r="D242">
        <v>49.762735978789216</v>
      </c>
      <c r="E242">
        <v>5</v>
      </c>
      <c r="F242">
        <v>20</v>
      </c>
      <c r="G242">
        <v>14.35484273000676</v>
      </c>
      <c r="H242">
        <v>174.45188359280988</v>
      </c>
      <c r="I242">
        <v>207.22188189168281</v>
      </c>
      <c r="J242">
        <v>399.44376378336563</v>
      </c>
      <c r="K242">
        <v>-67.946561495007757</v>
      </c>
      <c r="L242">
        <v>12</v>
      </c>
      <c r="M242">
        <v>-278.2216853875351</v>
      </c>
      <c r="N242">
        <v>215.49084594642497</v>
      </c>
      <c r="O242">
        <v>0.77452929539359117</v>
      </c>
      <c r="P242">
        <v>5.5832430575242853</v>
      </c>
      <c r="Q242">
        <v>69.438417051417517</v>
      </c>
      <c r="AE242">
        <v>12</v>
      </c>
    </row>
    <row r="243" spans="1:31">
      <c r="A243">
        <v>467</v>
      </c>
      <c r="B243">
        <v>6.0299609767992841</v>
      </c>
      <c r="C243">
        <v>30.465458046507226</v>
      </c>
      <c r="D243">
        <v>41.146884644978201</v>
      </c>
      <c r="E243">
        <v>4</v>
      </c>
      <c r="F243">
        <v>40</v>
      </c>
      <c r="G243">
        <v>16.085126221222776</v>
      </c>
      <c r="H243">
        <v>220.39741704692403</v>
      </c>
      <c r="I243">
        <v>175.22243372704537</v>
      </c>
      <c r="J243">
        <v>816.11216863522679</v>
      </c>
      <c r="K243">
        <v>-158.10458035773129</v>
      </c>
      <c r="L243">
        <v>18</v>
      </c>
      <c r="M243">
        <v>-369.38849388173537</v>
      </c>
      <c r="N243">
        <v>218.06748871887396</v>
      </c>
      <c r="O243">
        <v>0.59034726942169224</v>
      </c>
      <c r="P243">
        <v>9.0321604422879354</v>
      </c>
      <c r="Q243">
        <v>74.628949071729906</v>
      </c>
      <c r="AE243">
        <v>18</v>
      </c>
    </row>
    <row r="244" spans="1:31">
      <c r="A244">
        <v>469</v>
      </c>
      <c r="B244">
        <v>3.6802355879774189</v>
      </c>
      <c r="C244">
        <v>49.936409981806769</v>
      </c>
      <c r="D244">
        <v>54.063052450260841</v>
      </c>
      <c r="E244">
        <v>9</v>
      </c>
      <c r="F244">
        <v>45</v>
      </c>
      <c r="G244">
        <v>14.096881019102884</v>
      </c>
      <c r="H244">
        <v>245.45013353850004</v>
      </c>
      <c r="I244">
        <v>338.51228498423143</v>
      </c>
      <c r="J244">
        <v>823.78071246057868</v>
      </c>
      <c r="K244">
        <v>-218.05113816890818</v>
      </c>
      <c r="L244">
        <v>16</v>
      </c>
      <c r="M244">
        <v>-582.12134905631683</v>
      </c>
      <c r="N244">
        <v>266.11307789484255</v>
      </c>
      <c r="O244">
        <v>0.45714364938898278</v>
      </c>
      <c r="P244">
        <v>7.7883065511101259</v>
      </c>
      <c r="Q244">
        <v>76.460153536003432</v>
      </c>
      <c r="AE244">
        <v>16</v>
      </c>
    </row>
    <row r="245" spans="1:31">
      <c r="A245">
        <v>471</v>
      </c>
      <c r="B245">
        <v>5.5133061816677378</v>
      </c>
      <c r="C245">
        <v>43.793910402017417</v>
      </c>
      <c r="D245">
        <v>43.793910402017417</v>
      </c>
      <c r="E245">
        <v>6</v>
      </c>
      <c r="F245">
        <v>30</v>
      </c>
      <c r="G245">
        <v>18.738158473002688</v>
      </c>
      <c r="H245">
        <v>163.4220697696791</v>
      </c>
      <c r="I245">
        <v>291.68661071400135</v>
      </c>
      <c r="J245">
        <v>706.71652678500345</v>
      </c>
      <c r="K245">
        <v>-282.63667049193577</v>
      </c>
      <c r="L245">
        <v>50</v>
      </c>
      <c r="M245">
        <v>-525.05465549716098</v>
      </c>
      <c r="N245">
        <v>-35.588120541659684</v>
      </c>
      <c r="O245">
        <v>6.7779840001536973E-2</v>
      </c>
      <c r="P245">
        <v>7.6236034222779265</v>
      </c>
      <c r="Q245">
        <v>74.768834208472796</v>
      </c>
      <c r="AD245">
        <v>50</v>
      </c>
    </row>
    <row r="246" spans="1:31">
      <c r="A246">
        <v>473</v>
      </c>
      <c r="B246">
        <v>4.9087495619354415</v>
      </c>
      <c r="C246">
        <v>37.452755713193376</v>
      </c>
      <c r="D246">
        <v>59.040460149905954</v>
      </c>
      <c r="E246">
        <v>5</v>
      </c>
      <c r="F246">
        <v>45</v>
      </c>
      <c r="G246">
        <v>16.40902135255363</v>
      </c>
      <c r="H246">
        <v>329.10393407768555</v>
      </c>
      <c r="I246">
        <v>214.80329083658151</v>
      </c>
      <c r="J246">
        <v>914.11480876461667</v>
      </c>
      <c r="K246">
        <v>-158.60256848874764</v>
      </c>
      <c r="L246">
        <v>16</v>
      </c>
      <c r="M246">
        <v>-455.05734273252017</v>
      </c>
      <c r="N246">
        <v>394.01060332904143</v>
      </c>
      <c r="O246">
        <v>0.86584824884506562</v>
      </c>
      <c r="P246">
        <v>6.7958396077467054</v>
      </c>
      <c r="Q246">
        <v>77.243896810176253</v>
      </c>
      <c r="AE246">
        <v>16</v>
      </c>
    </row>
    <row r="247" spans="1:31">
      <c r="A247">
        <v>475</v>
      </c>
      <c r="B247">
        <v>5.4428096916598063</v>
      </c>
      <c r="C247">
        <v>49.172248624673415</v>
      </c>
      <c r="D247">
        <v>49.172248624673415</v>
      </c>
      <c r="E247">
        <v>7</v>
      </c>
      <c r="F247">
        <v>35</v>
      </c>
      <c r="G247">
        <v>15.683546870611631</v>
      </c>
      <c r="H247">
        <v>190.49626081793267</v>
      </c>
      <c r="I247">
        <v>282.7042633058752</v>
      </c>
      <c r="J247">
        <v>684.26065826468812</v>
      </c>
      <c r="K247">
        <v>-137.32549179664539</v>
      </c>
      <c r="L247">
        <v>14</v>
      </c>
      <c r="M247">
        <v>-433.29653200355773</v>
      </c>
      <c r="N247">
        <v>271.62230137140295</v>
      </c>
      <c r="O247">
        <v>0.62687393345943676</v>
      </c>
      <c r="P247">
        <v>8.0781222628632641</v>
      </c>
      <c r="Q247">
        <v>72.03082067556312</v>
      </c>
      <c r="AE247">
        <v>14</v>
      </c>
    </row>
    <row r="248" spans="1:31">
      <c r="A248">
        <v>477</v>
      </c>
      <c r="B248">
        <v>5.4687647961435513</v>
      </c>
      <c r="C248">
        <v>38.502713124040696</v>
      </c>
      <c r="D248">
        <v>42.369309962737553</v>
      </c>
      <c r="E248">
        <v>5</v>
      </c>
      <c r="F248">
        <v>35</v>
      </c>
      <c r="G248">
        <v>12.081285502738442</v>
      </c>
      <c r="H248">
        <v>190.05544676944538</v>
      </c>
      <c r="I248">
        <v>180.87428462539509</v>
      </c>
      <c r="J248">
        <v>595.55999618888279</v>
      </c>
      <c r="K248">
        <v>-24.045968068058897</v>
      </c>
      <c r="L248">
        <v>11</v>
      </c>
      <c r="M248">
        <v>-239.97496799151114</v>
      </c>
      <c r="N248">
        <v>401.45055146769482</v>
      </c>
      <c r="O248">
        <v>1.6728851130918609</v>
      </c>
      <c r="P248">
        <v>8.3348339379162208</v>
      </c>
      <c r="Q248">
        <v>72.571650764181157</v>
      </c>
      <c r="AE248">
        <v>11</v>
      </c>
    </row>
    <row r="249" spans="1:31">
      <c r="A249">
        <v>479</v>
      </c>
      <c r="B249">
        <v>4.6439492068230681</v>
      </c>
      <c r="C249">
        <v>41.48727759810042</v>
      </c>
      <c r="D249">
        <v>49.883915034847703</v>
      </c>
      <c r="E249">
        <v>6</v>
      </c>
      <c r="F249">
        <v>36</v>
      </c>
      <c r="G249">
        <v>16.562693707207021</v>
      </c>
      <c r="H249">
        <v>242.08088098912359</v>
      </c>
      <c r="I249">
        <v>260.1467906361371</v>
      </c>
      <c r="J249">
        <v>750.44037190841118</v>
      </c>
      <c r="K249">
        <v>-202.91806108468893</v>
      </c>
      <c r="L249">
        <v>17</v>
      </c>
      <c r="M249">
        <v>-502.38007276581078</v>
      </c>
      <c r="N249">
        <v>203.53995955226674</v>
      </c>
      <c r="O249">
        <v>0.40515133976492101</v>
      </c>
      <c r="P249">
        <v>6.7161277608088223</v>
      </c>
      <c r="Q249">
        <v>72.275184091263526</v>
      </c>
      <c r="AE249">
        <v>17</v>
      </c>
    </row>
    <row r="250" spans="1:31">
      <c r="A250">
        <v>481</v>
      </c>
      <c r="B250">
        <v>4.695913390820075</v>
      </c>
      <c r="C250">
        <v>21.734413100821033</v>
      </c>
      <c r="D250">
        <v>22.228998163945835</v>
      </c>
      <c r="E250">
        <v>4</v>
      </c>
      <c r="F250">
        <v>40</v>
      </c>
      <c r="G250">
        <v>13.731930618010399</v>
      </c>
      <c r="H250">
        <v>107.25430328942383</v>
      </c>
      <c r="I250">
        <v>156.15717678227773</v>
      </c>
      <c r="J250">
        <v>720.78588391138862</v>
      </c>
      <c r="K250">
        <v>-279.27253954099638</v>
      </c>
      <c r="L250">
        <v>50</v>
      </c>
      <c r="M250">
        <v>-460.71757313387059</v>
      </c>
      <c r="N250">
        <v>-222.08901885708548</v>
      </c>
      <c r="O250">
        <v>0.48205024467897412</v>
      </c>
      <c r="P250">
        <v>7.5263999288578187</v>
      </c>
      <c r="Q250">
        <v>75.101371418635878</v>
      </c>
      <c r="AD250">
        <v>50</v>
      </c>
    </row>
    <row r="251" spans="1:31">
      <c r="A251">
        <v>483</v>
      </c>
      <c r="B251">
        <v>5.5776562203202582</v>
      </c>
      <c r="C251">
        <v>48.206825359436408</v>
      </c>
      <c r="D251">
        <v>55.85268762511722</v>
      </c>
      <c r="E251">
        <v>7</v>
      </c>
      <c r="F251">
        <v>63</v>
      </c>
      <c r="G251">
        <v>17.144063470384715</v>
      </c>
      <c r="H251">
        <v>273.89671451229924</v>
      </c>
      <c r="I251">
        <v>309.51057159916598</v>
      </c>
      <c r="J251">
        <v>1340.2975721962466</v>
      </c>
      <c r="K251">
        <v>-450.81818596339747</v>
      </c>
      <c r="L251">
        <v>50</v>
      </c>
      <c r="M251">
        <v>-817.58745895429547</v>
      </c>
      <c r="N251">
        <v>-141.04671939122764</v>
      </c>
      <c r="O251">
        <v>0.17251575699513316</v>
      </c>
      <c r="P251">
        <v>6.5392855399795264</v>
      </c>
      <c r="Q251">
        <v>72.016345255668753</v>
      </c>
      <c r="AD251">
        <v>50</v>
      </c>
    </row>
    <row r="252" spans="1:31">
      <c r="A252">
        <v>485</v>
      </c>
      <c r="B252">
        <v>4.9147316556041041</v>
      </c>
      <c r="C252">
        <v>38.348285680890356</v>
      </c>
      <c r="D252">
        <v>61.347059524393394</v>
      </c>
      <c r="E252">
        <v>5</v>
      </c>
      <c r="F252">
        <v>45</v>
      </c>
      <c r="G252">
        <v>16.626216512081076</v>
      </c>
      <c r="H252">
        <v>343.67205625062053</v>
      </c>
      <c r="I252">
        <v>232.18970422226514</v>
      </c>
      <c r="J252">
        <v>992.35366900019312</v>
      </c>
      <c r="K252">
        <v>-209.5048421063774</v>
      </c>
      <c r="L252">
        <v>17</v>
      </c>
      <c r="M252">
        <v>-531.59775246422771</v>
      </c>
      <c r="N252">
        <v>332.05915047927857</v>
      </c>
      <c r="O252">
        <v>0.62464363127950495</v>
      </c>
      <c r="P252">
        <v>5.4540786888809372</v>
      </c>
      <c r="Q252">
        <v>75.456118933006366</v>
      </c>
      <c r="AE252">
        <v>17</v>
      </c>
    </row>
    <row r="253" spans="1:31">
      <c r="A253">
        <v>487</v>
      </c>
      <c r="B253">
        <v>4.0379001529673397</v>
      </c>
      <c r="C253">
        <v>18.741228936923225</v>
      </c>
      <c r="D253">
        <v>22.09174165555898</v>
      </c>
      <c r="E253">
        <v>4</v>
      </c>
      <c r="F253">
        <v>40</v>
      </c>
      <c r="G253">
        <v>12.543616230558738</v>
      </c>
      <c r="H253">
        <v>112.91407059559616</v>
      </c>
      <c r="I253">
        <v>148.45235707797994</v>
      </c>
      <c r="J253">
        <v>682.26178538989984</v>
      </c>
      <c r="K253">
        <v>-233.80256908440532</v>
      </c>
      <c r="L253">
        <v>50</v>
      </c>
      <c r="M253">
        <v>-411.21866864278974</v>
      </c>
      <c r="N253">
        <v>-106.19331474228058</v>
      </c>
      <c r="O253">
        <v>0.25824050034685253</v>
      </c>
      <c r="P253">
        <v>8.5967024866816573</v>
      </c>
      <c r="Q253">
        <v>74.013647544780994</v>
      </c>
      <c r="AD253">
        <v>50</v>
      </c>
    </row>
    <row r="254" spans="1:31">
      <c r="A254">
        <v>489</v>
      </c>
      <c r="B254">
        <v>4.5091476020773689</v>
      </c>
      <c r="C254">
        <v>41.214581056171134</v>
      </c>
      <c r="D254">
        <v>42.070309600038243</v>
      </c>
      <c r="E254">
        <v>8</v>
      </c>
      <c r="F254">
        <v>64</v>
      </c>
      <c r="G254">
        <v>13.130083725066635</v>
      </c>
      <c r="H254">
        <v>188.98060769633528</v>
      </c>
      <c r="I254">
        <v>283.44866021164523</v>
      </c>
      <c r="J254">
        <v>1088.7946408465812</v>
      </c>
      <c r="K254">
        <v>-467.22384301744438</v>
      </c>
      <c r="L254">
        <v>50</v>
      </c>
      <c r="M254">
        <v>-761.83718216041564</v>
      </c>
      <c r="N254">
        <v>-327.41417529475399</v>
      </c>
      <c r="O254">
        <v>0.42976922492319664</v>
      </c>
      <c r="P254">
        <v>6.9812973203334927</v>
      </c>
      <c r="Q254">
        <v>74.017648987231951</v>
      </c>
      <c r="AD254">
        <v>50</v>
      </c>
    </row>
    <row r="255" spans="1:31">
      <c r="A255">
        <v>491</v>
      </c>
      <c r="B255">
        <v>5.046630870994103</v>
      </c>
      <c r="C255">
        <v>64.118351035268333</v>
      </c>
      <c r="D255">
        <v>70.831477850714165</v>
      </c>
      <c r="E255">
        <v>9</v>
      </c>
      <c r="F255">
        <v>54</v>
      </c>
      <c r="G255">
        <v>14.601783370495719</v>
      </c>
      <c r="H255">
        <v>319.69188931950032</v>
      </c>
      <c r="I255">
        <v>352.55190500039129</v>
      </c>
      <c r="J255">
        <v>1027.655715001174</v>
      </c>
      <c r="K255">
        <v>-287.92271793983235</v>
      </c>
      <c r="L255">
        <v>18</v>
      </c>
      <c r="M255">
        <v>-671.84330193117887</v>
      </c>
      <c r="N255">
        <v>206.48361672431705</v>
      </c>
      <c r="O255">
        <v>0.30733895259622379</v>
      </c>
      <c r="P255">
        <v>7.2384755785069244</v>
      </c>
      <c r="Q255">
        <v>71.088438117086412</v>
      </c>
      <c r="AE255">
        <v>18</v>
      </c>
    </row>
    <row r="256" spans="1:31">
      <c r="A256">
        <v>493</v>
      </c>
      <c r="B256">
        <v>6.9561258863287652</v>
      </c>
      <c r="C256">
        <v>45.255916299119832</v>
      </c>
      <c r="D256">
        <v>53.690484694913714</v>
      </c>
      <c r="E256">
        <v>5</v>
      </c>
      <c r="F256">
        <v>40</v>
      </c>
      <c r="G256">
        <v>13.329062147246249</v>
      </c>
      <c r="H256">
        <v>259.69571103690515</v>
      </c>
      <c r="I256">
        <v>181.09560767311419</v>
      </c>
      <c r="J256">
        <v>679.38243069245675</v>
      </c>
      <c r="K256">
        <v>15.750262307427931</v>
      </c>
      <c r="L256">
        <v>11</v>
      </c>
      <c r="M256">
        <v>-217.86078067054098</v>
      </c>
      <c r="N256">
        <v>563.17955754815716</v>
      </c>
      <c r="O256">
        <v>2.5850433281969325</v>
      </c>
      <c r="P256">
        <v>7.8806164173439006</v>
      </c>
      <c r="Q256">
        <v>73.715685444823308</v>
      </c>
      <c r="AE256">
        <v>11</v>
      </c>
    </row>
    <row r="257" spans="1:31">
      <c r="A257">
        <v>495</v>
      </c>
      <c r="B257">
        <v>6.5357808908414201</v>
      </c>
      <c r="C257">
        <v>89.061804378822274</v>
      </c>
      <c r="D257">
        <v>92.862997206094704</v>
      </c>
      <c r="E257">
        <v>9</v>
      </c>
      <c r="F257">
        <v>45</v>
      </c>
      <c r="G257">
        <v>15.997052801869078</v>
      </c>
      <c r="H257">
        <v>400.1868042596281</v>
      </c>
      <c r="I257">
        <v>388.26614604450873</v>
      </c>
      <c r="J257">
        <v>948.16536511127185</v>
      </c>
      <c r="K257">
        <v>-117.73036566221755</v>
      </c>
      <c r="L257">
        <v>12</v>
      </c>
      <c r="M257">
        <v>-585.41205312219336</v>
      </c>
      <c r="N257">
        <v>579.98483742965448</v>
      </c>
      <c r="O257">
        <v>0.99072923821162584</v>
      </c>
      <c r="P257">
        <v>6.980175435589425</v>
      </c>
      <c r="Q257">
        <v>72.700405292518582</v>
      </c>
      <c r="AE257">
        <v>12</v>
      </c>
    </row>
    <row r="258" spans="1:31">
      <c r="A258">
        <v>497</v>
      </c>
      <c r="B258">
        <v>5.4359239074902952</v>
      </c>
      <c r="C258">
        <v>26.565263519646052</v>
      </c>
      <c r="D258">
        <v>30.474519510618272</v>
      </c>
      <c r="E258">
        <v>4</v>
      </c>
      <c r="F258">
        <v>32</v>
      </c>
      <c r="G258">
        <v>14.593764971864138</v>
      </c>
      <c r="H258">
        <v>145.59669390520378</v>
      </c>
      <c r="I258">
        <v>169.1619613924596</v>
      </c>
      <c r="J258">
        <v>631.6478455698383</v>
      </c>
      <c r="K258">
        <v>-194.03612468130552</v>
      </c>
      <c r="L258">
        <v>23</v>
      </c>
      <c r="M258">
        <v>-379.2299510744067</v>
      </c>
      <c r="N258">
        <v>17.612981836071341</v>
      </c>
      <c r="O258">
        <v>4.6444068529322445E-2</v>
      </c>
      <c r="P258">
        <v>7.2448921006355027</v>
      </c>
      <c r="Q258">
        <v>71.746689328462878</v>
      </c>
      <c r="AE258">
        <v>23</v>
      </c>
    </row>
    <row r="259" spans="1:31">
      <c r="A259">
        <v>499</v>
      </c>
      <c r="B259">
        <v>5.1602387900430413</v>
      </c>
      <c r="C259">
        <v>42.295997439920036</v>
      </c>
      <c r="D259">
        <v>54.718848633630436</v>
      </c>
      <c r="E259">
        <v>6</v>
      </c>
      <c r="F259">
        <v>48</v>
      </c>
      <c r="G259">
        <v>19.347234711482521</v>
      </c>
      <c r="H259">
        <v>277.08348519769106</v>
      </c>
      <c r="I259">
        <v>299.5334601062757</v>
      </c>
      <c r="J259">
        <v>1153.1338404251028</v>
      </c>
      <c r="K259">
        <v>-392.91172283799932</v>
      </c>
      <c r="L259">
        <v>50</v>
      </c>
      <c r="M259">
        <v>-752.89513329928025</v>
      </c>
      <c r="N259">
        <v>-21.623308145789579</v>
      </c>
      <c r="O259">
        <v>2.8720212403331058E-2</v>
      </c>
      <c r="P259">
        <v>6.4394577697845294</v>
      </c>
      <c r="Q259">
        <v>71.838514860411365</v>
      </c>
      <c r="AD259">
        <v>50</v>
      </c>
    </row>
    <row r="260" spans="1:31">
      <c r="A260">
        <v>501</v>
      </c>
      <c r="B260">
        <v>5.8035533312909173</v>
      </c>
      <c r="C260">
        <v>44.707755083645381</v>
      </c>
      <c r="D260">
        <v>44.707755083645381</v>
      </c>
      <c r="E260">
        <v>8</v>
      </c>
      <c r="F260">
        <v>48</v>
      </c>
      <c r="G260">
        <v>12.678019607127963</v>
      </c>
      <c r="H260">
        <v>93.875215390343271</v>
      </c>
      <c r="I260">
        <v>295.03299118415651</v>
      </c>
      <c r="J260">
        <v>855.09897355246949</v>
      </c>
      <c r="K260">
        <v>-522.10785810058394</v>
      </c>
      <c r="L260">
        <v>50</v>
      </c>
      <c r="M260">
        <v>-701.55658366546561</v>
      </c>
      <c r="N260">
        <v>-555.4155707413114</v>
      </c>
      <c r="O260">
        <v>0.7916903406983905</v>
      </c>
      <c r="P260">
        <v>5.3332560436426784</v>
      </c>
      <c r="Q260">
        <v>72.326278462315386</v>
      </c>
      <c r="AD260">
        <v>50</v>
      </c>
    </row>
    <row r="261" spans="1:31">
      <c r="A261">
        <v>503</v>
      </c>
      <c r="B261">
        <v>3.1965601231487164</v>
      </c>
      <c r="C261">
        <v>24.953173947802604</v>
      </c>
      <c r="D261">
        <v>37.384012011094988</v>
      </c>
      <c r="E261">
        <v>5</v>
      </c>
      <c r="F261">
        <v>40</v>
      </c>
      <c r="G261">
        <v>15.478392373062157</v>
      </c>
      <c r="H261">
        <v>203.34879590242883</v>
      </c>
      <c r="I261">
        <v>204.66440195400384</v>
      </c>
      <c r="J261">
        <v>773.65760781601534</v>
      </c>
      <c r="K261">
        <v>-225.80362268488634</v>
      </c>
      <c r="L261">
        <v>20</v>
      </c>
      <c r="M261">
        <v>-490.31706736099181</v>
      </c>
      <c r="N261">
        <v>124.4706806048449</v>
      </c>
      <c r="O261">
        <v>0.25385753197370226</v>
      </c>
      <c r="P261">
        <v>7.3472513806116266</v>
      </c>
      <c r="Q261">
        <v>73.653580729778525</v>
      </c>
      <c r="AE261">
        <v>20</v>
      </c>
    </row>
    <row r="262" spans="1:31">
      <c r="A262">
        <v>505</v>
      </c>
      <c r="B262">
        <v>4.9766264452204227</v>
      </c>
      <c r="C262">
        <v>52.279478018211201</v>
      </c>
      <c r="D262">
        <v>66.195481728996512</v>
      </c>
      <c r="E262">
        <v>8</v>
      </c>
      <c r="F262">
        <v>72</v>
      </c>
      <c r="G262">
        <v>12.770161804183772</v>
      </c>
      <c r="H262">
        <v>336.85447476755331</v>
      </c>
      <c r="I262">
        <v>276.75618622598688</v>
      </c>
      <c r="J262">
        <v>1192.9028380169411</v>
      </c>
      <c r="K262">
        <v>-270.14826400398533</v>
      </c>
      <c r="L262">
        <v>19</v>
      </c>
      <c r="M262">
        <v>-608.49426480849399</v>
      </c>
      <c r="N262">
        <v>235.55066457504299</v>
      </c>
      <c r="O262">
        <v>0.38710416547504478</v>
      </c>
      <c r="P262">
        <v>6.3037090998415817</v>
      </c>
      <c r="Q262">
        <v>71.69918633876047</v>
      </c>
      <c r="AE262">
        <v>19</v>
      </c>
    </row>
    <row r="263" spans="1:31">
      <c r="A263">
        <v>507</v>
      </c>
      <c r="B263">
        <v>4.6807808603365961</v>
      </c>
      <c r="C263">
        <v>42.811418661021534</v>
      </c>
      <c r="D263">
        <v>50.72893756568066</v>
      </c>
      <c r="E263">
        <v>7</v>
      </c>
      <c r="F263">
        <v>56</v>
      </c>
      <c r="G263">
        <v>13.860906480471689</v>
      </c>
      <c r="H263">
        <v>245.06379579164786</v>
      </c>
      <c r="I263">
        <v>256.97946789435741</v>
      </c>
      <c r="J263">
        <v>982.91787157742976</v>
      </c>
      <c r="K263">
        <v>-266.0289971695147</v>
      </c>
      <c r="L263">
        <v>20</v>
      </c>
      <c r="M263">
        <v>-563.70477508692034</v>
      </c>
      <c r="N263">
        <v>116.96192624687816</v>
      </c>
      <c r="O263">
        <v>0.20748791107693429</v>
      </c>
      <c r="P263">
        <v>8.553372296611073</v>
      </c>
      <c r="Q263">
        <v>73.384786997116237</v>
      </c>
      <c r="AE263">
        <v>20</v>
      </c>
    </row>
    <row r="264" spans="1:31">
      <c r="A264">
        <v>509</v>
      </c>
      <c r="B264">
        <v>4.2557866932653816</v>
      </c>
      <c r="C264">
        <v>44.588080388321323</v>
      </c>
      <c r="D264">
        <v>54.453333444136447</v>
      </c>
      <c r="E264">
        <v>8</v>
      </c>
      <c r="F264">
        <v>80</v>
      </c>
      <c r="G264">
        <v>11.252571758170257</v>
      </c>
      <c r="H264">
        <v>279.13253567595444</v>
      </c>
      <c r="I264">
        <v>254.21287392713253</v>
      </c>
      <c r="J264">
        <v>1211.0643696356631</v>
      </c>
      <c r="K264">
        <v>-354.89663719158716</v>
      </c>
      <c r="L264">
        <v>50</v>
      </c>
      <c r="M264">
        <v>-666.49939652277442</v>
      </c>
      <c r="N264">
        <v>-42.776873464859833</v>
      </c>
      <c r="O264">
        <v>6.4181413648734101E-2</v>
      </c>
      <c r="P264">
        <v>7.8093965734705177</v>
      </c>
      <c r="Q264">
        <v>72.734627636266353</v>
      </c>
      <c r="AD264">
        <v>50</v>
      </c>
    </row>
    <row r="265" spans="1:31">
      <c r="A265">
        <v>511</v>
      </c>
      <c r="B265">
        <v>6.3439653691319613</v>
      </c>
      <c r="C265">
        <v>41.759150098906801</v>
      </c>
      <c r="D265">
        <v>41.759150098906801</v>
      </c>
      <c r="E265">
        <v>6</v>
      </c>
      <c r="F265">
        <v>36</v>
      </c>
      <c r="G265">
        <v>18.376791841210633</v>
      </c>
      <c r="H265">
        <v>111.74350017604631</v>
      </c>
      <c r="I265">
        <v>281.3123776773096</v>
      </c>
      <c r="J265">
        <v>813.93713303192874</v>
      </c>
      <c r="K265">
        <v>-400.83106657985383</v>
      </c>
      <c r="L265">
        <v>50</v>
      </c>
      <c r="M265">
        <v>-598.20503306827868</v>
      </c>
      <c r="N265">
        <v>-319.36784728756044</v>
      </c>
      <c r="O265">
        <v>0.53387689777445924</v>
      </c>
      <c r="P265">
        <v>8.194103281539304</v>
      </c>
      <c r="Q265">
        <v>77.682365291971379</v>
      </c>
      <c r="AD265">
        <v>50</v>
      </c>
    </row>
    <row r="266" spans="1:31">
      <c r="A266">
        <v>513</v>
      </c>
      <c r="B266">
        <v>4.7521300360902377</v>
      </c>
      <c r="C266">
        <v>44.096175646253741</v>
      </c>
      <c r="D266">
        <v>65.042873631311636</v>
      </c>
      <c r="E266">
        <v>6</v>
      </c>
      <c r="F266">
        <v>54</v>
      </c>
      <c r="G266">
        <v>14.761200708692334</v>
      </c>
      <c r="H266">
        <v>350.65439688544257</v>
      </c>
      <c r="I266">
        <v>247.06674540622521</v>
      </c>
      <c r="J266">
        <v>1059.3003543280133</v>
      </c>
      <c r="K266">
        <v>-296.06282787496968</v>
      </c>
      <c r="L266">
        <v>21</v>
      </c>
      <c r="M266">
        <v>-620.74860327239276</v>
      </c>
      <c r="N266">
        <v>124.97346712638158</v>
      </c>
      <c r="O266">
        <v>0.20132702106385822</v>
      </c>
      <c r="P266">
        <v>5.7003136094506779</v>
      </c>
      <c r="Q266">
        <v>69.478622057613492</v>
      </c>
      <c r="AE266">
        <v>21</v>
      </c>
    </row>
    <row r="267" spans="1:31">
      <c r="A267">
        <v>515</v>
      </c>
      <c r="B267">
        <v>4.8555376086302582</v>
      </c>
      <c r="C267">
        <v>51.140006774503874</v>
      </c>
      <c r="D267">
        <v>57.49780773512019</v>
      </c>
      <c r="E267">
        <v>7</v>
      </c>
      <c r="F267">
        <v>42</v>
      </c>
      <c r="G267">
        <v>13.751263822663431</v>
      </c>
      <c r="H267">
        <v>260.87200197610315</v>
      </c>
      <c r="I267">
        <v>271.93099683056721</v>
      </c>
      <c r="J267">
        <v>785.79299049170174</v>
      </c>
      <c r="K267">
        <v>-66.162818863790818</v>
      </c>
      <c r="L267">
        <v>12</v>
      </c>
      <c r="M267">
        <v>-413.64607349764253</v>
      </c>
      <c r="N267">
        <v>518.54570218928313</v>
      </c>
      <c r="O267">
        <v>1.2535975448881869</v>
      </c>
      <c r="P267">
        <v>8.6118216345669296</v>
      </c>
      <c r="Q267">
        <v>71.322630977091208</v>
      </c>
      <c r="AE267">
        <v>12</v>
      </c>
    </row>
    <row r="268" spans="1:31">
      <c r="A268">
        <v>517</v>
      </c>
      <c r="B268">
        <v>4.9307442339891914</v>
      </c>
      <c r="C268">
        <v>28.702493176796281</v>
      </c>
      <c r="D268">
        <v>28.702493176796281</v>
      </c>
      <c r="E268">
        <v>5</v>
      </c>
      <c r="F268">
        <v>30</v>
      </c>
      <c r="G268">
        <v>16.284341454090804</v>
      </c>
      <c r="H268">
        <v>71.228961155910824</v>
      </c>
      <c r="I268">
        <v>224.69513638533911</v>
      </c>
      <c r="J268">
        <v>644.08540915601736</v>
      </c>
      <c r="K268">
        <v>-341.41403615429249</v>
      </c>
      <c r="L268">
        <v>50</v>
      </c>
      <c r="M268">
        <v>-488.44563494296779</v>
      </c>
      <c r="N268">
        <v>-308.05930966329692</v>
      </c>
      <c r="O268">
        <v>0.63069313680992711</v>
      </c>
      <c r="P268">
        <v>7.0755788233672448</v>
      </c>
      <c r="Q268">
        <v>70.95084282672768</v>
      </c>
      <c r="AD268">
        <v>50</v>
      </c>
    </row>
    <row r="269" spans="1:31">
      <c r="A269">
        <v>519</v>
      </c>
      <c r="B269">
        <v>4.6251814581648825</v>
      </c>
      <c r="C269">
        <v>28.093632816951004</v>
      </c>
      <c r="D269">
        <v>33.551044062342754</v>
      </c>
      <c r="E269">
        <v>4</v>
      </c>
      <c r="F269">
        <v>24</v>
      </c>
      <c r="G269">
        <v>16.693955553772263</v>
      </c>
      <c r="H269">
        <v>161.23709372873586</v>
      </c>
      <c r="I269">
        <v>185.19414402250558</v>
      </c>
      <c r="J269">
        <v>525.58243206751683</v>
      </c>
      <c r="K269">
        <v>-49.898630371656317</v>
      </c>
      <c r="L269">
        <v>12</v>
      </c>
      <c r="M269">
        <v>-292.10857115629966</v>
      </c>
      <c r="N269">
        <v>360.96755269392969</v>
      </c>
      <c r="O269">
        <v>1.2357307807335287</v>
      </c>
      <c r="P269">
        <v>8.7249928192064061</v>
      </c>
      <c r="Q269">
        <v>71.331468530879548</v>
      </c>
      <c r="AE269">
        <v>12</v>
      </c>
    </row>
    <row r="270" spans="1:31">
      <c r="A270">
        <v>521</v>
      </c>
      <c r="B270">
        <v>4.0294914903770414</v>
      </c>
      <c r="C270">
        <v>41.366158163967619</v>
      </c>
      <c r="D270">
        <v>42.008947575993297</v>
      </c>
      <c r="E270">
        <v>7</v>
      </c>
      <c r="F270">
        <v>35</v>
      </c>
      <c r="G270">
        <v>17.120555184366772</v>
      </c>
      <c r="H270">
        <v>175.98543744891845</v>
      </c>
      <c r="I270">
        <v>303.80680668094624</v>
      </c>
      <c r="J270">
        <v>737.01701670236571</v>
      </c>
      <c r="K270">
        <v>-285.95805043946774</v>
      </c>
      <c r="L270">
        <v>23</v>
      </c>
      <c r="M270">
        <v>-554.32238314368919</v>
      </c>
      <c r="N270">
        <v>3.0553517973366606</v>
      </c>
      <c r="O270">
        <v>5.5118679855737755E-3</v>
      </c>
      <c r="P270">
        <v>6.9509069559599288</v>
      </c>
      <c r="Q270">
        <v>74.861748468805558</v>
      </c>
      <c r="AE270">
        <v>23</v>
      </c>
    </row>
    <row r="271" spans="1:31">
      <c r="A271">
        <v>523</v>
      </c>
      <c r="B271">
        <v>4.3365873414430371</v>
      </c>
      <c r="C271">
        <v>22.61169836971786</v>
      </c>
      <c r="D271">
        <v>25.260648054787897</v>
      </c>
      <c r="E271">
        <v>4</v>
      </c>
      <c r="F271">
        <v>28</v>
      </c>
      <c r="G271">
        <v>15.438530297211555</v>
      </c>
      <c r="H271">
        <v>116.06933444146904</v>
      </c>
      <c r="I271">
        <v>172.07127571123868</v>
      </c>
      <c r="J271">
        <v>564.74946498933537</v>
      </c>
      <c r="K271">
        <v>-208.13139970809286</v>
      </c>
      <c r="L271">
        <v>50</v>
      </c>
      <c r="M271">
        <v>-382.22493945930239</v>
      </c>
      <c r="N271">
        <v>-36.433793108718532</v>
      </c>
      <c r="O271">
        <v>9.5320292705803E-2</v>
      </c>
      <c r="P271">
        <v>8.1415855421667995</v>
      </c>
      <c r="Q271">
        <v>73.884903294383633</v>
      </c>
      <c r="AD271">
        <v>50</v>
      </c>
    </row>
    <row r="272" spans="1:31">
      <c r="A272">
        <v>525</v>
      </c>
      <c r="B272">
        <v>5.1556128142870579</v>
      </c>
      <c r="C272">
        <v>23.402813717759159</v>
      </c>
      <c r="D272">
        <v>23.402813717759159</v>
      </c>
      <c r="E272">
        <v>4</v>
      </c>
      <c r="F272">
        <v>36</v>
      </c>
      <c r="G272">
        <v>15.291425840852256</v>
      </c>
      <c r="H272">
        <v>100.31907364700017</v>
      </c>
      <c r="I272">
        <v>169.24204609487967</v>
      </c>
      <c r="J272">
        <v>709.08920742695841</v>
      </c>
      <c r="K272">
        <v>-321.66982707630564</v>
      </c>
      <c r="L272">
        <v>50</v>
      </c>
      <c r="M272">
        <v>-503.39470312108341</v>
      </c>
      <c r="N272">
        <v>-302.52855402851276</v>
      </c>
      <c r="O272">
        <v>0.60097683220108189</v>
      </c>
      <c r="P272">
        <v>7.5702998393737149</v>
      </c>
      <c r="Q272">
        <v>70.510589508059738</v>
      </c>
      <c r="AD272">
        <v>50</v>
      </c>
    </row>
    <row r="273" spans="1:31">
      <c r="A273">
        <v>527</v>
      </c>
      <c r="B273">
        <v>5.7386244473215804</v>
      </c>
      <c r="C273">
        <v>80.458645101741368</v>
      </c>
      <c r="D273">
        <v>99.803818567631097</v>
      </c>
      <c r="E273">
        <v>9</v>
      </c>
      <c r="F273">
        <v>54</v>
      </c>
      <c r="G273">
        <v>17.626275687340833</v>
      </c>
      <c r="H273">
        <v>495.33055281408895</v>
      </c>
      <c r="I273">
        <v>394.36270167715691</v>
      </c>
      <c r="J273">
        <v>1153.0881050314706</v>
      </c>
      <c r="K273">
        <v>-136.10755871634962</v>
      </c>
      <c r="L273">
        <v>12</v>
      </c>
      <c r="M273">
        <v>-674.40379616634721</v>
      </c>
      <c r="N273">
        <v>749.5473232863468</v>
      </c>
      <c r="O273">
        <v>1.1114221591680733</v>
      </c>
      <c r="P273">
        <v>5.9048405585933708</v>
      </c>
      <c r="Q273">
        <v>72.790334882192639</v>
      </c>
      <c r="AE273">
        <v>12</v>
      </c>
    </row>
    <row r="274" spans="1:31">
      <c r="A274">
        <v>529</v>
      </c>
      <c r="B274">
        <v>5.3222683329571359</v>
      </c>
      <c r="C274">
        <v>58.343519212274288</v>
      </c>
      <c r="D274">
        <v>58.343519212274288</v>
      </c>
      <c r="E274">
        <v>9</v>
      </c>
      <c r="F274">
        <v>45</v>
      </c>
      <c r="G274">
        <v>18.442013202215875</v>
      </c>
      <c r="H274">
        <v>195.42714950055125</v>
      </c>
      <c r="I274">
        <v>413.48438074036602</v>
      </c>
      <c r="J274">
        <v>1011.2109518509151</v>
      </c>
      <c r="K274">
        <v>-473.29843783307979</v>
      </c>
      <c r="L274">
        <v>50</v>
      </c>
      <c r="M274">
        <v>-780.86293309042662</v>
      </c>
      <c r="N274">
        <v>-222.64377858582591</v>
      </c>
      <c r="O274">
        <v>0.28512530067814473</v>
      </c>
      <c r="P274">
        <v>6.9569642378140113</v>
      </c>
      <c r="Q274">
        <v>70.692374686005337</v>
      </c>
      <c r="AD274">
        <v>50</v>
      </c>
    </row>
    <row r="275" spans="1:31">
      <c r="A275">
        <v>531</v>
      </c>
      <c r="B275">
        <v>4.3038489636936124</v>
      </c>
      <c r="C275">
        <v>39.565492112837653</v>
      </c>
      <c r="D275">
        <v>45.886085609517863</v>
      </c>
      <c r="E275">
        <v>7</v>
      </c>
      <c r="F275">
        <v>49</v>
      </c>
      <c r="G275">
        <v>12.169464412070505</v>
      </c>
      <c r="H275">
        <v>216.58276426997384</v>
      </c>
      <c r="I275">
        <v>230.77644356801866</v>
      </c>
      <c r="J275">
        <v>770.21755248806528</v>
      </c>
      <c r="K275">
        <v>-256.84362691606026</v>
      </c>
      <c r="L275">
        <v>22</v>
      </c>
      <c r="M275">
        <v>-506.96773806629727</v>
      </c>
      <c r="N275">
        <v>22.79206969735074</v>
      </c>
      <c r="O275">
        <v>4.4957633367924826E-2</v>
      </c>
      <c r="P275">
        <v>6.7374472964625554</v>
      </c>
      <c r="Q275">
        <v>70.634582002497993</v>
      </c>
      <c r="AE275">
        <v>22</v>
      </c>
    </row>
    <row r="276" spans="1:31">
      <c r="A276">
        <v>533</v>
      </c>
      <c r="B276">
        <v>4.6426603922315266</v>
      </c>
      <c r="C276">
        <v>48.29378033584441</v>
      </c>
      <c r="D276">
        <v>48.29378033584441</v>
      </c>
      <c r="E276">
        <v>8</v>
      </c>
      <c r="F276">
        <v>48</v>
      </c>
      <c r="G276">
        <v>14.290940728478308</v>
      </c>
      <c r="H276">
        <v>192.7005260843107</v>
      </c>
      <c r="I276">
        <v>302.53082817631952</v>
      </c>
      <c r="J276">
        <v>877.59248452895861</v>
      </c>
      <c r="K276">
        <v>-331.67368269921678</v>
      </c>
      <c r="L276">
        <v>50</v>
      </c>
      <c r="M276">
        <v>-606.32117420540442</v>
      </c>
      <c r="N276">
        <v>-65.747025944327021</v>
      </c>
      <c r="O276">
        <v>0.10843597212399808</v>
      </c>
      <c r="P276">
        <v>7.9981893958536059</v>
      </c>
      <c r="Q276">
        <v>72.325156450000193</v>
      </c>
      <c r="AD276">
        <v>50</v>
      </c>
    </row>
    <row r="277" spans="1:31">
      <c r="A277">
        <v>535</v>
      </c>
      <c r="B277">
        <v>5.4571525915234753</v>
      </c>
      <c r="C277">
        <v>69.003946724821205</v>
      </c>
      <c r="D277">
        <v>69.003946724821205</v>
      </c>
      <c r="E277">
        <v>10</v>
      </c>
      <c r="F277">
        <v>60</v>
      </c>
      <c r="G277">
        <v>15.851071704929218</v>
      </c>
      <c r="H277">
        <v>273.96568304932634</v>
      </c>
      <c r="I277">
        <v>425.3868886445577</v>
      </c>
      <c r="J277">
        <v>1246.1606659336733</v>
      </c>
      <c r="K277">
        <v>-462.529122070639</v>
      </c>
      <c r="L277">
        <v>50</v>
      </c>
      <c r="M277">
        <v>-855.38321153270044</v>
      </c>
      <c r="N277">
        <v>-77.86117850826092</v>
      </c>
      <c r="O277">
        <v>9.1024908436941387E-2</v>
      </c>
      <c r="P277">
        <v>8.2021201567113735</v>
      </c>
      <c r="Q277">
        <v>73.642475879668439</v>
      </c>
      <c r="AD277">
        <v>50</v>
      </c>
    </row>
    <row r="278" spans="1:31">
      <c r="A278">
        <v>537</v>
      </c>
      <c r="B278">
        <v>5.1972960150804459</v>
      </c>
      <c r="C278">
        <v>60.373098527902947</v>
      </c>
      <c r="D278">
        <v>66.07556856023561</v>
      </c>
      <c r="E278">
        <v>9</v>
      </c>
      <c r="F278">
        <v>63</v>
      </c>
      <c r="G278">
        <v>14.986607373796227</v>
      </c>
      <c r="H278">
        <v>299.40113824923003</v>
      </c>
      <c r="I278">
        <v>362.63231825480227</v>
      </c>
      <c r="J278">
        <v>1231.713113891808</v>
      </c>
      <c r="K278">
        <v>-454.65952158604028</v>
      </c>
      <c r="L278">
        <v>50</v>
      </c>
      <c r="M278">
        <v>-832.62144407195331</v>
      </c>
      <c r="N278">
        <v>-100.57830087273815</v>
      </c>
      <c r="O278">
        <v>0.12079715408344251</v>
      </c>
      <c r="P278">
        <v>6.3910358226595445</v>
      </c>
      <c r="Q278">
        <v>71.432574850835323</v>
      </c>
      <c r="AD278">
        <v>50</v>
      </c>
    </row>
    <row r="279" spans="1:31">
      <c r="A279">
        <v>539</v>
      </c>
      <c r="B279">
        <v>5.0244781956850133</v>
      </c>
      <c r="C279">
        <v>37.852066650483245</v>
      </c>
      <c r="D279">
        <v>37.852066650483245</v>
      </c>
      <c r="E279">
        <v>6</v>
      </c>
      <c r="F279">
        <v>36</v>
      </c>
      <c r="G279">
        <v>19.427310545261754</v>
      </c>
      <c r="H279">
        <v>147.17574317909765</v>
      </c>
      <c r="I279">
        <v>289.37591085506438</v>
      </c>
      <c r="J279">
        <v>838.12773256519313</v>
      </c>
      <c r="K279">
        <v>-391.66836186856472</v>
      </c>
      <c r="L279">
        <v>50</v>
      </c>
      <c r="M279">
        <v>-631.60889409914876</v>
      </c>
      <c r="N279">
        <v>-229.27273549402423</v>
      </c>
      <c r="O279">
        <v>0.36299795274579116</v>
      </c>
      <c r="P279">
        <v>7.2294063901279451</v>
      </c>
      <c r="Q279">
        <v>72.324876977042393</v>
      </c>
      <c r="AD279">
        <v>50</v>
      </c>
    </row>
    <row r="280" spans="1:31">
      <c r="A280">
        <v>541</v>
      </c>
      <c r="B280">
        <v>5.9811656798765434</v>
      </c>
      <c r="C280">
        <v>38.057660948196855</v>
      </c>
      <c r="D280">
        <v>38.057660948196855</v>
      </c>
      <c r="E280">
        <v>5</v>
      </c>
      <c r="F280">
        <v>25</v>
      </c>
      <c r="G280">
        <v>16.241948721232042</v>
      </c>
      <c r="H280">
        <v>120.55653274767401</v>
      </c>
      <c r="I280">
        <v>213.49171264595756</v>
      </c>
      <c r="J280">
        <v>511.22928161489386</v>
      </c>
      <c r="K280">
        <v>-140.99424078311148</v>
      </c>
      <c r="L280">
        <v>17</v>
      </c>
      <c r="M280">
        <v>-327.88723673713559</v>
      </c>
      <c r="N280">
        <v>87.869911875249741</v>
      </c>
      <c r="O280">
        <v>0.26798820457197087</v>
      </c>
      <c r="P280">
        <v>7.929830507845125</v>
      </c>
      <c r="Q280">
        <v>74.3672336762653</v>
      </c>
      <c r="AE280">
        <v>17</v>
      </c>
    </row>
    <row r="281" spans="1:31">
      <c r="A281">
        <v>543</v>
      </c>
      <c r="B281">
        <v>4.9354902959540548</v>
      </c>
      <c r="C281">
        <v>46.733102011523201</v>
      </c>
      <c r="D281">
        <v>50.30315993685992</v>
      </c>
      <c r="E281">
        <v>7</v>
      </c>
      <c r="F281">
        <v>42</v>
      </c>
      <c r="G281">
        <v>15.771021799248183</v>
      </c>
      <c r="H281">
        <v>223.11641243303836</v>
      </c>
      <c r="I281">
        <v>305.14279427821072</v>
      </c>
      <c r="J281">
        <v>885.4283828346322</v>
      </c>
      <c r="K281">
        <v>-162.50390452341296</v>
      </c>
      <c r="L281">
        <v>14</v>
      </c>
      <c r="M281">
        <v>-515.45656863541456</v>
      </c>
      <c r="N281">
        <v>364.3845350347973</v>
      </c>
      <c r="O281">
        <v>0.70691607636205833</v>
      </c>
      <c r="P281">
        <v>9.6096771189925505</v>
      </c>
      <c r="Q281">
        <v>73.804165385443355</v>
      </c>
      <c r="AE281">
        <v>14</v>
      </c>
    </row>
    <row r="282" spans="1:31">
      <c r="A282">
        <v>545</v>
      </c>
      <c r="B282">
        <v>6.259617041952656</v>
      </c>
      <c r="C282">
        <v>74.429730195040648</v>
      </c>
      <c r="D282">
        <v>87.160463889418708</v>
      </c>
      <c r="E282">
        <v>10</v>
      </c>
      <c r="F282">
        <v>100</v>
      </c>
      <c r="G282">
        <v>14.681972050681139</v>
      </c>
      <c r="H282">
        <v>443.31334531889468</v>
      </c>
      <c r="I282">
        <v>389.29387619285296</v>
      </c>
      <c r="J282">
        <v>1886.4693809642645</v>
      </c>
      <c r="K282">
        <v>-520.55764896707979</v>
      </c>
      <c r="L282">
        <v>50</v>
      </c>
      <c r="M282">
        <v>-996.86177290087903</v>
      </c>
      <c r="N282">
        <v>-10.527457120614176</v>
      </c>
      <c r="O282">
        <v>1.0560598677567059E-2</v>
      </c>
      <c r="P282">
        <v>6.8487683413924518</v>
      </c>
      <c r="Q282">
        <v>74.962455816295545</v>
      </c>
      <c r="AD282">
        <v>50</v>
      </c>
    </row>
    <row r="283" spans="1:31">
      <c r="A283">
        <v>547</v>
      </c>
      <c r="B283">
        <v>4.7637779312661763</v>
      </c>
      <c r="C283">
        <v>46.162651985100197</v>
      </c>
      <c r="D283">
        <v>58.441343419802571</v>
      </c>
      <c r="E283">
        <v>6</v>
      </c>
      <c r="F283">
        <v>36</v>
      </c>
      <c r="G283">
        <v>13.178025935258475</v>
      </c>
      <c r="H283">
        <v>294.0593178060297</v>
      </c>
      <c r="I283">
        <v>225.09002814482983</v>
      </c>
      <c r="J283">
        <v>645.2700844344896</v>
      </c>
      <c r="K283">
        <v>75.818448806678816</v>
      </c>
      <c r="L283">
        <v>9</v>
      </c>
      <c r="M283">
        <v>-289.13546096342441</v>
      </c>
      <c r="N283">
        <v>799.51210774212268</v>
      </c>
      <c r="O283">
        <v>2.7651817770054183</v>
      </c>
      <c r="P283">
        <v>7.4750599325262801</v>
      </c>
      <c r="Q283">
        <v>74.796867292776454</v>
      </c>
      <c r="AE283">
        <v>9</v>
      </c>
    </row>
    <row r="284" spans="1:31">
      <c r="A284">
        <v>549</v>
      </c>
      <c r="B284">
        <v>6.659677467287259</v>
      </c>
      <c r="C284">
        <v>59.543014759865066</v>
      </c>
      <c r="D284">
        <v>64.846904282727337</v>
      </c>
      <c r="E284">
        <v>7</v>
      </c>
      <c r="F284">
        <v>49</v>
      </c>
      <c r="G284">
        <v>12.700610940128421</v>
      </c>
      <c r="H284">
        <v>293.21542010494619</v>
      </c>
      <c r="I284">
        <v>250.63908247985984</v>
      </c>
      <c r="J284">
        <v>839.73678867950935</v>
      </c>
      <c r="K284">
        <v>-124.41498731837818</v>
      </c>
      <c r="L284">
        <v>14</v>
      </c>
      <c r="M284">
        <v>-415.05462793041511</v>
      </c>
      <c r="N284">
        <v>359.63205408603949</v>
      </c>
      <c r="O284">
        <v>0.86646920642535918</v>
      </c>
      <c r="P284">
        <v>7.1045111262595046</v>
      </c>
      <c r="Q284">
        <v>73.069646105044697</v>
      </c>
      <c r="AE284">
        <v>14</v>
      </c>
    </row>
    <row r="285" spans="1:31">
      <c r="A285">
        <v>551</v>
      </c>
      <c r="B285">
        <v>4.1956617743039972</v>
      </c>
      <c r="C285">
        <v>52.029405617571335</v>
      </c>
      <c r="D285">
        <v>56.638583721023146</v>
      </c>
      <c r="E285">
        <v>8</v>
      </c>
      <c r="F285">
        <v>40</v>
      </c>
      <c r="G285">
        <v>13.863133887316046</v>
      </c>
      <c r="H285">
        <v>257.44062163702483</v>
      </c>
      <c r="I285">
        <v>303.23060277593368</v>
      </c>
      <c r="J285">
        <v>735.57650693983419</v>
      </c>
      <c r="K285">
        <v>-78.703574911114828</v>
      </c>
      <c r="L285">
        <v>12</v>
      </c>
      <c r="M285">
        <v>-460.85843004753474</v>
      </c>
      <c r="N285">
        <v>507.2037198710658</v>
      </c>
      <c r="O285">
        <v>1.100562964246419</v>
      </c>
      <c r="P285">
        <v>7.8580756732523112</v>
      </c>
      <c r="Q285">
        <v>69.840872650317195</v>
      </c>
      <c r="AE285">
        <v>12</v>
      </c>
    </row>
    <row r="286" spans="1:31">
      <c r="A286">
        <v>553</v>
      </c>
      <c r="B286">
        <v>3.7314081935911561</v>
      </c>
      <c r="C286">
        <v>46.01388332491333</v>
      </c>
      <c r="D286">
        <v>49.97967021831429</v>
      </c>
      <c r="E286">
        <v>9</v>
      </c>
      <c r="F286">
        <v>54</v>
      </c>
      <c r="G286">
        <v>12.606848964360182</v>
      </c>
      <c r="H286">
        <v>223.11537543813429</v>
      </c>
      <c r="I286">
        <v>324.95331314631869</v>
      </c>
      <c r="J286">
        <v>944.85993943895619</v>
      </c>
      <c r="K286">
        <v>-446.58043129591783</v>
      </c>
      <c r="L286">
        <v>50</v>
      </c>
      <c r="M286">
        <v>-736.08672191777544</v>
      </c>
      <c r="N286">
        <v>-232.76908582099651</v>
      </c>
      <c r="O286">
        <v>0.31622508447720371</v>
      </c>
      <c r="P286">
        <v>4.5934255025326838</v>
      </c>
      <c r="Q286">
        <v>72.570750437403078</v>
      </c>
      <c r="AD286">
        <v>50</v>
      </c>
    </row>
    <row r="287" spans="1:31">
      <c r="A287">
        <v>555</v>
      </c>
      <c r="B287">
        <v>5.5697378133015283</v>
      </c>
      <c r="C287">
        <v>54.273233789543916</v>
      </c>
      <c r="D287">
        <v>54.273233789543916</v>
      </c>
      <c r="E287">
        <v>9</v>
      </c>
      <c r="F287">
        <v>45</v>
      </c>
      <c r="G287">
        <v>17.120508845098502</v>
      </c>
      <c r="H287">
        <v>123.8620280150122</v>
      </c>
      <c r="I287">
        <v>409.6680564841767</v>
      </c>
      <c r="J287">
        <v>1001.6701412104418</v>
      </c>
      <c r="K287">
        <v>-599.3183990630871</v>
      </c>
      <c r="L287">
        <v>50</v>
      </c>
      <c r="M287">
        <v>-824.38523137256504</v>
      </c>
      <c r="N287">
        <v>-546.30115013346051</v>
      </c>
      <c r="O287">
        <v>0.66267702203239764</v>
      </c>
      <c r="P287">
        <v>6.1062102709936132</v>
      </c>
      <c r="Q287">
        <v>73.473688947508592</v>
      </c>
      <c r="AD287">
        <v>50</v>
      </c>
    </row>
    <row r="288" spans="1:31">
      <c r="A288">
        <v>557</v>
      </c>
      <c r="B288">
        <v>3.8733277271178452</v>
      </c>
      <c r="C288">
        <v>55.976537810659167</v>
      </c>
      <c r="D288">
        <v>74.910123028939054</v>
      </c>
      <c r="E288">
        <v>10</v>
      </c>
      <c r="F288">
        <v>80</v>
      </c>
      <c r="G288">
        <v>11.795042429222681</v>
      </c>
      <c r="H288">
        <v>384.50223902558838</v>
      </c>
      <c r="I288">
        <v>334.86696266521989</v>
      </c>
      <c r="J288">
        <v>1294.4678506608793</v>
      </c>
      <c r="K288">
        <v>-345.84442115389118</v>
      </c>
      <c r="L288">
        <v>19</v>
      </c>
      <c r="M288">
        <v>-769.15926651414486</v>
      </c>
      <c r="N288">
        <v>224.94355102149973</v>
      </c>
      <c r="O288">
        <v>0.29245380094158041</v>
      </c>
      <c r="P288">
        <v>6.9145264019384687</v>
      </c>
      <c r="Q288">
        <v>74.44731515583598</v>
      </c>
      <c r="AE288">
        <v>19</v>
      </c>
    </row>
    <row r="289" spans="1:31">
      <c r="A289">
        <v>559</v>
      </c>
      <c r="B289">
        <v>5.2466653631718803</v>
      </c>
      <c r="C289">
        <v>29.294848112860624</v>
      </c>
      <c r="D289">
        <v>36.254407297746205</v>
      </c>
      <c r="E289">
        <v>4</v>
      </c>
      <c r="F289">
        <v>32</v>
      </c>
      <c r="G289">
        <v>15.64430345126708</v>
      </c>
      <c r="H289">
        <v>178.29388618682705</v>
      </c>
      <c r="I289">
        <v>176.59281410506284</v>
      </c>
      <c r="J289">
        <v>661.37125642025137</v>
      </c>
      <c r="K289">
        <v>-177.12439631525146</v>
      </c>
      <c r="L289">
        <v>19</v>
      </c>
      <c r="M289">
        <v>-381.18991736118534</v>
      </c>
      <c r="N289">
        <v>96.282194134442534</v>
      </c>
      <c r="O289">
        <v>0.25258326558310606</v>
      </c>
      <c r="P289">
        <v>7.0850931219674989</v>
      </c>
      <c r="Q289">
        <v>76.149012473314571</v>
      </c>
      <c r="AE289">
        <v>19</v>
      </c>
    </row>
    <row r="290" spans="1:31">
      <c r="A290">
        <v>561</v>
      </c>
      <c r="B290">
        <v>4.8895343923336005</v>
      </c>
      <c r="C290">
        <v>29.693243744855323</v>
      </c>
      <c r="D290">
        <v>34.194891758819551</v>
      </c>
      <c r="E290">
        <v>5</v>
      </c>
      <c r="F290">
        <v>40</v>
      </c>
      <c r="G290">
        <v>15.012199193908868</v>
      </c>
      <c r="H290">
        <v>163.86666411397061</v>
      </c>
      <c r="I290">
        <v>199.04717709157808</v>
      </c>
      <c r="J290">
        <v>751.18870836631243</v>
      </c>
      <c r="K290">
        <v>-268.11535229987976</v>
      </c>
      <c r="L290">
        <v>50</v>
      </c>
      <c r="M290">
        <v>-486.85096128921657</v>
      </c>
      <c r="N290">
        <v>-68.195557480846944</v>
      </c>
      <c r="O290">
        <v>0.14007481324522841</v>
      </c>
      <c r="P290">
        <v>6.4142949124531619</v>
      </c>
      <c r="Q290">
        <v>73.698636159294452</v>
      </c>
      <c r="AD290">
        <v>50</v>
      </c>
    </row>
    <row r="291" spans="1:31">
      <c r="A291">
        <v>563</v>
      </c>
      <c r="B291">
        <v>4.2394131120793119</v>
      </c>
      <c r="C291">
        <v>51.60688523890007</v>
      </c>
      <c r="D291">
        <v>51.60688523890007</v>
      </c>
      <c r="E291">
        <v>9</v>
      </c>
      <c r="F291">
        <v>36</v>
      </c>
      <c r="G291">
        <v>13.016784926045672</v>
      </c>
      <c r="H291">
        <v>151.75611007961689</v>
      </c>
      <c r="I291">
        <v>314.19792856945969</v>
      </c>
      <c r="J291">
        <v>613.39585713891938</v>
      </c>
      <c r="K291">
        <v>-217.52829929804543</v>
      </c>
      <c r="L291">
        <v>19</v>
      </c>
      <c r="M291">
        <v>-461.27634020319147</v>
      </c>
      <c r="N291">
        <v>54.5793553350628</v>
      </c>
      <c r="O291">
        <v>0.11832246872020508</v>
      </c>
      <c r="P291">
        <v>8.1122807919776534</v>
      </c>
      <c r="Q291">
        <v>72.576291070786354</v>
      </c>
      <c r="AE291">
        <v>19</v>
      </c>
    </row>
    <row r="292" spans="1:31">
      <c r="A292">
        <v>565</v>
      </c>
      <c r="B292">
        <v>4.8530157482109759</v>
      </c>
      <c r="C292">
        <v>32.765679845092507</v>
      </c>
      <c r="D292">
        <v>32.765679845092507</v>
      </c>
      <c r="E292">
        <v>5</v>
      </c>
      <c r="F292">
        <v>25</v>
      </c>
      <c r="G292">
        <v>13.930171768892446</v>
      </c>
      <c r="H292">
        <v>107.47685360983257</v>
      </c>
      <c r="I292">
        <v>192.76679992040522</v>
      </c>
      <c r="J292">
        <v>459.41699980101299</v>
      </c>
      <c r="K292">
        <v>-139.90173953676168</v>
      </c>
      <c r="L292">
        <v>18</v>
      </c>
      <c r="M292">
        <v>-305.23961994939464</v>
      </c>
      <c r="N292">
        <v>55.505594435753416</v>
      </c>
      <c r="O292">
        <v>0.18184269278331441</v>
      </c>
      <c r="P292">
        <v>8.4210099871859061</v>
      </c>
      <c r="Q292">
        <v>71.655308714682079</v>
      </c>
      <c r="AE292">
        <v>18</v>
      </c>
    </row>
    <row r="293" spans="1:31">
      <c r="A293">
        <v>567</v>
      </c>
      <c r="B293">
        <v>4.4086929888984292</v>
      </c>
      <c r="C293">
        <v>42.904562819931868</v>
      </c>
      <c r="D293">
        <v>42.904562819931868</v>
      </c>
      <c r="E293">
        <v>8</v>
      </c>
      <c r="F293">
        <v>48</v>
      </c>
      <c r="G293">
        <v>10.270749707903954</v>
      </c>
      <c r="H293">
        <v>174.44031158777244</v>
      </c>
      <c r="I293">
        <v>244.73983045863633</v>
      </c>
      <c r="J293">
        <v>704.219491375909</v>
      </c>
      <c r="K293">
        <v>-293.62762496709098</v>
      </c>
      <c r="L293">
        <v>50</v>
      </c>
      <c r="M293">
        <v>-508.29885058709073</v>
      </c>
      <c r="N293">
        <v>-106.75035450337573</v>
      </c>
      <c r="O293">
        <v>0.21001494372863111</v>
      </c>
      <c r="P293">
        <v>5.8805243427661864</v>
      </c>
      <c r="Q293">
        <v>75.103115708250641</v>
      </c>
      <c r="AD293">
        <v>50</v>
      </c>
    </row>
    <row r="294" spans="1:31">
      <c r="A294">
        <v>569</v>
      </c>
      <c r="B294">
        <v>4.7466516934231757</v>
      </c>
      <c r="C294">
        <v>28.665919177173251</v>
      </c>
      <c r="D294">
        <v>28.665919177173251</v>
      </c>
      <c r="E294">
        <v>4</v>
      </c>
      <c r="F294">
        <v>16</v>
      </c>
      <c r="G294">
        <v>16.017969387873666</v>
      </c>
      <c r="H294">
        <v>104.48392163687635</v>
      </c>
      <c r="I294">
        <v>176.2709894804612</v>
      </c>
      <c r="J294">
        <v>337.54197896092239</v>
      </c>
      <c r="K294">
        <v>-78.516670074571294</v>
      </c>
      <c r="L294">
        <v>14</v>
      </c>
      <c r="M294">
        <v>-246.24545209029469</v>
      </c>
      <c r="N294">
        <v>141.30710110483119</v>
      </c>
      <c r="O294">
        <v>0.5738465417546712</v>
      </c>
      <c r="P294">
        <v>7.916225697789141</v>
      </c>
      <c r="Q294">
        <v>75.48493735033486</v>
      </c>
      <c r="AE294">
        <v>14</v>
      </c>
    </row>
    <row r="295" spans="1:31">
      <c r="A295">
        <v>571</v>
      </c>
      <c r="B295">
        <v>6.3403292388967909</v>
      </c>
      <c r="C295">
        <v>50.137403314474184</v>
      </c>
      <c r="D295">
        <v>87.185455593342482</v>
      </c>
      <c r="E295">
        <v>5</v>
      </c>
      <c r="F295">
        <v>50</v>
      </c>
      <c r="G295">
        <v>14.836269202403962</v>
      </c>
      <c r="H295">
        <v>506.58890822371927</v>
      </c>
      <c r="I295">
        <v>205.82048747622912</v>
      </c>
      <c r="J295">
        <v>969.10243738114571</v>
      </c>
      <c r="K295">
        <v>320.21340390269188</v>
      </c>
      <c r="L295">
        <v>9</v>
      </c>
      <c r="M295">
        <v>-205.82048747622912</v>
      </c>
      <c r="N295">
        <v>1771.3164591413979</v>
      </c>
      <c r="O295">
        <v>8.6061231360457882</v>
      </c>
      <c r="P295">
        <v>8.6971490323911738</v>
      </c>
      <c r="Q295">
        <v>74.510539388214852</v>
      </c>
      <c r="AE295">
        <v>9</v>
      </c>
    </row>
    <row r="296" spans="1:31">
      <c r="A296">
        <v>573</v>
      </c>
      <c r="B296">
        <v>4.2516312888372436</v>
      </c>
      <c r="C296">
        <v>49.786618941891128</v>
      </c>
      <c r="D296">
        <v>55.056687317671816</v>
      </c>
      <c r="E296">
        <v>9</v>
      </c>
      <c r="F296">
        <v>72</v>
      </c>
      <c r="G296">
        <v>17.425624946791213</v>
      </c>
      <c r="H296">
        <v>255.14758752792184</v>
      </c>
      <c r="I296">
        <v>395.43523487437676</v>
      </c>
      <c r="J296">
        <v>1536.7409394975068</v>
      </c>
      <c r="K296">
        <v>-638.47710352815739</v>
      </c>
      <c r="L296">
        <v>50</v>
      </c>
      <c r="M296">
        <v>-1070.4258966958414</v>
      </c>
      <c r="N296">
        <v>-390.08454836699826</v>
      </c>
      <c r="O296">
        <v>0.36441994683714168</v>
      </c>
      <c r="P296">
        <v>7.3523510359500408</v>
      </c>
      <c r="Q296">
        <v>74.773376115856109</v>
      </c>
      <c r="AD296">
        <v>50</v>
      </c>
    </row>
    <row r="297" spans="1:31">
      <c r="A297">
        <v>575</v>
      </c>
      <c r="B297">
        <v>6.0565589684955814</v>
      </c>
      <c r="C297">
        <v>53.909529056041649</v>
      </c>
      <c r="D297">
        <v>56.981494621577639</v>
      </c>
      <c r="E297">
        <v>6</v>
      </c>
      <c r="F297">
        <v>30</v>
      </c>
      <c r="G297">
        <v>14.654875947957022</v>
      </c>
      <c r="H297">
        <v>251.40618792485185</v>
      </c>
      <c r="I297">
        <v>244.33664478180992</v>
      </c>
      <c r="J297">
        <v>588.34161195452486</v>
      </c>
      <c r="K297">
        <v>32.325606549808441</v>
      </c>
      <c r="L297">
        <v>9</v>
      </c>
      <c r="M297">
        <v>-311.7313473670049</v>
      </c>
      <c r="N297">
        <v>612.03701737266567</v>
      </c>
      <c r="O297">
        <v>1.9633476791543438</v>
      </c>
      <c r="P297">
        <v>7.742749521396302</v>
      </c>
      <c r="Q297">
        <v>71.751020401161298</v>
      </c>
      <c r="AE297">
        <v>9</v>
      </c>
    </row>
    <row r="298" spans="1:31">
      <c r="A298">
        <v>577</v>
      </c>
      <c r="B298">
        <v>5.775943727139615</v>
      </c>
      <c r="C298">
        <v>68.363963527391675</v>
      </c>
      <c r="D298">
        <v>93.083318009699838</v>
      </c>
      <c r="E298">
        <v>8</v>
      </c>
      <c r="F298">
        <v>64</v>
      </c>
      <c r="G298">
        <v>15.180018428445184</v>
      </c>
      <c r="H298">
        <v>481.4064067703286</v>
      </c>
      <c r="I298">
        <v>321.48243013292097</v>
      </c>
      <c r="J298">
        <v>1240.9297205316834</v>
      </c>
      <c r="K298">
        <v>-18.651778412172803</v>
      </c>
      <c r="L298">
        <v>12</v>
      </c>
      <c r="M298">
        <v>-474.73033093459412</v>
      </c>
      <c r="N298">
        <v>1010.1328761489009</v>
      </c>
      <c r="O298">
        <v>2.1278035346093609</v>
      </c>
      <c r="P298">
        <v>7.2682521105885867</v>
      </c>
      <c r="Q298">
        <v>70.546651085388461</v>
      </c>
      <c r="AE298">
        <v>12</v>
      </c>
    </row>
    <row r="299" spans="1:31">
      <c r="A299">
        <v>579</v>
      </c>
      <c r="B299">
        <v>5.1354957065032867</v>
      </c>
      <c r="C299">
        <v>63.531268738347812</v>
      </c>
      <c r="D299">
        <v>63.531268738347812</v>
      </c>
      <c r="E299">
        <v>10</v>
      </c>
      <c r="F299">
        <v>70</v>
      </c>
      <c r="G299">
        <v>14.279319184969523</v>
      </c>
      <c r="H299">
        <v>262.65028614202117</v>
      </c>
      <c r="I299">
        <v>371.77979767082525</v>
      </c>
      <c r="J299">
        <v>1263.7292918478884</v>
      </c>
      <c r="K299">
        <v>-522.2086634839452</v>
      </c>
      <c r="L299">
        <v>50</v>
      </c>
      <c r="M299">
        <v>-875.02794130017298</v>
      </c>
      <c r="N299">
        <v>-279.57967028229353</v>
      </c>
      <c r="O299">
        <v>0.31950942031276852</v>
      </c>
      <c r="P299">
        <v>5.7806040621475745</v>
      </c>
      <c r="Q299">
        <v>74.669502365410509</v>
      </c>
      <c r="AD299">
        <v>50</v>
      </c>
    </row>
    <row r="300" spans="1:31">
      <c r="A300">
        <v>581</v>
      </c>
      <c r="B300">
        <v>3.7296520465462408</v>
      </c>
      <c r="C300">
        <v>18.813139834390473</v>
      </c>
      <c r="D300">
        <v>24.037733970809825</v>
      </c>
      <c r="E300">
        <v>4</v>
      </c>
      <c r="F300">
        <v>40</v>
      </c>
      <c r="G300">
        <v>13.717657044532769</v>
      </c>
      <c r="H300">
        <v>125.955445593278</v>
      </c>
      <c r="I300">
        <v>165.03185196187644</v>
      </c>
      <c r="J300">
        <v>765.15925980938209</v>
      </c>
      <c r="K300">
        <v>-349.32998673501913</v>
      </c>
      <c r="L300">
        <v>50</v>
      </c>
      <c r="M300">
        <v>-567.8966455467787</v>
      </c>
      <c r="N300">
        <v>-325.83707995829081</v>
      </c>
      <c r="O300">
        <v>0.57376123369168763</v>
      </c>
      <c r="P300">
        <v>4.8969243923614005</v>
      </c>
      <c r="Q300">
        <v>70.044888688122072</v>
      </c>
      <c r="AD300">
        <v>50</v>
      </c>
    </row>
    <row r="301" spans="1:31">
      <c r="A301">
        <v>583</v>
      </c>
      <c r="B301">
        <v>4.9745616884970723</v>
      </c>
      <c r="C301">
        <v>21.533417647193858</v>
      </c>
      <c r="D301">
        <v>21.533417647193858</v>
      </c>
      <c r="E301">
        <v>5</v>
      </c>
      <c r="F301">
        <v>50</v>
      </c>
      <c r="G301">
        <v>12.712804732889829</v>
      </c>
      <c r="H301">
        <v>55.925839498475106</v>
      </c>
      <c r="I301">
        <v>179.51949891945139</v>
      </c>
      <c r="J301">
        <v>837.59749459725697</v>
      </c>
      <c r="K301">
        <v>-456.56180149753675</v>
      </c>
      <c r="L301">
        <v>50</v>
      </c>
      <c r="M301">
        <v>-679.0032515858851</v>
      </c>
      <c r="N301">
        <v>-615.89058680968537</v>
      </c>
      <c r="O301">
        <v>0.90705101245274844</v>
      </c>
      <c r="P301">
        <v>6.321638328394025</v>
      </c>
      <c r="Q301">
        <v>74.803623568626932</v>
      </c>
      <c r="AD301">
        <v>50</v>
      </c>
    </row>
    <row r="302" spans="1:31">
      <c r="A302">
        <v>585</v>
      </c>
      <c r="B302">
        <v>3.93966982165936</v>
      </c>
      <c r="C302">
        <v>20.946035696361538</v>
      </c>
      <c r="D302">
        <v>27.515348439206573</v>
      </c>
      <c r="E302">
        <v>4</v>
      </c>
      <c r="F302">
        <v>36</v>
      </c>
      <c r="G302">
        <v>16.67754389224579</v>
      </c>
      <c r="H302">
        <v>142.37456311673651</v>
      </c>
      <c r="I302">
        <v>180.99586359753073</v>
      </c>
      <c r="J302">
        <v>761.98138618888822</v>
      </c>
      <c r="K302">
        <v>-288.21109390012771</v>
      </c>
      <c r="L302">
        <v>50</v>
      </c>
      <c r="M302">
        <v>-508.4967762290442</v>
      </c>
      <c r="N302">
        <v>-124.90663893616247</v>
      </c>
      <c r="O302">
        <v>0.2456389986627964</v>
      </c>
      <c r="P302">
        <v>7.2119735788867629</v>
      </c>
      <c r="Q302">
        <v>71.527048309667222</v>
      </c>
      <c r="AD302">
        <v>50</v>
      </c>
    </row>
    <row r="303" spans="1:31">
      <c r="A303">
        <v>587</v>
      </c>
      <c r="B303">
        <v>3.1841694134097156</v>
      </c>
      <c r="C303">
        <v>31.369569423564741</v>
      </c>
      <c r="D303">
        <v>42.805657099660962</v>
      </c>
      <c r="E303">
        <v>7</v>
      </c>
      <c r="F303">
        <v>56</v>
      </c>
      <c r="G303">
        <v>16.705218294355745</v>
      </c>
      <c r="H303">
        <v>222.92205690915819</v>
      </c>
      <c r="I303">
        <v>307.18731148791528</v>
      </c>
      <c r="J303">
        <v>1183.7492459516611</v>
      </c>
      <c r="K303">
        <v>-452.26265371309142</v>
      </c>
      <c r="L303">
        <v>50</v>
      </c>
      <c r="M303">
        <v>-825.04489542361625</v>
      </c>
      <c r="N303">
        <v>-123.69145999027918</v>
      </c>
      <c r="O303">
        <v>0.14992088391355995</v>
      </c>
      <c r="P303">
        <v>7.5383617602864446</v>
      </c>
      <c r="Q303">
        <v>73.467296028940837</v>
      </c>
      <c r="AD303">
        <v>50</v>
      </c>
    </row>
    <row r="304" spans="1:31">
      <c r="A304">
        <v>589</v>
      </c>
      <c r="B304">
        <v>4.7457694728376296</v>
      </c>
      <c r="C304">
        <v>26.796921144193373</v>
      </c>
      <c r="D304">
        <v>26.796921144193373</v>
      </c>
      <c r="E304">
        <v>4</v>
      </c>
      <c r="F304">
        <v>16</v>
      </c>
      <c r="G304">
        <v>12.280392705545085</v>
      </c>
      <c r="H304">
        <v>83.514009790029348</v>
      </c>
      <c r="I304">
        <v>137.38808868090291</v>
      </c>
      <c r="J304">
        <v>259.77617736180582</v>
      </c>
      <c r="K304">
        <v>-57.921141228833257</v>
      </c>
      <c r="L304">
        <v>13</v>
      </c>
      <c r="M304">
        <v>-181.24071145801608</v>
      </c>
      <c r="N304">
        <v>101.79722390801579</v>
      </c>
      <c r="O304">
        <v>0.56166863994901528</v>
      </c>
      <c r="P304">
        <v>8.0244074120279461</v>
      </c>
      <c r="Q304">
        <v>72.02956603110546</v>
      </c>
      <c r="AE304">
        <v>13</v>
      </c>
    </row>
    <row r="305" spans="1:31">
      <c r="A305">
        <v>591</v>
      </c>
      <c r="B305">
        <v>4.9121165592401592</v>
      </c>
      <c r="C305">
        <v>64.794845726166969</v>
      </c>
      <c r="D305">
        <v>68.541833777111236</v>
      </c>
      <c r="E305">
        <v>10</v>
      </c>
      <c r="F305">
        <v>60</v>
      </c>
      <c r="G305">
        <v>16.533408364828517</v>
      </c>
      <c r="H305">
        <v>300.30841111412093</v>
      </c>
      <c r="I305">
        <v>425.81786545862946</v>
      </c>
      <c r="J305">
        <v>1247.4535963758883</v>
      </c>
      <c r="K305">
        <v>-304.18334889025732</v>
      </c>
      <c r="L305">
        <v>16</v>
      </c>
      <c r="M305">
        <v>-772.2936723984966</v>
      </c>
      <c r="N305">
        <v>328.44161114976481</v>
      </c>
      <c r="O305">
        <v>0.42528072272006379</v>
      </c>
      <c r="P305">
        <v>8.1905925008891831</v>
      </c>
      <c r="Q305">
        <v>71.869161122653026</v>
      </c>
      <c r="AE305">
        <v>16</v>
      </c>
    </row>
    <row r="306" spans="1:31">
      <c r="A306">
        <v>593</v>
      </c>
      <c r="B306">
        <v>4.7765784598282917</v>
      </c>
      <c r="C306">
        <v>35.726234571764188</v>
      </c>
      <c r="D306">
        <v>58.868788845392132</v>
      </c>
      <c r="E306">
        <v>5</v>
      </c>
      <c r="F306">
        <v>50</v>
      </c>
      <c r="G306">
        <v>17.521033916673691</v>
      </c>
      <c r="H306">
        <v>336.36122997667383</v>
      </c>
      <c r="I306">
        <v>230.99243107406218</v>
      </c>
      <c r="J306">
        <v>1094.9621553703112</v>
      </c>
      <c r="K306">
        <v>-209.18314293155368</v>
      </c>
      <c r="L306">
        <v>17</v>
      </c>
      <c r="M306">
        <v>-527.87090485034184</v>
      </c>
      <c r="N306">
        <v>381.02031361232787</v>
      </c>
      <c r="O306">
        <v>0.72180586221237564</v>
      </c>
      <c r="P306">
        <v>6.6920156591674127</v>
      </c>
      <c r="Q306">
        <v>71.22382732964499</v>
      </c>
      <c r="AE306">
        <v>17</v>
      </c>
    </row>
    <row r="307" spans="1:31">
      <c r="A307">
        <v>595</v>
      </c>
      <c r="B307">
        <v>6.587073650764939</v>
      </c>
      <c r="C307">
        <v>71.169307048520423</v>
      </c>
      <c r="D307">
        <v>86.706654045461931</v>
      </c>
      <c r="E307">
        <v>8</v>
      </c>
      <c r="F307">
        <v>56</v>
      </c>
      <c r="G307">
        <v>17.726489777648553</v>
      </c>
      <c r="H307">
        <v>422.77942387073978</v>
      </c>
      <c r="I307">
        <v>365.86015844432177</v>
      </c>
      <c r="J307">
        <v>1243.010554555126</v>
      </c>
      <c r="K307">
        <v>-215.02076114704403</v>
      </c>
      <c r="L307">
        <v>15</v>
      </c>
      <c r="M307">
        <v>-680.42803786863362</v>
      </c>
      <c r="N307">
        <v>536.70621641387038</v>
      </c>
      <c r="O307">
        <v>0.78877733800482985</v>
      </c>
      <c r="P307">
        <v>7.2154014752262272</v>
      </c>
      <c r="Q307">
        <v>73.242468475231931</v>
      </c>
      <c r="AE307">
        <v>15</v>
      </c>
    </row>
    <row r="308" spans="1:31">
      <c r="A308">
        <v>597</v>
      </c>
      <c r="B308">
        <v>7.3183201161829086</v>
      </c>
      <c r="C308">
        <v>40.019483885930754</v>
      </c>
      <c r="D308">
        <v>40.019483885930754</v>
      </c>
      <c r="E308">
        <v>4</v>
      </c>
      <c r="F308">
        <v>16</v>
      </c>
      <c r="G308">
        <v>14.102494197191545</v>
      </c>
      <c r="H308">
        <v>119.50821980590193</v>
      </c>
      <c r="I308">
        <v>160.39205003102285</v>
      </c>
      <c r="J308">
        <v>305.7841000620457</v>
      </c>
      <c r="K308">
        <v>-3.9553919801585096</v>
      </c>
      <c r="L308">
        <v>9</v>
      </c>
      <c r="M308">
        <v>-180.81483145173763</v>
      </c>
      <c r="N308">
        <v>249.92203598663204</v>
      </c>
      <c r="O308">
        <v>1.3821987609093904</v>
      </c>
      <c r="P308">
        <v>7.7976760917879089</v>
      </c>
      <c r="Q308">
        <v>72.269764564285225</v>
      </c>
      <c r="AE308">
        <v>9</v>
      </c>
    </row>
    <row r="309" spans="1:31">
      <c r="A309">
        <v>599</v>
      </c>
      <c r="B309">
        <v>5.689390790102558</v>
      </c>
      <c r="C309">
        <v>48.906318280231588</v>
      </c>
      <c r="D309">
        <v>70.700117426421627</v>
      </c>
      <c r="E309">
        <v>6</v>
      </c>
      <c r="F309">
        <v>54</v>
      </c>
      <c r="G309">
        <v>12.476127420677322</v>
      </c>
      <c r="H309">
        <v>380.33088876776407</v>
      </c>
      <c r="I309">
        <v>204.44161320854533</v>
      </c>
      <c r="J309">
        <v>867.48725943845398</v>
      </c>
      <c r="K309">
        <v>151.43694610990636</v>
      </c>
      <c r="L309">
        <v>10</v>
      </c>
      <c r="M309">
        <v>-218.77924441142295</v>
      </c>
      <c r="N309">
        <v>1126.7280942693976</v>
      </c>
      <c r="O309">
        <v>5.1500684962168588</v>
      </c>
      <c r="P309">
        <v>9.6958990739994082</v>
      </c>
      <c r="Q309">
        <v>74.200515154269326</v>
      </c>
      <c r="AE309">
        <v>10</v>
      </c>
    </row>
  </sheetData>
  <pageMargins left="0.7" right="0.7" top="0.75" bottom="0.75" header="0.3" footer="0.3"/>
  <drawing r:id="rId1"/>
  <legacyDrawing r:id="rId2"/>
  <controls>
    <mc:AlternateContent xmlns:mc="http://schemas.openxmlformats.org/markup-compatibility/2006">
      <mc:Choice Requires="x14">
        <control shapeId="20481" r:id="rId3" name="CommandButton1">
          <controlPr defaultSize="0" autoLine="0" autoPict="0" r:id="rId4">
            <anchor moveWithCells="1">
              <from>
                <xdr:col>0</xdr:col>
                <xdr:colOff>95250</xdr:colOff>
                <xdr:row>0</xdr:row>
                <xdr:rowOff>95250</xdr:rowOff>
              </from>
              <to>
                <xdr:col>5</xdr:col>
                <xdr:colOff>504825</xdr:colOff>
                <xdr:row>2</xdr:row>
                <xdr:rowOff>85725</xdr:rowOff>
              </to>
            </anchor>
          </controlPr>
        </control>
      </mc:Choice>
      <mc:Fallback>
        <control shapeId="20481" r:id="rId3" name="CommandButton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E17:AF21"/>
  <sheetViews>
    <sheetView showGridLines="0" tabSelected="1" workbookViewId="0">
      <selection activeCell="I47" sqref="I47"/>
    </sheetView>
  </sheetViews>
  <sheetFormatPr defaultRowHeight="11.25"/>
  <sheetData>
    <row r="17" spans="31:32">
      <c r="AE17" s="400" t="s">
        <v>204</v>
      </c>
      <c r="AF17" s="400"/>
    </row>
    <row r="18" spans="31:32">
      <c r="AE18" s="400"/>
      <c r="AF18" s="400"/>
    </row>
    <row r="19" spans="31:32">
      <c r="AE19" s="401">
        <f>Fore_Trials!L7</f>
        <v>0.41666666666666669</v>
      </c>
      <c r="AF19" s="401"/>
    </row>
    <row r="20" spans="31:32">
      <c r="AE20" s="401"/>
      <c r="AF20" s="401"/>
    </row>
    <row r="21" spans="31:32">
      <c r="AE21" t="str">
        <f>CONCATENATE(AE17,": ",ROUND(AE19,3)*100, " %")</f>
        <v>No Payback: 41.7 %</v>
      </c>
    </row>
  </sheetData>
  <mergeCells count="2">
    <mergeCell ref="AE17:AF18"/>
    <mergeCell ref="AE19:AF2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Initial Rate Corr</vt:lpstr>
      <vt:lpstr>Well Prod</vt:lpstr>
      <vt:lpstr>CB_DATA_</vt:lpstr>
      <vt:lpstr>Well CAPEX-Schedule</vt:lpstr>
      <vt:lpstr>Cash Flow</vt:lpstr>
      <vt:lpstr>Variables</vt:lpstr>
      <vt:lpstr>Charts</vt:lpstr>
      <vt:lpstr>Sensitivity</vt:lpstr>
      <vt:lpstr>Charts_Scatter</vt:lpstr>
      <vt:lpstr>CB Trial Gas Rate</vt:lpstr>
      <vt:lpstr>Fore_Trials</vt:lpstr>
      <vt:lpstr>Corrrelation_Charts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 Sivila</dc:creator>
  <cp:lastModifiedBy>Franco</cp:lastModifiedBy>
  <dcterms:created xsi:type="dcterms:W3CDTF">2015-03-30T14:05:37Z</dcterms:created>
  <dcterms:modified xsi:type="dcterms:W3CDTF">2023-05-31T11:12:01Z</dcterms:modified>
</cp:coreProperties>
</file>