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rancospinelli/Desktop/"/>
    </mc:Choice>
  </mc:AlternateContent>
  <xr:revisionPtr revIDLastSave="0" documentId="8_{5A242192-AE58-E849-BA5D-CA4225A5FA4D}" xr6:coauthVersionLast="47" xr6:coauthVersionMax="47" xr10:uidLastSave="{00000000-0000-0000-0000-000000000000}"/>
  <bookViews>
    <workbookView xWindow="0" yWindow="0" windowWidth="46080" windowHeight="2592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B19" i="2"/>
  <c r="E15" i="2"/>
  <c r="D11" i="2"/>
  <c r="B5" i="2"/>
  <c r="B6" i="2"/>
  <c r="B4" i="2"/>
  <c r="E5" i="2"/>
  <c r="E6" i="2"/>
  <c r="E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2" i="1"/>
  <c r="B12" i="2" s="1"/>
  <c r="I3" i="1"/>
  <c r="J3" i="1" s="1"/>
  <c r="I4" i="1"/>
  <c r="J4" i="1" s="1"/>
  <c r="I5" i="1"/>
  <c r="J5" i="1" s="1"/>
  <c r="I6" i="1"/>
  <c r="J6" i="1" s="1"/>
  <c r="I7" i="1"/>
  <c r="J7" i="1" s="1"/>
  <c r="I8" i="1"/>
  <c r="D19" i="2" s="1"/>
  <c r="I9" i="1"/>
  <c r="J9" i="1" s="1"/>
  <c r="I10" i="1"/>
  <c r="B14" i="2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L1" i="1"/>
  <c r="B13" i="2" l="1"/>
  <c r="E14" i="2" s="1"/>
  <c r="J2" i="1"/>
  <c r="J10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100-000001000000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<sst xmlns="http://schemas.openxmlformats.org/spreadsheetml/2006/main" count="123" uniqueCount="60">
  <si>
    <t>LEGAJO</t>
  </si>
  <si>
    <t>NOMBRE</t>
  </si>
  <si>
    <t>FECHA DE NAC.</t>
  </si>
  <si>
    <t>LOCALIDAD</t>
  </si>
  <si>
    <t>PROVINCIA</t>
  </si>
  <si>
    <t>CARGO</t>
  </si>
  <si>
    <t>AÑOS DE TRABAJO</t>
  </si>
  <si>
    <t>Edad del empleado</t>
  </si>
  <si>
    <t>Sueldo en Pesos</t>
  </si>
  <si>
    <t>Sueldo En Dolares</t>
  </si>
  <si>
    <t>dólar hoy</t>
  </si>
  <si>
    <t>Ana</t>
  </si>
  <si>
    <t>Carlos Paz</t>
  </si>
  <si>
    <t>Cordoba</t>
  </si>
  <si>
    <t>Abogado</t>
  </si>
  <si>
    <t>Luís</t>
  </si>
  <si>
    <t>Gerente</t>
  </si>
  <si>
    <t>SUELDO</t>
  </si>
  <si>
    <t>Juan</t>
  </si>
  <si>
    <t>Administrativo</t>
  </si>
  <si>
    <t>María</t>
  </si>
  <si>
    <t>Mercedes</t>
  </si>
  <si>
    <t>Clorinda</t>
  </si>
  <si>
    <t>Santa Fe</t>
  </si>
  <si>
    <t>Olga</t>
  </si>
  <si>
    <t>José</t>
  </si>
  <si>
    <t>David</t>
  </si>
  <si>
    <t>Teresa</t>
  </si>
  <si>
    <t>flores</t>
  </si>
  <si>
    <t>Buenos Aires</t>
  </si>
  <si>
    <t>Manuel</t>
  </si>
  <si>
    <t>Agustín</t>
  </si>
  <si>
    <t>Antonia</t>
  </si>
  <si>
    <t>Pedro</t>
  </si>
  <si>
    <t>Esther</t>
  </si>
  <si>
    <t>Javier</t>
  </si>
  <si>
    <t>Nuria</t>
  </si>
  <si>
    <t>pilar</t>
  </si>
  <si>
    <t>Ramiro</t>
  </si>
  <si>
    <t>Villa maria</t>
  </si>
  <si>
    <t>Pilar</t>
  </si>
  <si>
    <t>Ramón</t>
  </si>
  <si>
    <t>Dolores</t>
  </si>
  <si>
    <t>Punto Nº 4</t>
  </si>
  <si>
    <t>Punto Nº 6</t>
  </si>
  <si>
    <t>Ocupación</t>
  </si>
  <si>
    <t>cantidad</t>
  </si>
  <si>
    <t>Provincia</t>
  </si>
  <si>
    <t>Cantidad Empleados</t>
  </si>
  <si>
    <t>Punto Nº 9</t>
  </si>
  <si>
    <t>Punto Nº 5</t>
  </si>
  <si>
    <t>inversion en Pesos por provincia</t>
  </si>
  <si>
    <t>sobre el Punto 9</t>
  </si>
  <si>
    <t>Mejor Recaudacion</t>
  </si>
  <si>
    <t>a quien pertenece ?</t>
  </si>
  <si>
    <t>Punto Nº 10</t>
  </si>
  <si>
    <t>Legajo</t>
  </si>
  <si>
    <t>nombre</t>
  </si>
  <si>
    <t>ocupacion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</si>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</sst>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\ * #,##0.00_);_(&quot;$&quot;\ * \(#,##0.00\);_(&quot;$&quot;\ * &quot;-&quot;??_);_(@_)"/>
    <numFmt numFmtId="164" formatCode="_-&quot;$&quot;\ * #,##0.00_-;\-&quot;$&quot;\ * #,##0.00_-;_-&quot;$&quot;\ * &quot;-&quot;??_-;_-@"/>
    <numFmt numFmtId="165" formatCode="_ &quot;$&quot;\ * #,##0.00_ ;_ &quot;$&quot;\ * \-#,##0.00_ ;_ &quot;$&quot;\ * &quot;-&quot;??_ ;_ @_ "/>
  </numFmts>
  <fonts count="13" x14ac:knownFonts="1">
    <font>
      <sz val="1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color rgb="FF00008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000080"/>
      <name val="Arial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3" borderId="5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64" fontId="5" fillId="0" borderId="9" xfId="0" applyNumberFormat="1" applyFont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7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8" fillId="4" borderId="14" xfId="0" applyFont="1" applyFill="1" applyBorder="1" applyAlignment="1">
      <alignment horizontal="center" vertical="center" wrapText="1"/>
    </xf>
    <xf numFmtId="0" fontId="10" fillId="0" borderId="0" xfId="0" applyFont="1"/>
    <xf numFmtId="0" fontId="5" fillId="4" borderId="5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wrapText="1"/>
    </xf>
    <xf numFmtId="0" fontId="6" fillId="0" borderId="21" xfId="0" applyFont="1" applyBorder="1"/>
    <xf numFmtId="0" fontId="6" fillId="0" borderId="19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2" fillId="4" borderId="8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4" fontId="0" fillId="0" borderId="0" xfId="1" applyFont="1"/>
    <xf numFmtId="44" fontId="2" fillId="4" borderId="8" xfId="1" applyFont="1" applyFill="1" applyBorder="1" applyAlignment="1">
      <alignment horizontal="center" vertical="center"/>
    </xf>
    <xf numFmtId="44" fontId="2" fillId="4" borderId="1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8">
    <dxf>
      <font>
        <family val="2"/>
      </font>
      <numFmt numFmtId="1" formatCode="0"/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_-&quot;$&quot;\ * #,##0.00_-;\-&quot;$&quot;\ * #,##0.00_-;_-&quot;$&quot;\ * &quot;-&quot;??_-;_-@"/>
      <alignment horizontal="center" vertical="center" textRotation="0" indent="0" justifyLastLine="0" shrinkToFit="0" readingOrder="0"/>
      <border outline="0">
        <left style="thin">
          <color rgb="FF000000"/>
        </left>
      </border>
    </dxf>
    <dxf>
      <alignment horizontal="center" vertical="center" textRotation="0" indent="0" justifyLastLine="0" shrinkToFit="0" readingOrder="0"/>
      <border outline="0">
        <right style="thin">
          <color rgb="FF000000"/>
        </right>
      </border>
    </dxf>
    <dxf>
      <numFmt numFmtId="165" formatCode="_ &quot;$&quot;\ * #,##0.00_ ;_ &quot;$&quot;\ * \-#,##0.00_ ;_ &quot;$&quot;\ * &quot;-&quot;??_ ;_ @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80"/>
        <name val="Arial"/>
        <family val="2"/>
        <scheme val="none"/>
      </font>
      <numFmt numFmtId="164" formatCode="_-&quot;$&quot;\ * #,##0.00_-;\-&quot;$&quot;\ * #,##0.00_-;_-&quot;$&quot;\ * &quot;-&quot;??_-;_-@"/>
      <alignment horizontal="general" vertical="bottom" textRotation="0" wrapText="1" indent="0" justifyLastLine="0" shrinkToFit="0" readingOrder="0"/>
      <border diagonalUp="0" diagonalDown="0">
        <left style="medium">
          <color rgb="FF003366"/>
        </left>
        <right style="medium">
          <color rgb="FF003366"/>
        </right>
        <top style="medium">
          <color rgb="FF003366"/>
        </top>
        <bottom style="medium">
          <color rgb="FF003366"/>
        </bottom>
        <vertical/>
        <horizontal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8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3366"/>
        </left>
        <right style="medium">
          <color rgb="FF003366"/>
        </right>
        <top style="medium">
          <color rgb="FF003366"/>
        </top>
        <bottom style="medium">
          <color rgb="FF003366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HOJA DE DATOS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HOJA DE DATOS-style 2" pivot="0" count="3" xr9:uid="{00000000-0011-0000-FFFF-FFFF01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373-D04E-84CE-3570361D7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373-D04E-84CE-3570361D7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373-D04E-84CE-3570361D7DA7}"/>
              </c:ext>
            </c:extLst>
          </c:dPt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_("$"* #,##0.00_);_("$"* \(#,##0.00\);_("$"* "-"??_);_(@_)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3-D04E-84CE-3570361D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3E-8B41-BA79-51E1B1992A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3E-8B41-BA79-51E1B1992A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3E-8B41-BA79-51E1B1992A1B}"/>
              </c:ext>
            </c:extLst>
          </c:dPt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E-8B41-BA79-51E1B199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CA-3C49-9A61-27EB4A22D2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CA-3C49-9A61-27EB4A22D2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CA-3C49-9A61-27EB4A22D2BE}"/>
              </c:ext>
            </c:extLst>
          </c:dPt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_("$"* #,##0.00_);_("$"* \(#,##0.00\);_("$"* "-"??_);_(@_)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A-3C49-9A61-27EB4A22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47625</xdr:rowOff>
    </xdr:from>
    <xdr:ext cx="5200650" cy="19812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 se invierte en  la Provincia de Buenos Aires  en abogados.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 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196274</xdr:colOff>
      <xdr:row>1</xdr:row>
      <xdr:rowOff>11546</xdr:rowOff>
    </xdr:from>
    <xdr:to>
      <xdr:col>4</xdr:col>
      <xdr:colOff>629228</xdr:colOff>
      <xdr:row>15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1BC6F8-F4FF-2740-A89F-817C79863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213591</xdr:colOff>
      <xdr:row>0</xdr:row>
      <xdr:rowOff>178955</xdr:rowOff>
    </xdr:from>
    <xdr:to>
      <xdr:col>11</xdr:col>
      <xdr:colOff>715818</xdr:colOff>
      <xdr:row>15</xdr:row>
      <xdr:rowOff>64655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FF8D6A-DDB8-2B4E-8DF8-9BB673D5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16</xdr:row>
      <xdr:rowOff>34636</xdr:rowOff>
    </xdr:from>
    <xdr:to>
      <xdr:col>4</xdr:col>
      <xdr:colOff>663863</xdr:colOff>
      <xdr:row>29</xdr:row>
      <xdr:rowOff>121227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342DF3-6207-7445-81DC-B2ADA68E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1" dataDxfId="5">
  <tableColumns count="10">
    <tableColumn id="1" xr3:uid="{00000000-0010-0000-0000-000001000000}" name="LEGAJO" dataDxfId="11"/>
    <tableColumn id="2" xr3:uid="{00000000-0010-0000-0000-000002000000}" name="NOMBRE" dataDxfId="10"/>
    <tableColumn id="3" xr3:uid="{00000000-0010-0000-0000-000003000000}" name="FECHA DE NAC." dataDxfId="9"/>
    <tableColumn id="4" xr3:uid="{00000000-0010-0000-0000-000004000000}" name="LOCALIDAD" dataDxfId="8"/>
    <tableColumn id="5" xr3:uid="{00000000-0010-0000-0000-000005000000}" name="PROVINCIA" dataDxfId="7"/>
    <tableColumn id="6" xr3:uid="{00000000-0010-0000-0000-000006000000}" name="CARGO" dataDxfId="6"/>
    <tableColumn id="7" xr3:uid="{00000000-0010-0000-0000-000007000000}" name="AÑOS DE TRABAJO" dataDxfId="2"/>
    <tableColumn id="8" xr3:uid="{00000000-0010-0000-0000-000008000000}" name="Edad del empleado" dataDxfId="0">
      <calculatedColumnFormula>ROUNDDOWN(TODAY()-Table_1[[#This Row],[FECHA DE NAC.]],0)/365</calculatedColumnFormula>
    </tableColumn>
    <tableColumn id="9" xr3:uid="{00000000-0010-0000-0000-000009000000}" name="Sueldo en Pesos" dataDxfId="1">
      <calculatedColumnFormula>VLOOKUP(Table_1[[#This Row],[CARGO]],Table_2[],2,FALSE)</calculatedColumnFormula>
    </tableColumn>
    <tableColumn id="10" xr3:uid="{00000000-0010-0000-0000-00000A000000}" name="Sueldo En Dolares" dataDxfId="3">
      <calculatedColumnFormula>Table_1[[#This Row],[Sueldo en Pesos]]/$N$2</calculatedColumnFormula>
    </tableColumn>
  </tableColumns>
  <tableStyleInfo name="HOJA DE 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L3:M6">
  <tableColumns count="2">
    <tableColumn id="1" xr3:uid="{00000000-0010-0000-0100-000001000000}" name="CARGO" dataDxfId="4"/>
    <tableColumn id="2" xr3:uid="{00000000-0010-0000-0100-000002000000}" name="SUELDO"/>
  </tableColumns>
  <tableStyleInfo name="HOJA DE DATO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150" zoomScaleNormal="150" workbookViewId="0">
      <selection activeCell="I24" sqref="I24"/>
    </sheetView>
  </sheetViews>
  <sheetFormatPr baseColWidth="10" defaultColWidth="14.5" defaultRowHeight="15" customHeight="1" x14ac:dyDescent="0.2"/>
  <cols>
    <col min="1" max="2" width="10.6640625" customWidth="1"/>
    <col min="3" max="3" width="17.33203125" customWidth="1"/>
    <col min="4" max="4" width="13.83203125" customWidth="1"/>
    <col min="5" max="5" width="15.5" customWidth="1"/>
    <col min="6" max="6" width="13" customWidth="1"/>
    <col min="7" max="7" width="20.6640625" customWidth="1"/>
    <col min="8" max="8" width="20.5" customWidth="1"/>
    <col min="9" max="9" width="17.83203125" customWidth="1"/>
    <col min="10" max="10" width="19.83203125" customWidth="1"/>
    <col min="11" max="11" width="10.6640625" customWidth="1"/>
    <col min="12" max="13" width="14.1640625" customWidth="1"/>
    <col min="14" max="14" width="12.83203125" customWidth="1"/>
    <col min="15" max="16383" width="10.6640625" customWidth="1"/>
  </cols>
  <sheetData>
    <row r="1" spans="1:14" ht="30" customHeight="1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L1" s="6">
        <f ca="1">TODAY()</f>
        <v>45193</v>
      </c>
      <c r="N1" s="7" t="s">
        <v>10</v>
      </c>
    </row>
    <row r="2" spans="1:14" ht="24.75" customHeight="1" thickBot="1" x14ac:dyDescent="0.25">
      <c r="A2" s="27">
        <v>1</v>
      </c>
      <c r="B2" s="27" t="s">
        <v>11</v>
      </c>
      <c r="C2" s="28">
        <v>35949</v>
      </c>
      <c r="D2" s="27" t="s">
        <v>12</v>
      </c>
      <c r="E2" s="27" t="s">
        <v>13</v>
      </c>
      <c r="F2" s="27" t="s">
        <v>14</v>
      </c>
      <c r="G2" s="29">
        <v>5</v>
      </c>
      <c r="H2" s="30">
        <f ca="1">ROUNDDOWN(TODAY()-Table_1[[#This Row],[FECHA DE NAC.]],0)/365</f>
        <v>25.326027397260273</v>
      </c>
      <c r="I2" s="31">
        <f>VLOOKUP(Table_1[[#This Row],[CARGO]],Table_2[],2,FALSE)</f>
        <v>3000000</v>
      </c>
      <c r="J2" s="32">
        <f>Table_1[[#This Row],[Sueldo en Pesos]]/$N$2</f>
        <v>4054.0540540540542</v>
      </c>
      <c r="K2" s="8"/>
      <c r="N2" s="9">
        <v>740</v>
      </c>
    </row>
    <row r="3" spans="1:14" ht="24.75" customHeight="1" thickBot="1" x14ac:dyDescent="0.25">
      <c r="A3" s="33">
        <v>2</v>
      </c>
      <c r="B3" s="33" t="s">
        <v>15</v>
      </c>
      <c r="C3" s="34">
        <v>20068</v>
      </c>
      <c r="D3" s="33" t="s">
        <v>12</v>
      </c>
      <c r="E3" s="33" t="s">
        <v>13</v>
      </c>
      <c r="F3" s="33" t="s">
        <v>16</v>
      </c>
      <c r="G3" s="35">
        <v>23</v>
      </c>
      <c r="H3" s="30">
        <f ca="1">ROUNDDOWN(TODAY()-Table_1[[#This Row],[FECHA DE NAC.]],0)/365</f>
        <v>68.835616438356169</v>
      </c>
      <c r="I3" s="31">
        <f>VLOOKUP(Table_1[[#This Row],[CARGO]],Table_2[],2,FALSE)</f>
        <v>1200000</v>
      </c>
      <c r="J3" s="32">
        <f>Table_1[[#This Row],[Sueldo en Pesos]]/$N$2</f>
        <v>1621.6216216216217</v>
      </c>
      <c r="K3" s="8"/>
      <c r="L3" s="10" t="s">
        <v>5</v>
      </c>
      <c r="M3" s="10" t="s">
        <v>17</v>
      </c>
    </row>
    <row r="4" spans="1:14" ht="24.75" customHeight="1" thickBot="1" x14ac:dyDescent="0.25">
      <c r="A4" s="33">
        <v>3</v>
      </c>
      <c r="B4" s="33" t="s">
        <v>18</v>
      </c>
      <c r="C4" s="34">
        <v>23352</v>
      </c>
      <c r="D4" s="33" t="s">
        <v>12</v>
      </c>
      <c r="E4" s="33" t="s">
        <v>13</v>
      </c>
      <c r="F4" s="33" t="s">
        <v>16</v>
      </c>
      <c r="G4" s="35">
        <v>1</v>
      </c>
      <c r="H4" s="30">
        <f ca="1">ROUNDDOWN(TODAY()-Table_1[[#This Row],[FECHA DE NAC.]],0)/365</f>
        <v>59.838356164383562</v>
      </c>
      <c r="I4" s="31">
        <f>VLOOKUP(Table_1[[#This Row],[CARGO]],Table_2[],2,FALSE)</f>
        <v>1200000</v>
      </c>
      <c r="J4" s="32">
        <f>Table_1[[#This Row],[Sueldo en Pesos]]/$N$2</f>
        <v>1621.6216216216217</v>
      </c>
      <c r="K4" s="8"/>
      <c r="L4" s="11" t="s">
        <v>19</v>
      </c>
      <c r="M4" s="11">
        <v>650000</v>
      </c>
    </row>
    <row r="5" spans="1:14" ht="24.75" customHeight="1" thickBot="1" x14ac:dyDescent="0.25">
      <c r="A5" s="33">
        <v>4</v>
      </c>
      <c r="B5" s="33" t="s">
        <v>20</v>
      </c>
      <c r="C5" s="34">
        <v>33156</v>
      </c>
      <c r="D5" s="33" t="s">
        <v>12</v>
      </c>
      <c r="E5" s="33" t="s">
        <v>13</v>
      </c>
      <c r="F5" s="33" t="s">
        <v>16</v>
      </c>
      <c r="G5" s="35">
        <v>9</v>
      </c>
      <c r="H5" s="30">
        <f ca="1">ROUNDDOWN(TODAY()-Table_1[[#This Row],[FECHA DE NAC.]],0)/365</f>
        <v>32.978082191780821</v>
      </c>
      <c r="I5" s="31">
        <f>VLOOKUP(Table_1[[#This Row],[CARGO]],Table_2[],2,FALSE)</f>
        <v>1200000</v>
      </c>
      <c r="J5" s="32">
        <f>Table_1[[#This Row],[Sueldo en Pesos]]/$N$2</f>
        <v>1621.6216216216217</v>
      </c>
      <c r="K5" s="8"/>
      <c r="L5" s="11" t="s">
        <v>16</v>
      </c>
      <c r="M5" s="11">
        <v>1200000</v>
      </c>
    </row>
    <row r="6" spans="1:14" ht="24.75" customHeight="1" thickBot="1" x14ac:dyDescent="0.25">
      <c r="A6" s="33">
        <v>5</v>
      </c>
      <c r="B6" s="33" t="s">
        <v>21</v>
      </c>
      <c r="C6" s="34">
        <v>31222</v>
      </c>
      <c r="D6" s="33" t="s">
        <v>22</v>
      </c>
      <c r="E6" s="33" t="s">
        <v>23</v>
      </c>
      <c r="F6" s="33" t="s">
        <v>16</v>
      </c>
      <c r="G6" s="35">
        <v>7</v>
      </c>
      <c r="H6" s="30">
        <f ca="1">ROUNDDOWN(TODAY()-Table_1[[#This Row],[FECHA DE NAC.]],0)/365</f>
        <v>38.276712328767125</v>
      </c>
      <c r="I6" s="31">
        <f>VLOOKUP(Table_1[[#This Row],[CARGO]],Table_2[],2,FALSE)</f>
        <v>1200000</v>
      </c>
      <c r="J6" s="32">
        <f>Table_1[[#This Row],[Sueldo en Pesos]]/$N$2</f>
        <v>1621.6216216216217</v>
      </c>
      <c r="K6" s="8"/>
      <c r="L6" s="11" t="s">
        <v>14</v>
      </c>
      <c r="M6" s="11">
        <v>3000000</v>
      </c>
    </row>
    <row r="7" spans="1:14" ht="24.75" customHeight="1" thickBot="1" x14ac:dyDescent="0.25">
      <c r="A7" s="33">
        <v>6</v>
      </c>
      <c r="B7" s="33" t="s">
        <v>24</v>
      </c>
      <c r="C7" s="34">
        <v>26697</v>
      </c>
      <c r="D7" s="33" t="s">
        <v>22</v>
      </c>
      <c r="E7" s="33" t="s">
        <v>23</v>
      </c>
      <c r="F7" s="33" t="s">
        <v>16</v>
      </c>
      <c r="G7" s="35">
        <v>5</v>
      </c>
      <c r="H7" s="30">
        <f ca="1">ROUNDDOWN(TODAY()-Table_1[[#This Row],[FECHA DE NAC.]],0)/365</f>
        <v>50.673972602739724</v>
      </c>
      <c r="I7" s="31">
        <f>VLOOKUP(Table_1[[#This Row],[CARGO]],Table_2[],2,FALSE)</f>
        <v>1200000</v>
      </c>
      <c r="J7" s="32">
        <f>Table_1[[#This Row],[Sueldo en Pesos]]/$N$2</f>
        <v>1621.6216216216217</v>
      </c>
      <c r="K7" s="8"/>
    </row>
    <row r="8" spans="1:14" ht="24.75" customHeight="1" thickBot="1" x14ac:dyDescent="0.25">
      <c r="A8" s="33">
        <v>7</v>
      </c>
      <c r="B8" s="33" t="s">
        <v>25</v>
      </c>
      <c r="C8" s="34">
        <v>34952</v>
      </c>
      <c r="D8" s="33" t="s">
        <v>22</v>
      </c>
      <c r="E8" s="33" t="s">
        <v>23</v>
      </c>
      <c r="F8" s="33" t="s">
        <v>16</v>
      </c>
      <c r="G8" s="35">
        <v>8</v>
      </c>
      <c r="H8" s="30">
        <f ca="1">ROUNDDOWN(TODAY()-Table_1[[#This Row],[FECHA DE NAC.]],0)/365</f>
        <v>28.057534246575344</v>
      </c>
      <c r="I8" s="31">
        <f>VLOOKUP(Table_1[[#This Row],[CARGO]],Table_2[],2,FALSE)</f>
        <v>1200000</v>
      </c>
      <c r="J8" s="32">
        <f>Table_1[[#This Row],[Sueldo en Pesos]]/$N$2</f>
        <v>1621.6216216216217</v>
      </c>
      <c r="K8" s="8"/>
    </row>
    <row r="9" spans="1:14" ht="24.75" customHeight="1" thickBot="1" x14ac:dyDescent="0.25">
      <c r="A9" s="33">
        <v>8</v>
      </c>
      <c r="B9" s="33" t="s">
        <v>26</v>
      </c>
      <c r="C9" s="34">
        <v>35139</v>
      </c>
      <c r="D9" s="33" t="s">
        <v>22</v>
      </c>
      <c r="E9" s="33" t="s">
        <v>23</v>
      </c>
      <c r="F9" s="33" t="s">
        <v>16</v>
      </c>
      <c r="G9" s="35">
        <v>12</v>
      </c>
      <c r="H9" s="30">
        <f ca="1">ROUNDDOWN(TODAY()-Table_1[[#This Row],[FECHA DE NAC.]],0)/365</f>
        <v>27.545205479452054</v>
      </c>
      <c r="I9" s="31">
        <f>VLOOKUP(Table_1[[#This Row],[CARGO]],Table_2[],2,FALSE)</f>
        <v>1200000</v>
      </c>
      <c r="J9" s="32">
        <f>Table_1[[#This Row],[Sueldo en Pesos]]/$N$2</f>
        <v>1621.6216216216217</v>
      </c>
      <c r="K9" s="8"/>
    </row>
    <row r="10" spans="1:14" ht="24.75" customHeight="1" thickBot="1" x14ac:dyDescent="0.25">
      <c r="A10" s="33">
        <v>9</v>
      </c>
      <c r="B10" s="33" t="s">
        <v>27</v>
      </c>
      <c r="C10" s="34">
        <v>30241</v>
      </c>
      <c r="D10" s="33" t="s">
        <v>28</v>
      </c>
      <c r="E10" s="33" t="s">
        <v>29</v>
      </c>
      <c r="F10" s="33" t="s">
        <v>19</v>
      </c>
      <c r="G10" s="35">
        <v>10</v>
      </c>
      <c r="H10" s="30">
        <f ca="1">ROUNDDOWN(TODAY()-Table_1[[#This Row],[FECHA DE NAC.]],0)/365</f>
        <v>40.964383561643835</v>
      </c>
      <c r="I10" s="31">
        <f>VLOOKUP(Table_1[[#This Row],[CARGO]],Table_2[],2,FALSE)</f>
        <v>650000</v>
      </c>
      <c r="J10" s="32">
        <f>Table_1[[#This Row],[Sueldo en Pesos]]/$N$2</f>
        <v>878.37837837837833</v>
      </c>
      <c r="K10" s="8"/>
    </row>
    <row r="11" spans="1:14" ht="24.75" customHeight="1" thickBot="1" x14ac:dyDescent="0.25">
      <c r="A11" s="33">
        <v>10</v>
      </c>
      <c r="B11" s="33" t="s">
        <v>30</v>
      </c>
      <c r="C11" s="34">
        <v>31607</v>
      </c>
      <c r="D11" s="33" t="s">
        <v>28</v>
      </c>
      <c r="E11" s="33" t="s">
        <v>29</v>
      </c>
      <c r="F11" s="33" t="s">
        <v>19</v>
      </c>
      <c r="G11" s="35">
        <v>2</v>
      </c>
      <c r="H11" s="30">
        <f ca="1">ROUNDDOWN(TODAY()-Table_1[[#This Row],[FECHA DE NAC.]],0)/365</f>
        <v>37.221917808219175</v>
      </c>
      <c r="I11" s="31">
        <f>VLOOKUP(Table_1[[#This Row],[CARGO]],Table_2[],2,FALSE)</f>
        <v>650000</v>
      </c>
      <c r="J11" s="32">
        <f>Table_1[[#This Row],[Sueldo en Pesos]]/$N$2</f>
        <v>878.37837837837833</v>
      </c>
      <c r="K11" s="8"/>
    </row>
    <row r="12" spans="1:14" ht="24.75" customHeight="1" thickBot="1" x14ac:dyDescent="0.25">
      <c r="A12" s="33">
        <v>11</v>
      </c>
      <c r="B12" s="33" t="s">
        <v>31</v>
      </c>
      <c r="C12" s="34">
        <v>34226</v>
      </c>
      <c r="D12" s="33" t="s">
        <v>28</v>
      </c>
      <c r="E12" s="33" t="s">
        <v>29</v>
      </c>
      <c r="F12" s="33" t="s">
        <v>19</v>
      </c>
      <c r="G12" s="35">
        <v>1</v>
      </c>
      <c r="H12" s="30">
        <f ca="1">ROUNDDOWN(TODAY()-Table_1[[#This Row],[FECHA DE NAC.]],0)/365</f>
        <v>30.046575342465754</v>
      </c>
      <c r="I12" s="31">
        <f>VLOOKUP(Table_1[[#This Row],[CARGO]],Table_2[],2,FALSE)</f>
        <v>650000</v>
      </c>
      <c r="J12" s="32">
        <f>Table_1[[#This Row],[Sueldo en Pesos]]/$N$2</f>
        <v>878.37837837837833</v>
      </c>
      <c r="K12" s="8"/>
    </row>
    <row r="13" spans="1:14" ht="24.75" customHeight="1" thickBot="1" x14ac:dyDescent="0.25">
      <c r="A13" s="33">
        <v>12</v>
      </c>
      <c r="B13" s="33" t="s">
        <v>32</v>
      </c>
      <c r="C13" s="34">
        <v>25600</v>
      </c>
      <c r="D13" s="33" t="s">
        <v>28</v>
      </c>
      <c r="E13" s="33" t="s">
        <v>29</v>
      </c>
      <c r="F13" s="33" t="s">
        <v>16</v>
      </c>
      <c r="G13" s="35">
        <v>11</v>
      </c>
      <c r="H13" s="30">
        <f ca="1">ROUNDDOWN(TODAY()-Table_1[[#This Row],[FECHA DE NAC.]],0)/365</f>
        <v>53.679452054794524</v>
      </c>
      <c r="I13" s="31">
        <f>VLOOKUP(Table_1[[#This Row],[CARGO]],Table_2[],2,FALSE)</f>
        <v>1200000</v>
      </c>
      <c r="J13" s="32">
        <f>Table_1[[#This Row],[Sueldo en Pesos]]/$N$2</f>
        <v>1621.6216216216217</v>
      </c>
      <c r="K13" s="8"/>
    </row>
    <row r="14" spans="1:14" ht="24.75" customHeight="1" thickBot="1" x14ac:dyDescent="0.25">
      <c r="A14" s="33">
        <v>13</v>
      </c>
      <c r="B14" s="33" t="s">
        <v>33</v>
      </c>
      <c r="C14" s="34">
        <v>32651</v>
      </c>
      <c r="D14" s="33" t="s">
        <v>28</v>
      </c>
      <c r="E14" s="33" t="s">
        <v>29</v>
      </c>
      <c r="F14" s="33" t="s">
        <v>16</v>
      </c>
      <c r="G14" s="35">
        <v>2</v>
      </c>
      <c r="H14" s="30">
        <f ca="1">ROUNDDOWN(TODAY()-Table_1[[#This Row],[FECHA DE NAC.]],0)/365</f>
        <v>34.361643835616441</v>
      </c>
      <c r="I14" s="31">
        <f>VLOOKUP(Table_1[[#This Row],[CARGO]],Table_2[],2,FALSE)</f>
        <v>1200000</v>
      </c>
      <c r="J14" s="32">
        <f>Table_1[[#This Row],[Sueldo en Pesos]]/$N$2</f>
        <v>1621.6216216216217</v>
      </c>
      <c r="K14" s="8"/>
    </row>
    <row r="15" spans="1:14" ht="24.75" customHeight="1" thickBot="1" x14ac:dyDescent="0.25">
      <c r="A15" s="33">
        <v>14</v>
      </c>
      <c r="B15" s="33" t="s">
        <v>34</v>
      </c>
      <c r="C15" s="34">
        <v>33101</v>
      </c>
      <c r="D15" s="33" t="s">
        <v>28</v>
      </c>
      <c r="E15" s="33" t="s">
        <v>29</v>
      </c>
      <c r="F15" s="33" t="s">
        <v>19</v>
      </c>
      <c r="G15" s="35">
        <v>3</v>
      </c>
      <c r="H15" s="30">
        <f ca="1">ROUNDDOWN(TODAY()-Table_1[[#This Row],[FECHA DE NAC.]],0)/365</f>
        <v>33.128767123287673</v>
      </c>
      <c r="I15" s="31">
        <f>VLOOKUP(Table_1[[#This Row],[CARGO]],Table_2[],2,FALSE)</f>
        <v>650000</v>
      </c>
      <c r="J15" s="32">
        <f>Table_1[[#This Row],[Sueldo en Pesos]]/$N$2</f>
        <v>878.37837837837833</v>
      </c>
      <c r="K15" s="8"/>
    </row>
    <row r="16" spans="1:14" ht="24.75" customHeight="1" thickBot="1" x14ac:dyDescent="0.25">
      <c r="A16" s="33">
        <v>15</v>
      </c>
      <c r="B16" s="33" t="s">
        <v>35</v>
      </c>
      <c r="C16" s="34">
        <v>36558</v>
      </c>
      <c r="D16" s="33" t="s">
        <v>28</v>
      </c>
      <c r="E16" s="33" t="s">
        <v>29</v>
      </c>
      <c r="F16" s="33" t="s">
        <v>19</v>
      </c>
      <c r="G16" s="35">
        <v>5</v>
      </c>
      <c r="H16" s="30">
        <f ca="1">ROUNDDOWN(TODAY()-Table_1[[#This Row],[FECHA DE NAC.]],0)/365</f>
        <v>23.657534246575342</v>
      </c>
      <c r="I16" s="31">
        <f>VLOOKUP(Table_1[[#This Row],[CARGO]],Table_2[],2,FALSE)</f>
        <v>650000</v>
      </c>
      <c r="J16" s="32">
        <f>Table_1[[#This Row],[Sueldo en Pesos]]/$N$2</f>
        <v>878.37837837837833</v>
      </c>
      <c r="K16" s="8"/>
    </row>
    <row r="17" spans="1:11" ht="24.75" customHeight="1" thickBot="1" x14ac:dyDescent="0.25">
      <c r="A17" s="33">
        <v>16</v>
      </c>
      <c r="B17" s="33" t="s">
        <v>36</v>
      </c>
      <c r="C17" s="34">
        <v>35046</v>
      </c>
      <c r="D17" s="33" t="s">
        <v>37</v>
      </c>
      <c r="E17" s="33" t="s">
        <v>29</v>
      </c>
      <c r="F17" s="33" t="s">
        <v>14</v>
      </c>
      <c r="G17" s="35">
        <v>5</v>
      </c>
      <c r="H17" s="30">
        <f ca="1">ROUNDDOWN(TODAY()-Table_1[[#This Row],[FECHA DE NAC.]],0)/365</f>
        <v>27.8</v>
      </c>
      <c r="I17" s="31">
        <f>VLOOKUP(Table_1[[#This Row],[CARGO]],Table_2[],2,FALSE)</f>
        <v>3000000</v>
      </c>
      <c r="J17" s="32">
        <f>Table_1[[#This Row],[Sueldo en Pesos]]/$N$2</f>
        <v>4054.0540540540542</v>
      </c>
      <c r="K17" s="8"/>
    </row>
    <row r="18" spans="1:11" ht="24.75" customHeight="1" thickBot="1" x14ac:dyDescent="0.25">
      <c r="A18" s="33">
        <v>17</v>
      </c>
      <c r="B18" s="33" t="s">
        <v>38</v>
      </c>
      <c r="C18" s="34">
        <v>29177</v>
      </c>
      <c r="D18" s="33" t="s">
        <v>39</v>
      </c>
      <c r="E18" s="33" t="s">
        <v>13</v>
      </c>
      <c r="F18" s="33" t="s">
        <v>16</v>
      </c>
      <c r="G18" s="35">
        <v>25</v>
      </c>
      <c r="H18" s="30">
        <f ca="1">ROUNDDOWN(TODAY()-Table_1[[#This Row],[FECHA DE NAC.]],0)/365</f>
        <v>43.87945205479452</v>
      </c>
      <c r="I18" s="31">
        <f>VLOOKUP(Table_1[[#This Row],[CARGO]],Table_2[],2,FALSE)</f>
        <v>1200000</v>
      </c>
      <c r="J18" s="32">
        <f>Table_1[[#This Row],[Sueldo en Pesos]]/$N$2</f>
        <v>1621.6216216216217</v>
      </c>
      <c r="K18" s="8"/>
    </row>
    <row r="19" spans="1:11" ht="24.75" customHeight="1" thickBot="1" x14ac:dyDescent="0.25">
      <c r="A19" s="33">
        <v>18</v>
      </c>
      <c r="B19" s="33" t="s">
        <v>40</v>
      </c>
      <c r="C19" s="34">
        <v>30136</v>
      </c>
      <c r="D19" s="33" t="s">
        <v>39</v>
      </c>
      <c r="E19" s="33" t="s">
        <v>13</v>
      </c>
      <c r="F19" s="33" t="s">
        <v>19</v>
      </c>
      <c r="G19" s="35">
        <v>6</v>
      </c>
      <c r="H19" s="30">
        <f ca="1">ROUNDDOWN(TODAY()-Table_1[[#This Row],[FECHA DE NAC.]],0)/365</f>
        <v>41.252054794520546</v>
      </c>
      <c r="I19" s="31">
        <f>VLOOKUP(Table_1[[#This Row],[CARGO]],Table_2[],2,FALSE)</f>
        <v>650000</v>
      </c>
      <c r="J19" s="32">
        <f>Table_1[[#This Row],[Sueldo en Pesos]]/$N$2</f>
        <v>878.37837837837833</v>
      </c>
      <c r="K19" s="8"/>
    </row>
    <row r="20" spans="1:11" ht="24.75" customHeight="1" thickBot="1" x14ac:dyDescent="0.25">
      <c r="A20" s="33">
        <v>19</v>
      </c>
      <c r="B20" s="33" t="s">
        <v>41</v>
      </c>
      <c r="C20" s="34">
        <v>36161</v>
      </c>
      <c r="D20" s="33" t="s">
        <v>39</v>
      </c>
      <c r="E20" s="33" t="s">
        <v>13</v>
      </c>
      <c r="F20" s="33" t="s">
        <v>19</v>
      </c>
      <c r="G20" s="35">
        <v>9</v>
      </c>
      <c r="H20" s="30">
        <f ca="1">ROUNDDOWN(TODAY()-Table_1[[#This Row],[FECHA DE NAC.]],0)/365</f>
        <v>24.745205479452054</v>
      </c>
      <c r="I20" s="31">
        <f>VLOOKUP(Table_1[[#This Row],[CARGO]],Table_2[],2,FALSE)</f>
        <v>650000</v>
      </c>
      <c r="J20" s="32">
        <f>Table_1[[#This Row],[Sueldo en Pesos]]/$N$2</f>
        <v>878.37837837837833</v>
      </c>
      <c r="K20" s="8"/>
    </row>
    <row r="21" spans="1:11" ht="24.75" customHeight="1" thickBot="1" x14ac:dyDescent="0.25">
      <c r="A21" s="33">
        <v>20</v>
      </c>
      <c r="B21" s="33" t="s">
        <v>42</v>
      </c>
      <c r="C21" s="34">
        <v>27123</v>
      </c>
      <c r="D21" s="33" t="s">
        <v>39</v>
      </c>
      <c r="E21" s="33" t="s">
        <v>13</v>
      </c>
      <c r="F21" s="33" t="s">
        <v>16</v>
      </c>
      <c r="G21" s="35">
        <v>2</v>
      </c>
      <c r="H21" s="30">
        <f ca="1">ROUNDDOWN(TODAY()-Table_1[[#This Row],[FECHA DE NAC.]],0)/365</f>
        <v>49.506849315068493</v>
      </c>
      <c r="I21" s="31">
        <f>VLOOKUP(Table_1[[#This Row],[CARGO]],Table_2[],2,FALSE)</f>
        <v>1200000</v>
      </c>
      <c r="J21" s="32">
        <f>Table_1[[#This Row],[Sueldo en Pesos]]/$N$2</f>
        <v>1621.6216216216217</v>
      </c>
      <c r="K21" s="8"/>
    </row>
    <row r="22" spans="1:11" ht="24.75" customHeight="1" x14ac:dyDescent="0.2"/>
    <row r="23" spans="1:11" ht="24.75" customHeight="1" x14ac:dyDescent="0.2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0"/>
  <sheetViews>
    <sheetView tabSelected="1" zoomScale="210" zoomScaleNormal="210" workbookViewId="0">
      <selection activeCell="D22" sqref="D22"/>
    </sheetView>
  </sheetViews>
  <sheetFormatPr baseColWidth="10" defaultColWidth="14.5" defaultRowHeight="15" customHeight="1" x14ac:dyDescent="0.2"/>
  <cols>
    <col min="1" max="1" width="18.5" customWidth="1"/>
    <col min="2" max="2" width="16.5" customWidth="1"/>
    <col min="3" max="3" width="10.6640625" customWidth="1"/>
    <col min="4" max="4" width="22.5" customWidth="1"/>
    <col min="5" max="9" width="10.6640625" customWidth="1"/>
    <col min="10" max="10" width="14" bestFit="1" customWidth="1"/>
    <col min="11" max="14" width="10.6640625" customWidth="1"/>
  </cols>
  <sheetData>
    <row r="2" spans="1:10" x14ac:dyDescent="0.2">
      <c r="A2" s="12" t="s">
        <v>43</v>
      </c>
      <c r="D2" s="12" t="s">
        <v>44</v>
      </c>
    </row>
    <row r="3" spans="1:10" ht="29" x14ac:dyDescent="0.2">
      <c r="A3" s="13" t="s">
        <v>45</v>
      </c>
      <c r="B3" s="14" t="s">
        <v>46</v>
      </c>
      <c r="D3" s="15" t="s">
        <v>47</v>
      </c>
      <c r="E3" s="16" t="s">
        <v>48</v>
      </c>
    </row>
    <row r="4" spans="1:10" ht="30" customHeight="1" x14ac:dyDescent="0.2">
      <c r="A4" s="17" t="s">
        <v>14</v>
      </c>
      <c r="B4" s="14">
        <f>COUNTIF(Table_1[CARGO],A4)</f>
        <v>2</v>
      </c>
      <c r="D4" s="17" t="s">
        <v>13</v>
      </c>
      <c r="E4" s="14">
        <f>COUNTIF(Table_1[PROVINCIA],D4)</f>
        <v>8</v>
      </c>
    </row>
    <row r="5" spans="1:10" ht="30" customHeight="1" x14ac:dyDescent="0.2">
      <c r="A5" s="17" t="s">
        <v>16</v>
      </c>
      <c r="B5" s="14">
        <f>COUNTIF(Table_1[CARGO],A5)</f>
        <v>11</v>
      </c>
      <c r="D5" s="17" t="s">
        <v>23</v>
      </c>
      <c r="E5" s="14">
        <f>COUNTIF(Table_1[PROVINCIA],D5)</f>
        <v>4</v>
      </c>
    </row>
    <row r="6" spans="1:10" ht="30" customHeight="1" x14ac:dyDescent="0.2">
      <c r="A6" s="17" t="s">
        <v>19</v>
      </c>
      <c r="B6" s="14">
        <f>COUNTIF(Table_1[CARGO],A6)</f>
        <v>7</v>
      </c>
      <c r="D6" s="17" t="s">
        <v>29</v>
      </c>
      <c r="E6" s="14">
        <f>COUNTIF(Table_1[PROVINCIA],D6)</f>
        <v>8</v>
      </c>
    </row>
    <row r="10" spans="1:10" x14ac:dyDescent="0.2">
      <c r="A10" s="12" t="s">
        <v>49</v>
      </c>
      <c r="D10" s="12" t="s">
        <v>50</v>
      </c>
    </row>
    <row r="11" spans="1:10" ht="28" x14ac:dyDescent="0.2">
      <c r="A11" s="15" t="s">
        <v>47</v>
      </c>
      <c r="B11" s="18" t="s">
        <v>51</v>
      </c>
      <c r="D11" s="14">
        <f>COUNTIF(Table_1[AÑOS DE TRABAJO],"&gt;=5")</f>
        <v>14</v>
      </c>
    </row>
    <row r="12" spans="1:10" ht="24.75" customHeight="1" x14ac:dyDescent="0.2">
      <c r="A12" s="17" t="s">
        <v>13</v>
      </c>
      <c r="B12" s="37">
        <f>SUMIF(Table_1[PROVINCIA],A12,Table_1[Sueldo en Pesos])</f>
        <v>10300000</v>
      </c>
      <c r="J12" s="36"/>
    </row>
    <row r="13" spans="1:10" ht="24.75" customHeight="1" x14ac:dyDescent="0.2">
      <c r="A13" s="17" t="s">
        <v>23</v>
      </c>
      <c r="B13" s="37">
        <f>SUMIF(Table_1[PROVINCIA],A13,Table_1[Sueldo en Pesos])</f>
        <v>4800000</v>
      </c>
      <c r="D13" s="24" t="s">
        <v>52</v>
      </c>
      <c r="E13" s="25"/>
      <c r="F13" s="26"/>
    </row>
    <row r="14" spans="1:10" ht="24.75" customHeight="1" x14ac:dyDescent="0.25">
      <c r="A14" s="17" t="s">
        <v>29</v>
      </c>
      <c r="B14" s="37">
        <f>SUMIF(Table_1[PROVINCIA],A14,Table_1[Sueldo en Pesos])</f>
        <v>8650000</v>
      </c>
      <c r="D14" s="19" t="s">
        <v>53</v>
      </c>
      <c r="E14" s="38">
        <f>MAX(B12:B14)</f>
        <v>10300000</v>
      </c>
      <c r="F14" s="23"/>
    </row>
    <row r="15" spans="1:10" ht="21.75" customHeight="1" x14ac:dyDescent="0.25">
      <c r="D15" s="19" t="s">
        <v>54</v>
      </c>
      <c r="E15" s="21" t="str">
        <f>A12</f>
        <v>Cordoba</v>
      </c>
      <c r="F15" s="22"/>
    </row>
    <row r="17" spans="1:4" x14ac:dyDescent="0.2">
      <c r="A17" s="12" t="s">
        <v>55</v>
      </c>
    </row>
    <row r="18" spans="1:4" x14ac:dyDescent="0.2">
      <c r="A18" s="20" t="s">
        <v>56</v>
      </c>
      <c r="B18" s="20" t="s">
        <v>57</v>
      </c>
      <c r="C18" s="20" t="s">
        <v>58</v>
      </c>
      <c r="D18" s="20" t="s">
        <v>59</v>
      </c>
    </row>
    <row r="19" spans="1:4" x14ac:dyDescent="0.2">
      <c r="A19" s="39">
        <v>7</v>
      </c>
      <c r="B19" s="39" t="str">
        <f>VLOOKUP($A$19,Table_1[],2,FALSE)</f>
        <v>José</v>
      </c>
      <c r="C19" s="39" t="str">
        <f>VLOOKUP($A$19,Table_1[],6,FALSE)</f>
        <v>Gerente</v>
      </c>
      <c r="D19" s="40">
        <f>VLOOKUP($A$19,Table_1[],9,FALSE)</f>
        <v>1200000</v>
      </c>
    </row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3">
    <mergeCell ref="E15:F15"/>
    <mergeCell ref="E14:F14"/>
    <mergeCell ref="D13:F13"/>
  </mergeCells>
  <pageMargins left="0.7" right="0.7" top="0.75" bottom="0.75" header="0" footer="0"/>
  <pageSetup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70BF34-5B64-AF49-9492-54005FFCB21C}">
          <x14:formula1>
            <xm:f>'HOJA DE DATOS'!$A$2:$A$21</xm:f>
          </x14:formula1>
          <xm:sqref>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zoomScale="220" zoomScaleNormal="220" workbookViewId="0">
      <selection activeCell="G22" sqref="G22"/>
    </sheetView>
  </sheetViews>
  <sheetFormatPr baseColWidth="10" defaultColWidth="14.5" defaultRowHeight="15" customHeight="1" x14ac:dyDescent="0.2"/>
  <cols>
    <col min="1" max="11" width="10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BA0E98BB0EA9418BD50442EB440AAD" ma:contentTypeVersion="10" ma:contentTypeDescription="Crear nuevo documento." ma:contentTypeScope="" ma:versionID="bbba2cc120fa1c044304a9ffef627038">
  <xsd:schema xmlns:xsd="http://www.w3.org/2001/XMLSchema" xmlns:xs="http://www.w3.org/2001/XMLSchema" xmlns:p="http://schemas.microsoft.com/office/2006/metadata/properties" xmlns:ns2="9a8ac9da-7d3f-4a64-ad61-144f52223f1d" xmlns:ns3="899232bf-927c-4787-8c8c-cbadee7f324a" targetNamespace="http://schemas.microsoft.com/office/2006/metadata/properties" ma:root="true" ma:fieldsID="6a9963827c20484fe4e5e52b7c607012" ns2:_="" ns3:_="">
    <xsd:import namespace="9a8ac9da-7d3f-4a64-ad61-144f52223f1d"/>
    <xsd:import namespace="899232bf-927c-4787-8c8c-cbadee7f32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ac9da-7d3f-4a64-ad61-144f52223f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232bf-927c-4787-8c8c-cbadee7f324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7d83aa-2e13-4abf-bf0f-c72c5ad40f37}" ma:internalName="TaxCatchAll" ma:showField="CatchAllData" ma:web="899232bf-927c-4787-8c8c-cbadee7f3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F7E0-6899-43AB-8324-B53734AB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72764-B0DF-40EF-8B54-A6B4AA80B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ac9da-7d3f-4a64-ad61-144f52223f1d"/>
    <ds:schemaRef ds:uri="899232bf-927c-4787-8c8c-cbadee7f3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franco spinelli</cp:lastModifiedBy>
  <dcterms:created xsi:type="dcterms:W3CDTF">2018-06-07T23:17:58Z</dcterms:created>
  <dcterms:modified xsi:type="dcterms:W3CDTF">2023-09-25T01:56:46Z</dcterms:modified>
</cp:coreProperties>
</file>