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spinelli/Desktop/Laboratorio Repo/Excel - TP2/"/>
    </mc:Choice>
  </mc:AlternateContent>
  <xr:revisionPtr revIDLastSave="0" documentId="13_ncr:1_{8867CDDD-4DB8-CB42-9DAC-59876DDA9E11}" xr6:coauthVersionLast="47" xr6:coauthVersionMax="47" xr10:uidLastSave="{00000000-0000-0000-0000-000000000000}"/>
  <bookViews>
    <workbookView xWindow="0" yWindow="0" windowWidth="33600" windowHeight="21000" activeTab="2" xr2:uid="{62443E9E-A8C4-2D4B-8895-CAC604B85F7F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3" l="1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6" i="3"/>
  <c r="C103" i="3"/>
  <c r="C102" i="3"/>
  <c r="C101" i="3"/>
  <c r="C100" i="3"/>
  <c r="C99" i="3"/>
  <c r="C98" i="3"/>
  <c r="D32" i="1"/>
  <c r="D27" i="1"/>
  <c r="C97" i="3"/>
  <c r="C96" i="3"/>
  <c r="C95" i="3"/>
  <c r="C94" i="3"/>
  <c r="C93" i="3"/>
  <c r="E67" i="3"/>
  <c r="D67" i="3"/>
  <c r="C67" i="3"/>
  <c r="B67" i="3"/>
  <c r="F67" i="3" s="1"/>
  <c r="B66" i="3"/>
  <c r="F66" i="3" s="1"/>
  <c r="E66" i="3"/>
  <c r="D66" i="3"/>
  <c r="C66" i="3"/>
  <c r="B21" i="2"/>
  <c r="B20" i="2"/>
  <c r="B19" i="2"/>
  <c r="B18" i="2"/>
  <c r="B17" i="2"/>
  <c r="B16" i="2"/>
  <c r="B12" i="2"/>
  <c r="B15" i="2"/>
  <c r="B14" i="2"/>
  <c r="B13" i="2"/>
  <c r="D31" i="1"/>
  <c r="D30" i="1"/>
  <c r="D29" i="1"/>
  <c r="D28" i="1"/>
  <c r="D26" i="1"/>
  <c r="D25" i="1"/>
  <c r="D24" i="1"/>
  <c r="D23" i="1"/>
  <c r="D22" i="1"/>
</calcChain>
</file>

<file path=xl/sharedStrings.xml><?xml version="1.0" encoding="utf-8"?>
<sst xmlns="http://schemas.openxmlformats.org/spreadsheetml/2006/main" count="345" uniqueCount="183">
  <si>
    <t>EJERCICIO 1</t>
  </si>
  <si>
    <t>Dada la siguiente tabla que relaciona los alumnos de una clase con los siguientes parámetros:</t>
  </si>
  <si>
    <t>Nombre</t>
  </si>
  <si>
    <t>Clase</t>
  </si>
  <si>
    <t>Orientación académica</t>
  </si>
  <si>
    <t>Nota final</t>
  </si>
  <si>
    <t>Se pide:</t>
  </si>
  <si>
    <r>
      <t>1.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Hallar la nota media de los alumnos.</t>
    </r>
  </si>
  <si>
    <r>
      <t>2.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Hallar la nota máxima obtenida.</t>
    </r>
  </si>
  <si>
    <r>
      <t>3.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Hallar la nota más baja obtenida.</t>
    </r>
  </si>
  <si>
    <r>
      <t>4.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Contar el número de alumnos participantes.</t>
    </r>
  </si>
  <si>
    <r>
      <t>5.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Hallar la nota media para cada orientación académica.</t>
    </r>
  </si>
  <si>
    <r>
      <t>6.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Hallar la nota media para cada clase.</t>
    </r>
  </si>
  <si>
    <r>
      <t>7.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Hallar la clase y nota de un alumno (por ejemplo Raúl).</t>
    </r>
  </si>
  <si>
    <r>
      <t>8.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Contar el número de personas que han sacado una nota igual o superior a 7.</t>
    </r>
  </si>
  <si>
    <t>Alumno</t>
  </si>
  <si>
    <t>Orientacion</t>
  </si>
  <si>
    <t>Nota</t>
  </si>
  <si>
    <t>Pablo</t>
  </si>
  <si>
    <t>Santiago</t>
  </si>
  <si>
    <t>Raúl</t>
  </si>
  <si>
    <t>Ignacio</t>
  </si>
  <si>
    <t>Manuel</t>
  </si>
  <si>
    <t>Enrique</t>
  </si>
  <si>
    <t>Ramón</t>
  </si>
  <si>
    <t>Pedro</t>
  </si>
  <si>
    <t>Javier</t>
  </si>
  <si>
    <t>A</t>
  </si>
  <si>
    <t>B</t>
  </si>
  <si>
    <t>C</t>
  </si>
  <si>
    <t>Letras</t>
  </si>
  <si>
    <t>Ciencias</t>
  </si>
  <si>
    <t>Promedio</t>
  </si>
  <si>
    <t>1.</t>
  </si>
  <si>
    <t>2.</t>
  </si>
  <si>
    <t>3.</t>
  </si>
  <si>
    <t>4.</t>
  </si>
  <si>
    <t>5.</t>
  </si>
  <si>
    <t>6.</t>
  </si>
  <si>
    <t>7.</t>
  </si>
  <si>
    <t>8.</t>
  </si>
  <si>
    <t>Cant. Alumnos</t>
  </si>
  <si>
    <t>Suma de notas</t>
  </si>
  <si>
    <t>Buscar Clase de Alumno</t>
  </si>
  <si>
    <t>Buscar Nota de Alumno</t>
  </si>
  <si>
    <t>Cant. con nota mayor a 7</t>
  </si>
  <si>
    <t>Nota Máxima</t>
  </si>
  <si>
    <t>Nota Mínima</t>
  </si>
  <si>
    <t>Como puedes ver, en la siguiente tabla tenemos tres personas con varios atributos cada una.</t>
  </si>
  <si>
    <t>Lo que se pide en el ejercicio es lo siguiente:</t>
  </si>
  <si>
    <r>
      <t>1.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Juan mide más de 180 quiero que me de como resultado la altura de Pablo, sino, la de Javier.</t>
    </r>
  </si>
  <si>
    <r>
      <t>2.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el pelo de Juan es Castaño entonces quiero que me devuelva “Castaño” y sino quiero que devuelva “Otro”.</t>
    </r>
  </si>
  <si>
    <r>
      <t>3.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Juan pesa más que Pablo entonces quiero saber el color de ojos de Juan, sino, los de Pablo.</t>
    </r>
  </si>
  <si>
    <r>
      <t>4.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Javier es mayor (en edad) que Juan, entonces quiero saber la suma de la edad de Javier y Juan, sino, la media de la edad.</t>
    </r>
  </si>
  <si>
    <r>
      <t>5.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Juan o Pablo son Rubios entonces quiero que devuelva “OK”, sino, “NO OK”.</t>
    </r>
  </si>
  <si>
    <r>
      <t>6.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Pablo tiene un pie más grande que la mano entonces quiero que me de su altura, sino que me de el color de sus ojos.</t>
    </r>
  </si>
  <si>
    <r>
      <t>7.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Juan y Pablo tienen los ojos verdes entonces que devuelva “Verde”, sino, que devuelva el color de los ojos de Javier.</t>
    </r>
  </si>
  <si>
    <r>
      <t>8.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Juan, Pablo o Javier pesan más de 100 kilos que ponga “Más de 100” sino, que ponga “Menos de 100”.</t>
    </r>
  </si>
  <si>
    <r>
      <t>9.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Si la altura de Juan es mayor de 180 y la de Pablo de 160 que ponga “Altos”, sino “No clasificados”.</t>
    </r>
  </si>
  <si>
    <t>10. Si la altura de Juan es mayor de 180 o la de Pablo menor de 180 entonces que ponga “Juan más alto”, sino que ponga “Juan es más bajo”.</t>
  </si>
  <si>
    <t>Juan</t>
  </si>
  <si>
    <t>Altura</t>
  </si>
  <si>
    <t>Edad</t>
  </si>
  <si>
    <t>Long. Mano</t>
  </si>
  <si>
    <t>Peso</t>
  </si>
  <si>
    <t>Ojos</t>
  </si>
  <si>
    <t>Pelo</t>
  </si>
  <si>
    <t>Verde</t>
  </si>
  <si>
    <t>Rubio</t>
  </si>
  <si>
    <t>Castaño</t>
  </si>
  <si>
    <t>Azúl</t>
  </si>
  <si>
    <t>Calvo</t>
  </si>
  <si>
    <t>Long. Pie</t>
  </si>
  <si>
    <t>9.</t>
  </si>
  <si>
    <t>10.</t>
  </si>
  <si>
    <t>“El gestor de una tienda quiere saber ciertos datos de determinados artículos, pero tiene un montón de tablas con la información dispersa y necesita buscar la información requerida en estas tablas.”</t>
  </si>
  <si>
    <t>Las tablas de información que el gestor tiene son las siguientes:</t>
  </si>
  <si>
    <t>Como puedes ver son un montón de tablas y buscar la información de manera manual es bastante complejo. Además, las tablas no están completas y para eso el gestor tiene otras tablas de apoyo como las de la siguiente imagen:</t>
  </si>
  <si>
    <t>Dichas tablas son de apoyo para poder completar las tablas anteriores.</t>
  </si>
  <si>
    <t>En este ejercicio de la función BUSCARV se pide:</t>
  </si>
  <si>
    <t>Apartado 1: Rellenar las celdas de las tablas de arriba con la función BUSCARV</t>
  </si>
  <si>
    <t>Apartado 2: Rellanar las celdas de la siguiente tabla utilizando las tablas de información</t>
  </si>
  <si>
    <t>En definitiva, lo que hay que hacer es rellenar todas las celdas que están en amarillo en la hoja de cálculo que os adjunto mediante la función BUSCARV.</t>
  </si>
  <si>
    <r>
      <t>La</t>
    </r>
    <r>
      <rPr>
        <b/>
        <sz val="13"/>
        <color rgb="FF3A3A3A"/>
        <rFont val="Arial"/>
        <family val="2"/>
      </rPr>
      <t> tabla de datos</t>
    </r>
    <r>
      <rPr>
        <sz val="13"/>
        <color rgb="FF3A3A3A"/>
        <rFont val="Arial"/>
        <family val="2"/>
      </rPr>
      <t> sobre la que vamos a trabajar es la siguiente:</t>
    </r>
  </si>
  <si>
    <t>A través de esta tabla queremos obtener los siguientes resultados:</t>
  </si>
  <si>
    <r>
      <t>1.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Número de comerciales de la lista. U</t>
    </r>
    <r>
      <rPr>
        <i/>
        <sz val="13"/>
        <color rgb="FF3A3A3A"/>
        <rFont val="Arial"/>
        <family val="2"/>
      </rPr>
      <t>tiliza la función CONTAR.</t>
    </r>
  </si>
  <si>
    <r>
      <t>2.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Edad media de los comerciales. </t>
    </r>
    <r>
      <rPr>
        <i/>
        <sz val="13"/>
        <color rgb="FF3A3A3A"/>
        <rFont val="Arial"/>
        <family val="2"/>
      </rPr>
      <t>Utiliza la función PROMEDIO.</t>
    </r>
  </si>
  <si>
    <r>
      <t>3.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Jornada media de los empleados. </t>
    </r>
    <r>
      <rPr>
        <i/>
        <sz val="13"/>
        <color rgb="FF3A3A3A"/>
        <rFont val="Arial"/>
        <family val="2"/>
      </rPr>
      <t>Utiliza la función PROMEDIO</t>
    </r>
    <r>
      <rPr>
        <sz val="13"/>
        <color rgb="FF3A3A3A"/>
        <rFont val="Arial"/>
        <family val="2"/>
      </rPr>
      <t>.</t>
    </r>
  </si>
  <si>
    <r>
      <t>4.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Suma de las ventas realizadas. </t>
    </r>
    <r>
      <rPr>
        <i/>
        <sz val="13"/>
        <color rgb="FF3A3A3A"/>
        <rFont val="Arial"/>
        <family val="2"/>
      </rPr>
      <t>Utiliza la función SUMA.</t>
    </r>
  </si>
  <si>
    <r>
      <t>5.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Número de comerciales en el departamento 1 (Dept1). </t>
    </r>
    <r>
      <rPr>
        <i/>
        <sz val="13"/>
        <color rgb="FF3A3A3A"/>
        <rFont val="Arial"/>
        <family val="2"/>
      </rPr>
      <t>Utiliza la función CONTAR.SI.</t>
    </r>
  </si>
  <si>
    <r>
      <t>6.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Media de edad de los comerciales del departamento 2 (Dept2). </t>
    </r>
    <r>
      <rPr>
        <i/>
        <sz val="13"/>
        <color rgb="FF3A3A3A"/>
        <rFont val="Arial"/>
        <family val="2"/>
      </rPr>
      <t>Utiliza la función PROMEDIO.SI.</t>
    </r>
  </si>
  <si>
    <r>
      <t>7.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Suma de las ventas de los empleados del departamento 3 (Dept3). </t>
    </r>
    <r>
      <rPr>
        <i/>
        <sz val="13"/>
        <color rgb="FF3A3A3A"/>
        <rFont val="Arial"/>
        <family val="2"/>
      </rPr>
      <t>Utiliza la función SUMA.SI.</t>
    </r>
  </si>
  <si>
    <r>
      <t>8.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Suma de las ventas de los empleados del Departamento 4 y 5 (Dept4 y Dept5). </t>
    </r>
    <r>
      <rPr>
        <i/>
        <sz val="13"/>
        <color rgb="FF3A3A3A"/>
        <rFont val="Arial"/>
        <family val="2"/>
      </rPr>
      <t>Utiliza la función SUMA.SI dos veces.</t>
    </r>
  </si>
  <si>
    <r>
      <t>9.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Media de las ventas de los empleados mayores de 40 años. </t>
    </r>
    <r>
      <rPr>
        <i/>
        <sz val="13"/>
        <color rgb="FF3A3A3A"/>
        <rFont val="Arial"/>
        <family val="2"/>
      </rPr>
      <t>Utiliza la función PROMEDIO.SI.</t>
    </r>
  </si>
  <si>
    <r>
      <t>11.</t>
    </r>
    <r>
      <rPr>
        <sz val="7"/>
        <color rgb="FF3A3A3A"/>
        <rFont val="Times New Roman"/>
        <family val="1"/>
      </rPr>
      <t xml:space="preserve">    </t>
    </r>
    <r>
      <rPr>
        <sz val="13"/>
        <color rgb="FF3A3A3A"/>
        <rFont val="Arial"/>
        <family val="2"/>
      </rPr>
      <t>Suma de las ventas mayores de 1.200 €. </t>
    </r>
    <r>
      <rPr>
        <i/>
        <sz val="13"/>
        <color rgb="FF3A3A3A"/>
        <rFont val="Arial"/>
        <family val="2"/>
      </rPr>
      <t>Utiliza la función SUMAR.SI</t>
    </r>
  </si>
  <si>
    <r>
      <t>10.</t>
    </r>
    <r>
      <rPr>
        <sz val="7"/>
        <color rgb="FF3A3A3A"/>
        <rFont val="Times New Roman"/>
        <family val="1"/>
      </rPr>
      <t xml:space="preserve">    </t>
    </r>
    <r>
      <rPr>
        <sz val="13"/>
        <color rgb="FF3A3A3A"/>
        <rFont val="Arial"/>
        <family val="2"/>
      </rPr>
      <t>Media de la jornada de los empleados que venden más de 1.500 €. </t>
    </r>
    <r>
      <rPr>
        <i/>
        <sz val="13"/>
        <color rgb="FF3A3A3A"/>
        <rFont val="Arial"/>
        <family val="2"/>
      </rPr>
      <t>Utiliza la función PROMEDIO.SI.</t>
    </r>
  </si>
  <si>
    <t>Referencia</t>
  </si>
  <si>
    <t>Producto</t>
  </si>
  <si>
    <t>R001</t>
  </si>
  <si>
    <t>Guante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</si>
  <si>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</si>
  <si>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</si>
  <si>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</si>
  <si>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</si>
  <si>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</si>
  <si>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</si>
  <si>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</si>
  <si>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</si>
  <si>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</si>
  <si>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</si>
  <si>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</si>
  <si>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</si>
  <si>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</si>
  <si>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</si>
  <si>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Gafas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</si>
  <si>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</si>
  <si>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</si>
  <si>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</si>
  <si>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</si>
  <si>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</si>
  <si>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</si>
  <si>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</si>
  <si>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</si>
  <si>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</si>
  <si>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Chaqueta</t>
  </si>
  <si>
    <t>Falda</t>
  </si>
  <si>
    <t>Pijama</t>
  </si>
  <si>
    <t>Camisón</t>
  </si>
  <si>
    <t>Unidades</t>
  </si>
  <si>
    <t>Stock</t>
  </si>
  <si>
    <t>Color</t>
  </si>
  <si>
    <t>Amarillo</t>
  </si>
  <si>
    <t>Blanco</t>
  </si>
  <si>
    <t>Gris</t>
  </si>
  <si>
    <t>Rojo</t>
  </si>
  <si>
    <t>Proveedor</t>
  </si>
  <si>
    <t>Ropajes S.L.</t>
  </si>
  <si>
    <t>Ateliere S.A.</t>
  </si>
  <si>
    <t>Departamento</t>
  </si>
  <si>
    <t>Salarios</t>
  </si>
  <si>
    <t>A_dept</t>
  </si>
  <si>
    <t>B_dept</t>
  </si>
  <si>
    <t>C_dept</t>
  </si>
  <si>
    <t>D_dept</t>
  </si>
  <si>
    <t>Bajo</t>
  </si>
  <si>
    <t>Medio</t>
  </si>
  <si>
    <t>Alto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</si>
  <si>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</si>
  <si>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</si>
  <si>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</si>
  <si>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</si>
  <si>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</si>
  <si>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</si>
  <si>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</si>
  <si>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</si>
  <si>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</si>
  <si>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</si>
  <si>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</si>
  <si>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</si>
  <si>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</si>
  <si>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</si>
  <si>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</si>
  <si>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</t>
  </si>
  <si>
    <t>Ventas</t>
  </si>
  <si>
    <t>Jornada (horas)</t>
  </si>
  <si>
    <t>Dept1</t>
  </si>
  <si>
    <t>Dept3</t>
  </si>
  <si>
    <t>Dept6</t>
  </si>
  <si>
    <t>Dept5</t>
  </si>
  <si>
    <t>Dept4</t>
  </si>
  <si>
    <t>Dept2</t>
  </si>
  <si>
    <t>Edad prom. Comerciantes</t>
  </si>
  <si>
    <t>Cant. comerciantes</t>
  </si>
  <si>
    <t>Jornada prom. Empleados</t>
  </si>
  <si>
    <t>Suma Ventas</t>
  </si>
  <si>
    <t>Cant. Comerciales Dept1</t>
  </si>
  <si>
    <t>Promedio Edad Comerciantes Dept2</t>
  </si>
  <si>
    <t>11.</t>
  </si>
  <si>
    <t>Suma Ventas Dept3</t>
  </si>
  <si>
    <t>Suma Ventas Dept4 y Dept5</t>
  </si>
  <si>
    <t>Promedio Jornada de Ventas mayores a 1500</t>
  </si>
  <si>
    <t>Suma Ventas mayores a 1200</t>
  </si>
  <si>
    <t>Promedio de Ventas de Edad mayores de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</si>
</sst>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_);_([$€-2]\ * \(#,##0\);_([$€-2]\ * &quot;-&quot;??_);_(@_)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A3A3A"/>
      <name val="Arial"/>
      <family val="2"/>
    </font>
    <font>
      <sz val="13"/>
      <color rgb="FF3A3A3A"/>
      <name val="Arial"/>
      <family val="2"/>
    </font>
    <font>
      <sz val="7"/>
      <color rgb="FF3A3A3A"/>
      <name val="Times New Roman"/>
      <family val="1"/>
    </font>
    <font>
      <sz val="11"/>
      <color rgb="FF3A3A3A"/>
      <name val="Arial"/>
      <family val="2"/>
    </font>
    <font>
      <i/>
      <sz val="13"/>
      <color rgb="FF3A3A3A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left" vertical="center"/>
    </xf>
    <xf numFmtId="0" fontId="1" fillId="2" borderId="0" xfId="0" applyFont="1" applyFill="1"/>
    <xf numFmtId="0" fontId="5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813954</xdr:colOff>
      <xdr:row>8</xdr:row>
      <xdr:rowOff>53107</xdr:rowOff>
    </xdr:from>
    <xdr:to>
      <xdr:col>8</xdr:col>
      <xdr:colOff>271318</xdr:colOff>
      <xdr:row>17</xdr:row>
      <xdr:rowOff>164597</xdr:rowOff>
    </xdr:to>
    <xdr:pic>
      <xdr:nvPicPr>
        <xdr:cNvPr id="2" name="Imagen 6" descr="Tabla de datos ejercicios básicos de excel">
          <a:extLst>
            <a:ext uri="{FF2B5EF4-FFF2-40B4-BE49-F238E27FC236}">
              <a16:creationId xmlns:a16="http://schemas.microsoft.com/office/drawing/2014/main" id="{41408AF1-6ED4-5E68-1610-B8BD9FDCE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363" y="1761834"/>
          <a:ext cx="2759364" cy="1929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486833</xdr:colOff>
      <xdr:row>1</xdr:row>
      <xdr:rowOff>49390</xdr:rowOff>
    </xdr:from>
    <xdr:to>
      <xdr:col>8</xdr:col>
      <xdr:colOff>352778</xdr:colOff>
      <xdr:row>10</xdr:row>
      <xdr:rowOff>30217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E1A249-153D-A4D5-7A4A-BEF0A364E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8833" y="268112"/>
          <a:ext cx="3167945" cy="18928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202261</xdr:colOff>
      <xdr:row>6</xdr:row>
      <xdr:rowOff>20223</xdr:rowOff>
    </xdr:from>
    <xdr:to>
      <xdr:col>13</xdr:col>
      <xdr:colOff>174038</xdr:colOff>
      <xdr:row>22</xdr:row>
      <xdr:rowOff>81234</xdr:rowOff>
    </xdr:to>
    <xdr:pic>
      <xdr:nvPicPr>
        <xdr:cNvPr id="3" name="Imagen 11" descr="función buscarv ejercicios buscarv">
          <a:extLst>
            <a:ext uri="{FF2B5EF4-FFF2-40B4-BE49-F238E27FC236}">
              <a16:creationId xmlns:a16="http://schemas.microsoft.com/office/drawing/2014/main" id="{007487D5-E4DC-0386-E67D-D17BCC62D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261" y="1247890"/>
          <a:ext cx="9572036" cy="3297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352780</xdr:colOff>
      <xdr:row>44</xdr:row>
      <xdr:rowOff>150521</xdr:rowOff>
    </xdr:from>
    <xdr:to>
      <xdr:col>10</xdr:col>
      <xdr:colOff>326153</xdr:colOff>
      <xdr:row>57</xdr:row>
      <xdr:rowOff>23520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10A999-BF1F-B2F5-E1EE-AE91907E8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0113" y="9064040"/>
          <a:ext cx="3788077" cy="25023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352777</xdr:colOff>
      <xdr:row>63</xdr:row>
      <xdr:rowOff>169333</xdr:rowOff>
    </xdr:from>
    <xdr:to>
      <xdr:col>13</xdr:col>
      <xdr:colOff>812888</xdr:colOff>
      <xdr:row>67</xdr:row>
      <xdr:rowOff>65854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DF8D02-6ED7-77C7-E741-4FE3E26B6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8629" y="12996333"/>
          <a:ext cx="5375481" cy="705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432740</xdr:colOff>
      <xdr:row>73</xdr:row>
      <xdr:rowOff>65851</xdr:rowOff>
    </xdr:from>
    <xdr:to>
      <xdr:col>12</xdr:col>
      <xdr:colOff>383162</xdr:colOff>
      <xdr:row>90</xdr:row>
      <xdr:rowOff>81209</xdr:rowOff>
    </xdr:to>
    <xdr:pic>
      <xdr:nvPicPr>
        <xdr:cNvPr id="6" name="Imagen 5" descr="ejercicio de Excel de funciones básicas">
          <a:extLst>
            <a:ext uri="{FF2B5EF4-FFF2-40B4-BE49-F238E27FC236}">
              <a16:creationId xmlns:a16="http://schemas.microsoft.com/office/drawing/2014/main" id="{27D0367E-AC58-EB08-6EE0-B5ADB4A27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0073" y="14929555"/>
          <a:ext cx="5331460" cy="34537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6D55-7B4B-754F-906A-9D2A2CC593D6}">
  <dimension ref="A1:J43"/>
  <sheetViews>
    <sheetView topLeftCell="A13" zoomScale="220" zoomScaleNormal="220" workbookViewId="0">
      <selection activeCell="D29" sqref="D29"/>
    </sheetView>
  </sheetViews>
  <sheetFormatPr baseColWidth="10" defaultRowHeight="16" x14ac:dyDescent="0.2"/>
  <cols>
    <col min="1" max="1" width="8.83203125" customWidth="1"/>
    <col min="2" max="2" width="21.83203125" bestFit="1" customWidth="1"/>
    <col min="3" max="3" width="10.6640625" bestFit="1" customWidth="1"/>
    <col min="4" max="5" width="10.1640625" customWidth="1"/>
  </cols>
  <sheetData>
    <row r="1" spans="1:10" ht="17" x14ac:dyDescent="0.2">
      <c r="A1" s="1" t="s">
        <v>0</v>
      </c>
    </row>
    <row r="2" spans="1:10" ht="17" x14ac:dyDescent="0.2">
      <c r="A2" s="2"/>
    </row>
    <row r="3" spans="1:10" ht="17" x14ac:dyDescent="0.2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</row>
    <row r="4" spans="1:10" ht="17" x14ac:dyDescent="0.2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</row>
    <row r="5" spans="1:10" ht="17" x14ac:dyDescent="0.2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</row>
    <row r="6" spans="1:10" ht="17" x14ac:dyDescent="0.2">
      <c r="A6" s="27" t="s">
        <v>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 ht="17" x14ac:dyDescent="0.2">
      <c r="A7" s="27" t="s">
        <v>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 ht="17" x14ac:dyDescent="0.2">
      <c r="A8" s="2"/>
    </row>
    <row r="9" spans="1:10" x14ac:dyDescent="0.2">
      <c r="A9" s="5" t="s">
        <v>15</v>
      </c>
      <c r="B9" s="10" t="s">
        <v>3</v>
      </c>
      <c r="C9" s="10" t="s">
        <v>16</v>
      </c>
      <c r="D9" s="10" t="s">
        <v>17</v>
      </c>
    </row>
    <row r="10" spans="1:10" x14ac:dyDescent="0.2">
      <c r="A10" s="6" t="s">
        <v>18</v>
      </c>
      <c r="B10" s="11" t="s">
        <v>27</v>
      </c>
      <c r="C10" s="11" t="s">
        <v>30</v>
      </c>
      <c r="D10" s="12">
        <v>6</v>
      </c>
    </row>
    <row r="11" spans="1:10" x14ac:dyDescent="0.2">
      <c r="A11" s="6" t="s">
        <v>19</v>
      </c>
      <c r="B11" s="11" t="s">
        <v>28</v>
      </c>
      <c r="C11" s="11" t="s">
        <v>31</v>
      </c>
      <c r="D11" s="12">
        <v>7</v>
      </c>
    </row>
    <row r="12" spans="1:10" x14ac:dyDescent="0.2">
      <c r="A12" s="6" t="s">
        <v>20</v>
      </c>
      <c r="B12" s="11" t="s">
        <v>29</v>
      </c>
      <c r="C12" s="11" t="s">
        <v>30</v>
      </c>
      <c r="D12" s="12">
        <v>8.5</v>
      </c>
    </row>
    <row r="13" spans="1:10" x14ac:dyDescent="0.2">
      <c r="A13" s="6" t="s">
        <v>21</v>
      </c>
      <c r="B13" s="11" t="s">
        <v>27</v>
      </c>
      <c r="C13" s="11" t="s">
        <v>30</v>
      </c>
      <c r="D13" s="12">
        <v>6.5</v>
      </c>
    </row>
    <row r="14" spans="1:10" x14ac:dyDescent="0.2">
      <c r="A14" s="6" t="s">
        <v>22</v>
      </c>
      <c r="B14" s="11" t="s">
        <v>27</v>
      </c>
      <c r="C14" s="11" t="s">
        <v>31</v>
      </c>
      <c r="D14" s="12">
        <v>9.5</v>
      </c>
    </row>
    <row r="15" spans="1:10" x14ac:dyDescent="0.2">
      <c r="A15" s="6" t="s">
        <v>23</v>
      </c>
      <c r="B15" s="11" t="s">
        <v>28</v>
      </c>
      <c r="C15" s="11" t="s">
        <v>31</v>
      </c>
      <c r="D15" s="12">
        <v>8</v>
      </c>
    </row>
    <row r="16" spans="1:10" x14ac:dyDescent="0.2">
      <c r="A16" s="6" t="s">
        <v>24</v>
      </c>
      <c r="B16" s="11" t="s">
        <v>28</v>
      </c>
      <c r="C16" s="11" t="s">
        <v>30</v>
      </c>
      <c r="D16" s="12">
        <v>7.5</v>
      </c>
    </row>
    <row r="17" spans="1:4" x14ac:dyDescent="0.2">
      <c r="A17" s="6" t="s">
        <v>25</v>
      </c>
      <c r="B17" s="11" t="s">
        <v>29</v>
      </c>
      <c r="C17" s="11" t="s">
        <v>31</v>
      </c>
      <c r="D17" s="12">
        <v>6</v>
      </c>
    </row>
    <row r="18" spans="1:4" x14ac:dyDescent="0.2">
      <c r="A18" s="6" t="s">
        <v>26</v>
      </c>
      <c r="B18" s="11" t="s">
        <v>29</v>
      </c>
      <c r="C18" s="11" t="s">
        <v>30</v>
      </c>
      <c r="D18" s="12">
        <v>5</v>
      </c>
    </row>
    <row r="19" spans="1:4" ht="17" x14ac:dyDescent="0.2">
      <c r="A19" s="2"/>
    </row>
    <row r="21" spans="1:4" ht="17" x14ac:dyDescent="0.2">
      <c r="A21" s="2"/>
    </row>
    <row r="22" spans="1:4" x14ac:dyDescent="0.2">
      <c r="A22" s="13" t="s">
        <v>33</v>
      </c>
      <c r="B22" s="7" t="s">
        <v>32</v>
      </c>
      <c r="C22" s="15"/>
      <c r="D22" s="9">
        <f>AVERAGE(D10:D18)</f>
        <v>7.1111111111111107</v>
      </c>
    </row>
    <row r="23" spans="1:4" x14ac:dyDescent="0.2">
      <c r="A23" s="13" t="s">
        <v>34</v>
      </c>
      <c r="B23" s="7" t="s">
        <v>46</v>
      </c>
      <c r="C23" s="15"/>
      <c r="D23" s="9">
        <f>MAX(D10:D18)</f>
        <v>9.5</v>
      </c>
    </row>
    <row r="24" spans="1:4" x14ac:dyDescent="0.2">
      <c r="A24" s="13" t="s">
        <v>35</v>
      </c>
      <c r="B24" s="7" t="s">
        <v>47</v>
      </c>
      <c r="C24" s="15"/>
      <c r="D24" s="9">
        <f>MIN(D10:D18)</f>
        <v>5</v>
      </c>
    </row>
    <row r="25" spans="1:4" x14ac:dyDescent="0.2">
      <c r="A25" s="13" t="s">
        <v>36</v>
      </c>
      <c r="B25" s="7" t="s">
        <v>41</v>
      </c>
      <c r="C25" s="15"/>
      <c r="D25" s="14">
        <f>COUNT(D10:D18)</f>
        <v>9</v>
      </c>
    </row>
    <row r="26" spans="1:4" x14ac:dyDescent="0.2">
      <c r="A26" s="13" t="s">
        <v>37</v>
      </c>
      <c r="B26" s="7" t="s">
        <v>42</v>
      </c>
      <c r="C26" s="8" t="s">
        <v>30</v>
      </c>
      <c r="D26" s="9">
        <f>SUMIF(C10:C18,C26,D10:D18)</f>
        <v>33.5</v>
      </c>
    </row>
    <row r="27" spans="1:4" x14ac:dyDescent="0.2">
      <c r="A27" s="13"/>
      <c r="B27" s="7" t="s">
        <v>42</v>
      </c>
      <c r="C27" s="8" t="s">
        <v>31</v>
      </c>
      <c r="D27" s="9">
        <f>SUMIF(C11:C19,C27,D11:D19)</f>
        <v>30.5</v>
      </c>
    </row>
    <row r="28" spans="1:4" x14ac:dyDescent="0.2">
      <c r="A28" s="13" t="s">
        <v>38</v>
      </c>
      <c r="B28" s="7" t="s">
        <v>32</v>
      </c>
      <c r="C28" s="8" t="s">
        <v>30</v>
      </c>
      <c r="D28" s="9">
        <f>AVERAGEIF(C12:C20,C28,D12:D20)</f>
        <v>6.875</v>
      </c>
    </row>
    <row r="29" spans="1:4" x14ac:dyDescent="0.2">
      <c r="A29" s="7"/>
      <c r="B29" s="7" t="s">
        <v>32</v>
      </c>
      <c r="C29" s="8" t="s">
        <v>31</v>
      </c>
      <c r="D29" s="9">
        <f>AVERAGEIF(C13:C21,C29,D13:D21)</f>
        <v>7.833333333333333</v>
      </c>
    </row>
    <row r="30" spans="1:4" x14ac:dyDescent="0.2">
      <c r="A30" s="13" t="s">
        <v>39</v>
      </c>
      <c r="B30" s="7" t="s">
        <v>43</v>
      </c>
      <c r="C30" s="8" t="s">
        <v>26</v>
      </c>
      <c r="D30" s="9" t="str">
        <f>VLOOKUP(C30,$A$10:$D$18,3,FALSE)</f>
        <v>Letras</v>
      </c>
    </row>
    <row r="31" spans="1:4" x14ac:dyDescent="0.2">
      <c r="A31" s="7"/>
      <c r="B31" s="7" t="s">
        <v>44</v>
      </c>
      <c r="C31" s="8" t="s">
        <v>22</v>
      </c>
      <c r="D31" s="9">
        <f>VLOOKUP(C31,$A$10:$D$18,4,FALSE)</f>
        <v>9.5</v>
      </c>
    </row>
    <row r="32" spans="1:4" x14ac:dyDescent="0.2">
      <c r="A32" s="13" t="s">
        <v>40</v>
      </c>
      <c r="B32" s="7" t="s">
        <v>45</v>
      </c>
      <c r="C32" s="15"/>
      <c r="D32" s="14">
        <f>COUNTIF(D10:D18,"&gt;7")</f>
        <v>4</v>
      </c>
    </row>
    <row r="34" spans="1:10" ht="17" x14ac:dyDescent="0.2">
      <c r="B34" s="4"/>
      <c r="C34" s="4"/>
      <c r="D34" s="4"/>
      <c r="E34" s="4"/>
      <c r="F34" s="4"/>
      <c r="G34" s="4"/>
      <c r="H34" s="4"/>
      <c r="I34" s="4"/>
      <c r="J34" s="4"/>
    </row>
    <row r="35" spans="1:10" ht="17" x14ac:dyDescent="0.2">
      <c r="A35" s="27" t="s">
        <v>6</v>
      </c>
      <c r="B35" s="27"/>
      <c r="C35" s="27"/>
      <c r="D35" s="27"/>
      <c r="E35" s="27"/>
      <c r="F35" s="27"/>
      <c r="G35" s="27"/>
      <c r="H35" s="27"/>
      <c r="I35" s="3"/>
      <c r="J35" s="3"/>
    </row>
    <row r="36" spans="1:10" ht="17" x14ac:dyDescent="0.2">
      <c r="A36" s="27" t="s">
        <v>7</v>
      </c>
      <c r="B36" s="27"/>
      <c r="C36" s="27"/>
      <c r="D36" s="27"/>
      <c r="E36" s="27"/>
      <c r="F36" s="27"/>
      <c r="G36" s="27"/>
      <c r="H36" s="27"/>
      <c r="I36" s="3"/>
      <c r="J36" s="3"/>
    </row>
    <row r="37" spans="1:10" ht="17" x14ac:dyDescent="0.2">
      <c r="A37" s="27" t="s">
        <v>8</v>
      </c>
      <c r="B37" s="27"/>
      <c r="C37" s="27"/>
      <c r="D37" s="27"/>
      <c r="E37" s="27"/>
      <c r="F37" s="27"/>
      <c r="G37" s="27"/>
      <c r="H37" s="27"/>
      <c r="I37" s="3"/>
      <c r="J37" s="3"/>
    </row>
    <row r="38" spans="1:10" ht="17" x14ac:dyDescent="0.2">
      <c r="A38" s="27" t="s">
        <v>9</v>
      </c>
      <c r="B38" s="27"/>
      <c r="C38" s="27"/>
      <c r="D38" s="27"/>
      <c r="E38" s="27"/>
      <c r="F38" s="27"/>
      <c r="G38" s="27"/>
      <c r="H38" s="27"/>
      <c r="I38" s="3"/>
      <c r="J38" s="3"/>
    </row>
    <row r="39" spans="1:10" ht="17" x14ac:dyDescent="0.2">
      <c r="A39" s="27" t="s">
        <v>10</v>
      </c>
      <c r="B39" s="27"/>
      <c r="C39" s="27"/>
      <c r="D39" s="27"/>
      <c r="E39" s="27"/>
      <c r="F39" s="27"/>
      <c r="G39" s="27"/>
      <c r="H39" s="27"/>
      <c r="I39" s="3"/>
      <c r="J39" s="3"/>
    </row>
    <row r="40" spans="1:10" ht="17" x14ac:dyDescent="0.2">
      <c r="A40" s="27" t="s">
        <v>11</v>
      </c>
      <c r="B40" s="27"/>
      <c r="C40" s="27"/>
      <c r="D40" s="27"/>
      <c r="E40" s="27"/>
      <c r="F40" s="27"/>
      <c r="G40" s="27"/>
      <c r="H40" s="27"/>
      <c r="I40" s="3"/>
      <c r="J40" s="3"/>
    </row>
    <row r="41" spans="1:10" ht="17" x14ac:dyDescent="0.2">
      <c r="A41" s="27" t="s">
        <v>12</v>
      </c>
      <c r="B41" s="27"/>
      <c r="C41" s="27"/>
      <c r="D41" s="27"/>
      <c r="E41" s="27"/>
      <c r="F41" s="27"/>
      <c r="G41" s="27"/>
      <c r="H41" s="27"/>
      <c r="I41" s="3"/>
      <c r="J41" s="3"/>
    </row>
    <row r="42" spans="1:10" ht="17" x14ac:dyDescent="0.2">
      <c r="A42" s="27" t="s">
        <v>13</v>
      </c>
      <c r="B42" s="27"/>
      <c r="C42" s="27"/>
      <c r="D42" s="27"/>
      <c r="E42" s="27"/>
      <c r="F42" s="27"/>
      <c r="G42" s="27"/>
      <c r="H42" s="27"/>
      <c r="I42" s="3"/>
      <c r="J42" s="3"/>
    </row>
    <row r="43" spans="1:10" ht="17" x14ac:dyDescent="0.2">
      <c r="A43" s="27" t="s">
        <v>14</v>
      </c>
      <c r="B43" s="27"/>
      <c r="C43" s="27"/>
      <c r="D43" s="27"/>
      <c r="E43" s="27"/>
      <c r="F43" s="27"/>
      <c r="G43" s="27"/>
      <c r="H43" s="27"/>
    </row>
  </sheetData>
  <mergeCells count="14">
    <mergeCell ref="A3:J3"/>
    <mergeCell ref="A4:J4"/>
    <mergeCell ref="A5:J5"/>
    <mergeCell ref="A6:J6"/>
    <mergeCell ref="A7:J7"/>
    <mergeCell ref="A42:H42"/>
    <mergeCell ref="A43:H43"/>
    <mergeCell ref="A35:H35"/>
    <mergeCell ref="A36:H36"/>
    <mergeCell ref="A37:H37"/>
    <mergeCell ref="A38:H38"/>
    <mergeCell ref="A39:H39"/>
    <mergeCell ref="A40:H40"/>
    <mergeCell ref="A41:H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8B3D-3FE8-4A4D-A829-0A2F0D03E6D0}">
  <dimension ref="A1:N33"/>
  <sheetViews>
    <sheetView topLeftCell="A16" zoomScale="180" zoomScaleNormal="180" workbookViewId="0">
      <selection activeCell="B21" sqref="B21"/>
    </sheetView>
  </sheetViews>
  <sheetFormatPr baseColWidth="10" defaultRowHeight="16" x14ac:dyDescent="0.2"/>
  <cols>
    <col min="2" max="2" width="12.83203125" bestFit="1" customWidth="1"/>
  </cols>
  <sheetData>
    <row r="1" spans="1:10" ht="17" x14ac:dyDescent="0.2">
      <c r="A1" s="27" t="s">
        <v>48</v>
      </c>
      <c r="B1" s="27"/>
      <c r="C1" s="27"/>
      <c r="D1" s="27"/>
      <c r="E1" s="27"/>
      <c r="F1" s="27"/>
      <c r="G1" s="27"/>
      <c r="H1" s="27"/>
      <c r="I1" s="27"/>
      <c r="J1" s="27"/>
    </row>
    <row r="3" spans="1:10" x14ac:dyDescent="0.2">
      <c r="A3" s="7"/>
      <c r="B3" s="17" t="s">
        <v>60</v>
      </c>
      <c r="C3" s="17" t="s">
        <v>18</v>
      </c>
      <c r="D3" s="17" t="s">
        <v>26</v>
      </c>
    </row>
    <row r="4" spans="1:10" x14ac:dyDescent="0.2">
      <c r="A4" s="18" t="s">
        <v>61</v>
      </c>
      <c r="B4" s="11">
        <v>187</v>
      </c>
      <c r="C4" s="11">
        <v>167</v>
      </c>
      <c r="D4" s="11">
        <v>198</v>
      </c>
    </row>
    <row r="5" spans="1:10" x14ac:dyDescent="0.2">
      <c r="A5" s="18" t="s">
        <v>62</v>
      </c>
      <c r="B5" s="11">
        <v>30</v>
      </c>
      <c r="C5" s="11">
        <v>56</v>
      </c>
      <c r="D5" s="11">
        <v>39</v>
      </c>
    </row>
    <row r="6" spans="1:10" ht="17" customHeight="1" x14ac:dyDescent="0.2">
      <c r="A6" s="18" t="s">
        <v>63</v>
      </c>
      <c r="B6" s="11">
        <v>35</v>
      </c>
      <c r="C6" s="11">
        <v>40</v>
      </c>
      <c r="D6" s="11">
        <v>45</v>
      </c>
    </row>
    <row r="7" spans="1:10" ht="17" customHeight="1" x14ac:dyDescent="0.2">
      <c r="A7" s="18" t="s">
        <v>72</v>
      </c>
      <c r="B7" s="11">
        <v>40</v>
      </c>
      <c r="C7" s="11">
        <v>47</v>
      </c>
      <c r="D7" s="11">
        <v>43</v>
      </c>
    </row>
    <row r="8" spans="1:10" ht="17" customHeight="1" x14ac:dyDescent="0.2">
      <c r="A8" s="18" t="s">
        <v>64</v>
      </c>
      <c r="B8" s="11">
        <v>87</v>
      </c>
      <c r="C8" s="11">
        <v>69</v>
      </c>
      <c r="D8" s="11">
        <v>99</v>
      </c>
    </row>
    <row r="9" spans="1:10" ht="17" customHeight="1" x14ac:dyDescent="0.2">
      <c r="A9" s="18" t="s">
        <v>65</v>
      </c>
      <c r="B9" s="11" t="s">
        <v>67</v>
      </c>
      <c r="C9" s="11" t="s">
        <v>67</v>
      </c>
      <c r="D9" s="11" t="s">
        <v>70</v>
      </c>
    </row>
    <row r="10" spans="1:10" ht="17" customHeight="1" x14ac:dyDescent="0.2">
      <c r="A10" s="18" t="s">
        <v>66</v>
      </c>
      <c r="B10" s="11" t="s">
        <v>68</v>
      </c>
      <c r="C10" s="11" t="s">
        <v>69</v>
      </c>
      <c r="D10" s="11" t="s">
        <v>71</v>
      </c>
    </row>
    <row r="11" spans="1:10" ht="17" customHeight="1" x14ac:dyDescent="0.2">
      <c r="A11" s="16"/>
    </row>
    <row r="12" spans="1:10" ht="17" customHeight="1" x14ac:dyDescent="0.2">
      <c r="A12" s="7" t="s">
        <v>33</v>
      </c>
      <c r="B12" s="11">
        <f>IF(B4&gt;180,C4,D4)</f>
        <v>167</v>
      </c>
    </row>
    <row r="13" spans="1:10" ht="17" customHeight="1" x14ac:dyDescent="0.2">
      <c r="A13" s="7" t="s">
        <v>34</v>
      </c>
      <c r="B13" s="11" t="str">
        <f>IF(B10="Castaño","Castaño","Otro")</f>
        <v>Otro</v>
      </c>
    </row>
    <row r="14" spans="1:10" ht="17" customHeight="1" x14ac:dyDescent="0.2">
      <c r="A14" s="7" t="s">
        <v>35</v>
      </c>
      <c r="B14" s="11" t="str">
        <f>IF(B8&gt;C8,B9,C9)</f>
        <v>Verde</v>
      </c>
    </row>
    <row r="15" spans="1:10" ht="17" customHeight="1" x14ac:dyDescent="0.2">
      <c r="A15" s="7" t="s">
        <v>36</v>
      </c>
      <c r="B15" s="11">
        <f>IF(D5&gt;B5,SUM(B5,D5),AVERAGE(B5:D5))</f>
        <v>69</v>
      </c>
    </row>
    <row r="16" spans="1:10" ht="17" customHeight="1" x14ac:dyDescent="0.2">
      <c r="A16" s="7" t="s">
        <v>37</v>
      </c>
      <c r="B16" s="11" t="str">
        <f>IF(OR(B10="Rubio",C10="Rubio"),"OK","NO OK")</f>
        <v>OK</v>
      </c>
    </row>
    <row r="17" spans="1:14" ht="17" x14ac:dyDescent="0.2">
      <c r="A17" s="7" t="s">
        <v>38</v>
      </c>
      <c r="B17" s="11">
        <f>IF(B7&gt;B6,B4,B9)</f>
        <v>187</v>
      </c>
      <c r="C17" s="2"/>
    </row>
    <row r="18" spans="1:14" ht="17" x14ac:dyDescent="0.2">
      <c r="A18" s="7" t="s">
        <v>39</v>
      </c>
      <c r="B18" s="11" t="str">
        <f>IF(AND(B9="Verde",C9="Verde"),"Verde",D9)</f>
        <v>Verde</v>
      </c>
      <c r="C18" s="2"/>
    </row>
    <row r="19" spans="1:14" ht="17" x14ac:dyDescent="0.2">
      <c r="A19" s="7" t="s">
        <v>40</v>
      </c>
      <c r="B19" s="11" t="str">
        <f>IF(OR(C8&gt;100,D8&gt;100),"Más de 100","Menos de 100")</f>
        <v>Menos de 100</v>
      </c>
      <c r="C19" s="2"/>
    </row>
    <row r="20" spans="1:14" x14ac:dyDescent="0.2">
      <c r="A20" s="7" t="s">
        <v>73</v>
      </c>
      <c r="B20" s="11" t="str">
        <f>IF(AND(B4&gt;180,C4&gt;160),"Altos","No clasificados")</f>
        <v>Altos</v>
      </c>
    </row>
    <row r="21" spans="1:14" x14ac:dyDescent="0.2">
      <c r="A21" s="7" t="s">
        <v>74</v>
      </c>
      <c r="B21" s="7" t="str">
        <f>IF(OR(B4&gt;180,C4&lt;180),"Juan más alto","Juan es más bajo")</f>
        <v>Juan más alto</v>
      </c>
    </row>
    <row r="22" spans="1:14" ht="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7" x14ac:dyDescent="0.2">
      <c r="A23" s="2" t="s">
        <v>49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7" x14ac:dyDescent="0.2">
      <c r="A24" s="2" t="s">
        <v>50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7" x14ac:dyDescent="0.2">
      <c r="A25" s="2" t="s">
        <v>51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7" x14ac:dyDescent="0.2">
      <c r="A26" s="2" t="s">
        <v>52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7" x14ac:dyDescent="0.2">
      <c r="A27" s="2" t="s">
        <v>53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7" x14ac:dyDescent="0.2">
      <c r="A28" s="2" t="s">
        <v>54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7" x14ac:dyDescent="0.2">
      <c r="A29" s="2" t="s">
        <v>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7" x14ac:dyDescent="0.2">
      <c r="A30" s="2" t="s">
        <v>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7" x14ac:dyDescent="0.2">
      <c r="A31" s="2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7" x14ac:dyDescent="0.2">
      <c r="A32" s="2" t="s">
        <v>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" ht="17" x14ac:dyDescent="0.2">
      <c r="A33" s="2" t="s">
        <v>59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BAED-0FDA-584E-9B52-AAD6B139C6B3}">
  <dimension ref="A1:N116"/>
  <sheetViews>
    <sheetView tabSelected="1" topLeftCell="A67" zoomScale="170" zoomScaleNormal="170" workbookViewId="0">
      <selection activeCell="N26" sqref="N26:N40"/>
    </sheetView>
  </sheetViews>
  <sheetFormatPr baseColWidth="10" defaultRowHeight="16" x14ac:dyDescent="0.2"/>
  <cols>
    <col min="1" max="1" width="13" bestFit="1" customWidth="1"/>
    <col min="2" max="2" width="38.83203125" bestFit="1" customWidth="1"/>
    <col min="3" max="3" width="13" bestFit="1" customWidth="1"/>
    <col min="4" max="4" width="13.83203125" bestFit="1" customWidth="1"/>
    <col min="5" max="5" width="8.83203125" bestFit="1" customWidth="1"/>
    <col min="6" max="6" width="11" bestFit="1" customWidth="1"/>
    <col min="7" max="7" width="8.1640625" bestFit="1" customWidth="1"/>
    <col min="8" max="8" width="9.1640625" customWidth="1"/>
    <col min="11" max="11" width="9.6640625" customWidth="1"/>
    <col min="13" max="13" width="13" bestFit="1" customWidth="1"/>
  </cols>
  <sheetData>
    <row r="1" spans="1:13" x14ac:dyDescent="0.2">
      <c r="A1" s="28" t="s">
        <v>75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5" spans="1:13" ht="17" x14ac:dyDescent="0.2">
      <c r="A5" s="27" t="s">
        <v>76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25" spans="1:14" x14ac:dyDescent="0.2">
      <c r="A25" s="20" t="s">
        <v>96</v>
      </c>
      <c r="B25" s="20" t="s">
        <v>97</v>
      </c>
      <c r="C25" s="19"/>
      <c r="D25" s="20" t="s">
        <v>96</v>
      </c>
      <c r="E25" s="20" t="s">
        <v>128</v>
      </c>
      <c r="F25" s="20" t="s">
        <v>129</v>
      </c>
      <c r="G25" s="20" t="s">
        <v>130</v>
      </c>
      <c r="H25" s="19"/>
      <c r="I25" s="20" t="s">
        <v>96</v>
      </c>
      <c r="J25" s="20" t="s">
        <v>135</v>
      </c>
      <c r="K25" s="19"/>
      <c r="L25" s="20" t="s">
        <v>96</v>
      </c>
      <c r="M25" s="20" t="s">
        <v>138</v>
      </c>
      <c r="N25" s="20" t="s">
        <v>139</v>
      </c>
    </row>
    <row r="26" spans="1:14" x14ac:dyDescent="0.2">
      <c r="A26" s="8" t="s">
        <v>98</v>
      </c>
      <c r="B26" s="8" t="s">
        <v>99</v>
      </c>
      <c r="C26" s="19"/>
      <c r="D26" s="8" t="s">
        <v>101</v>
      </c>
      <c r="E26" s="8">
        <v>300</v>
      </c>
      <c r="F26" s="21">
        <f>E26</f>
        <v>300</v>
      </c>
      <c r="G26" s="8" t="s">
        <v>131</v>
      </c>
      <c r="H26" s="19"/>
      <c r="I26" s="8" t="s">
        <v>119</v>
      </c>
      <c r="J26" s="8" t="s">
        <v>136</v>
      </c>
      <c r="K26" s="19"/>
      <c r="L26" s="8" t="s">
        <v>98</v>
      </c>
      <c r="M26" s="8" t="s">
        <v>140</v>
      </c>
      <c r="N26" s="21">
        <f>VLOOKUP($M26,$A$47:$B$50,2,FALSE)</f>
        <v>100000</v>
      </c>
    </row>
    <row r="27" spans="1:14" x14ac:dyDescent="0.2">
      <c r="A27" s="8" t="s">
        <v>100</v>
      </c>
      <c r="B27" s="8" t="s">
        <v>114</v>
      </c>
      <c r="C27" s="19"/>
      <c r="D27" s="8" t="s">
        <v>108</v>
      </c>
      <c r="E27" s="8">
        <v>900</v>
      </c>
      <c r="F27" s="21">
        <f t="shared" ref="F27:F40" si="0">E27</f>
        <v>900</v>
      </c>
      <c r="G27" s="8" t="s">
        <v>131</v>
      </c>
      <c r="H27" s="19"/>
      <c r="I27" s="8" t="s">
        <v>121</v>
      </c>
      <c r="J27" s="8" t="s">
        <v>137</v>
      </c>
      <c r="K27" s="19"/>
      <c r="L27" s="8" t="s">
        <v>100</v>
      </c>
      <c r="M27" s="8" t="s">
        <v>141</v>
      </c>
      <c r="N27" s="21">
        <f t="shared" ref="N27:N40" si="1">VLOOKUP($M27,$A$47:$B$50,2,FALSE)</f>
        <v>50000</v>
      </c>
    </row>
    <row r="28" spans="1:14" x14ac:dyDescent="0.2">
      <c r="A28" s="8" t="s">
        <v>101</v>
      </c>
      <c r="B28" s="8" t="s">
        <v>115</v>
      </c>
      <c r="C28" s="19"/>
      <c r="D28" s="8" t="s">
        <v>110</v>
      </c>
      <c r="E28" s="8">
        <v>600</v>
      </c>
      <c r="F28" s="21">
        <f t="shared" si="0"/>
        <v>600</v>
      </c>
      <c r="G28" s="8" t="s">
        <v>70</v>
      </c>
      <c r="H28" s="19"/>
      <c r="I28" s="8" t="s">
        <v>116</v>
      </c>
      <c r="J28" s="8" t="s">
        <v>136</v>
      </c>
      <c r="K28" s="19"/>
      <c r="L28" s="8" t="s">
        <v>101</v>
      </c>
      <c r="M28" s="8" t="s">
        <v>142</v>
      </c>
      <c r="N28" s="21">
        <f t="shared" si="1"/>
        <v>75000</v>
      </c>
    </row>
    <row r="29" spans="1:14" x14ac:dyDescent="0.2">
      <c r="A29" s="8" t="s">
        <v>102</v>
      </c>
      <c r="B29" s="8" t="s">
        <v>116</v>
      </c>
      <c r="C29" s="19"/>
      <c r="D29" s="8" t="s">
        <v>102</v>
      </c>
      <c r="E29" s="8">
        <v>500</v>
      </c>
      <c r="F29" s="21">
        <f t="shared" si="0"/>
        <v>500</v>
      </c>
      <c r="G29" s="8" t="s">
        <v>132</v>
      </c>
      <c r="H29" s="19"/>
      <c r="I29" s="8" t="s">
        <v>127</v>
      </c>
      <c r="J29" s="8" t="s">
        <v>137</v>
      </c>
      <c r="K29" s="19"/>
      <c r="L29" s="8" t="s">
        <v>102</v>
      </c>
      <c r="M29" s="8" t="s">
        <v>143</v>
      </c>
      <c r="N29" s="21">
        <f t="shared" si="1"/>
        <v>20000</v>
      </c>
    </row>
    <row r="30" spans="1:14" x14ac:dyDescent="0.2">
      <c r="A30" s="8" t="s">
        <v>103</v>
      </c>
      <c r="B30" s="8" t="s">
        <v>117</v>
      </c>
      <c r="C30" s="19"/>
      <c r="D30" s="8" t="s">
        <v>112</v>
      </c>
      <c r="E30" s="8">
        <v>500</v>
      </c>
      <c r="F30" s="21">
        <f t="shared" si="0"/>
        <v>500</v>
      </c>
      <c r="G30" s="8" t="s">
        <v>132</v>
      </c>
      <c r="H30" s="19"/>
      <c r="I30" s="8" t="s">
        <v>124</v>
      </c>
      <c r="J30" s="8" t="s">
        <v>137</v>
      </c>
      <c r="K30" s="19"/>
      <c r="L30" s="8" t="s">
        <v>103</v>
      </c>
      <c r="M30" s="8" t="s">
        <v>140</v>
      </c>
      <c r="N30" s="21">
        <f t="shared" si="1"/>
        <v>100000</v>
      </c>
    </row>
    <row r="31" spans="1:14" x14ac:dyDescent="0.2">
      <c r="A31" s="8" t="s">
        <v>104</v>
      </c>
      <c r="B31" s="8" t="s">
        <v>118</v>
      </c>
      <c r="C31" s="19"/>
      <c r="D31" s="8" t="s">
        <v>103</v>
      </c>
      <c r="E31" s="8">
        <v>600</v>
      </c>
      <c r="F31" s="21">
        <f t="shared" si="0"/>
        <v>600</v>
      </c>
      <c r="G31" s="8" t="s">
        <v>133</v>
      </c>
      <c r="H31" s="19"/>
      <c r="I31" s="8" t="s">
        <v>125</v>
      </c>
      <c r="J31" s="8" t="s">
        <v>137</v>
      </c>
      <c r="K31" s="19"/>
      <c r="L31" s="8" t="s">
        <v>104</v>
      </c>
      <c r="M31" s="8" t="s">
        <v>141</v>
      </c>
      <c r="N31" s="21">
        <f t="shared" si="1"/>
        <v>50000</v>
      </c>
    </row>
    <row r="32" spans="1:14" x14ac:dyDescent="0.2">
      <c r="A32" s="8" t="s">
        <v>105</v>
      </c>
      <c r="B32" s="8" t="s">
        <v>119</v>
      </c>
      <c r="C32" s="19"/>
      <c r="D32" s="8" t="s">
        <v>106</v>
      </c>
      <c r="E32" s="8">
        <v>1000</v>
      </c>
      <c r="F32" s="21">
        <f t="shared" si="0"/>
        <v>1000</v>
      </c>
      <c r="G32" s="8" t="s">
        <v>133</v>
      </c>
      <c r="H32" s="19"/>
      <c r="I32" s="8" t="s">
        <v>114</v>
      </c>
      <c r="J32" s="8" t="s">
        <v>136</v>
      </c>
      <c r="K32" s="19"/>
      <c r="L32" s="8" t="s">
        <v>105</v>
      </c>
      <c r="M32" s="8" t="s">
        <v>140</v>
      </c>
      <c r="N32" s="21">
        <f t="shared" si="1"/>
        <v>100000</v>
      </c>
    </row>
    <row r="33" spans="1:14" x14ac:dyDescent="0.2">
      <c r="A33" s="8" t="s">
        <v>106</v>
      </c>
      <c r="B33" s="8" t="s">
        <v>120</v>
      </c>
      <c r="C33" s="19"/>
      <c r="D33" s="8" t="s">
        <v>98</v>
      </c>
      <c r="E33" s="8">
        <v>900</v>
      </c>
      <c r="F33" s="21">
        <f t="shared" si="0"/>
        <v>900</v>
      </c>
      <c r="G33" s="8" t="s">
        <v>134</v>
      </c>
      <c r="H33" s="19"/>
      <c r="I33" s="8" t="s">
        <v>115</v>
      </c>
      <c r="J33" s="8" t="s">
        <v>136</v>
      </c>
      <c r="K33" s="19"/>
      <c r="L33" s="8" t="s">
        <v>106</v>
      </c>
      <c r="M33" s="8" t="s">
        <v>140</v>
      </c>
      <c r="N33" s="21">
        <f t="shared" si="1"/>
        <v>100000</v>
      </c>
    </row>
    <row r="34" spans="1:14" x14ac:dyDescent="0.2">
      <c r="A34" s="8" t="s">
        <v>107</v>
      </c>
      <c r="B34" s="8" t="s">
        <v>121</v>
      </c>
      <c r="C34" s="19"/>
      <c r="D34" s="8" t="s">
        <v>104</v>
      </c>
      <c r="E34" s="8">
        <v>800</v>
      </c>
      <c r="F34" s="21">
        <f t="shared" si="0"/>
        <v>800</v>
      </c>
      <c r="G34" s="8" t="s">
        <v>134</v>
      </c>
      <c r="H34" s="19"/>
      <c r="I34" s="8" t="s">
        <v>118</v>
      </c>
      <c r="J34" s="8" t="s">
        <v>136</v>
      </c>
      <c r="K34" s="19"/>
      <c r="L34" s="8" t="s">
        <v>107</v>
      </c>
      <c r="M34" s="8" t="s">
        <v>142</v>
      </c>
      <c r="N34" s="21">
        <f t="shared" si="1"/>
        <v>75000</v>
      </c>
    </row>
    <row r="35" spans="1:14" x14ac:dyDescent="0.2">
      <c r="A35" s="8" t="s">
        <v>108</v>
      </c>
      <c r="B35" s="8" t="s">
        <v>122</v>
      </c>
      <c r="C35" s="19"/>
      <c r="D35" s="8" t="s">
        <v>107</v>
      </c>
      <c r="E35" s="8">
        <v>700</v>
      </c>
      <c r="F35" s="21">
        <f t="shared" si="0"/>
        <v>700</v>
      </c>
      <c r="G35" s="8" t="s">
        <v>134</v>
      </c>
      <c r="H35" s="19"/>
      <c r="I35" s="8" t="s">
        <v>99</v>
      </c>
      <c r="J35" s="8" t="s">
        <v>136</v>
      </c>
      <c r="K35" s="19"/>
      <c r="L35" s="8" t="s">
        <v>108</v>
      </c>
      <c r="M35" s="8" t="s">
        <v>143</v>
      </c>
      <c r="N35" s="21">
        <f t="shared" si="1"/>
        <v>20000</v>
      </c>
    </row>
    <row r="36" spans="1:14" x14ac:dyDescent="0.2">
      <c r="A36" s="8" t="s">
        <v>109</v>
      </c>
      <c r="B36" s="8" t="s">
        <v>123</v>
      </c>
      <c r="C36" s="19"/>
      <c r="D36" s="8" t="s">
        <v>111</v>
      </c>
      <c r="E36" s="8">
        <v>100</v>
      </c>
      <c r="F36" s="21">
        <f t="shared" si="0"/>
        <v>100</v>
      </c>
      <c r="G36" s="8" t="s">
        <v>134</v>
      </c>
      <c r="H36" s="19"/>
      <c r="I36" s="8" t="s">
        <v>122</v>
      </c>
      <c r="J36" s="8" t="s">
        <v>137</v>
      </c>
      <c r="K36" s="19"/>
      <c r="L36" s="8" t="s">
        <v>109</v>
      </c>
      <c r="M36" s="8" t="s">
        <v>143</v>
      </c>
      <c r="N36" s="21">
        <f t="shared" si="1"/>
        <v>20000</v>
      </c>
    </row>
    <row r="37" spans="1:14" x14ac:dyDescent="0.2">
      <c r="A37" s="8" t="s">
        <v>110</v>
      </c>
      <c r="B37" s="8" t="s">
        <v>124</v>
      </c>
      <c r="C37" s="19"/>
      <c r="D37" s="8" t="s">
        <v>100</v>
      </c>
      <c r="E37" s="8">
        <v>100</v>
      </c>
      <c r="F37" s="21">
        <f t="shared" si="0"/>
        <v>100</v>
      </c>
      <c r="G37" s="8" t="s">
        <v>67</v>
      </c>
      <c r="H37" s="19"/>
      <c r="I37" s="8" t="s">
        <v>120</v>
      </c>
      <c r="J37" s="8" t="s">
        <v>136</v>
      </c>
      <c r="K37" s="19"/>
      <c r="L37" s="8" t="s">
        <v>110</v>
      </c>
      <c r="M37" s="8" t="s">
        <v>142</v>
      </c>
      <c r="N37" s="21">
        <f t="shared" si="1"/>
        <v>75000</v>
      </c>
    </row>
    <row r="38" spans="1:14" x14ac:dyDescent="0.2">
      <c r="A38" s="8" t="s">
        <v>111</v>
      </c>
      <c r="B38" s="8" t="s">
        <v>125</v>
      </c>
      <c r="C38" s="19"/>
      <c r="D38" s="8" t="s">
        <v>105</v>
      </c>
      <c r="E38" s="8">
        <v>800</v>
      </c>
      <c r="F38" s="21">
        <f t="shared" si="0"/>
        <v>800</v>
      </c>
      <c r="G38" s="8" t="s">
        <v>67</v>
      </c>
      <c r="H38" s="19"/>
      <c r="I38" s="8" t="s">
        <v>123</v>
      </c>
      <c r="J38" s="8" t="s">
        <v>137</v>
      </c>
      <c r="K38" s="19"/>
      <c r="L38" s="8" t="s">
        <v>111</v>
      </c>
      <c r="M38" s="8" t="s">
        <v>141</v>
      </c>
      <c r="N38" s="21">
        <f t="shared" si="1"/>
        <v>50000</v>
      </c>
    </row>
    <row r="39" spans="1:14" x14ac:dyDescent="0.2">
      <c r="A39" s="8" t="s">
        <v>112</v>
      </c>
      <c r="B39" s="8" t="s">
        <v>126</v>
      </c>
      <c r="C39" s="19"/>
      <c r="D39" s="8" t="s">
        <v>109</v>
      </c>
      <c r="E39" s="8">
        <v>700</v>
      </c>
      <c r="F39" s="21">
        <f t="shared" si="0"/>
        <v>700</v>
      </c>
      <c r="G39" s="8" t="s">
        <v>67</v>
      </c>
      <c r="H39" s="19"/>
      <c r="I39" s="8" t="s">
        <v>126</v>
      </c>
      <c r="J39" s="8" t="s">
        <v>137</v>
      </c>
      <c r="K39" s="19"/>
      <c r="L39" s="8" t="s">
        <v>112</v>
      </c>
      <c r="M39" s="8" t="s">
        <v>141</v>
      </c>
      <c r="N39" s="21">
        <f t="shared" si="1"/>
        <v>50000</v>
      </c>
    </row>
    <row r="40" spans="1:14" x14ac:dyDescent="0.2">
      <c r="A40" s="8" t="s">
        <v>113</v>
      </c>
      <c r="B40" s="8" t="s">
        <v>127</v>
      </c>
      <c r="C40" s="19"/>
      <c r="D40" s="8" t="s">
        <v>113</v>
      </c>
      <c r="E40" s="8">
        <v>700</v>
      </c>
      <c r="F40" s="21">
        <f t="shared" si="0"/>
        <v>700</v>
      </c>
      <c r="G40" s="8" t="s">
        <v>67</v>
      </c>
      <c r="H40" s="19"/>
      <c r="I40" s="8" t="s">
        <v>117</v>
      </c>
      <c r="J40" s="8" t="s">
        <v>136</v>
      </c>
      <c r="K40" s="19"/>
      <c r="L40" s="8" t="s">
        <v>113</v>
      </c>
      <c r="M40" s="8" t="s">
        <v>140</v>
      </c>
      <c r="N40" s="21">
        <f t="shared" si="1"/>
        <v>100000</v>
      </c>
    </row>
    <row r="42" spans="1:14" x14ac:dyDescent="0.2">
      <c r="A42" s="28" t="s">
        <v>77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1:14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6" spans="1:14" x14ac:dyDescent="0.2">
      <c r="A46" s="20" t="s">
        <v>138</v>
      </c>
      <c r="B46" s="20" t="s">
        <v>139</v>
      </c>
      <c r="C46" s="19"/>
      <c r="D46" s="20" t="s">
        <v>138</v>
      </c>
      <c r="E46" s="20" t="s">
        <v>139</v>
      </c>
    </row>
    <row r="47" spans="1:14" x14ac:dyDescent="0.2">
      <c r="A47" s="8" t="s">
        <v>140</v>
      </c>
      <c r="B47" s="8">
        <v>100000</v>
      </c>
      <c r="D47" s="8">
        <v>100</v>
      </c>
      <c r="E47" s="8" t="s">
        <v>144</v>
      </c>
    </row>
    <row r="48" spans="1:14" x14ac:dyDescent="0.2">
      <c r="A48" s="8" t="s">
        <v>141</v>
      </c>
      <c r="B48" s="8">
        <v>50000</v>
      </c>
      <c r="D48" s="8">
        <v>200</v>
      </c>
      <c r="E48" s="8" t="s">
        <v>144</v>
      </c>
    </row>
    <row r="49" spans="1:13" x14ac:dyDescent="0.2">
      <c r="A49" s="8" t="s">
        <v>142</v>
      </c>
      <c r="B49" s="8">
        <v>75000</v>
      </c>
      <c r="D49" s="8">
        <v>300</v>
      </c>
      <c r="E49" s="8" t="s">
        <v>144</v>
      </c>
    </row>
    <row r="50" spans="1:13" x14ac:dyDescent="0.2">
      <c r="A50" s="8" t="s">
        <v>143</v>
      </c>
      <c r="B50" s="8">
        <v>20000</v>
      </c>
      <c r="D50" s="8">
        <v>400</v>
      </c>
      <c r="E50" s="8" t="s">
        <v>145</v>
      </c>
    </row>
    <row r="51" spans="1:13" x14ac:dyDescent="0.2">
      <c r="D51" s="8">
        <v>500</v>
      </c>
      <c r="E51" s="8" t="s">
        <v>145</v>
      </c>
    </row>
    <row r="52" spans="1:13" x14ac:dyDescent="0.2">
      <c r="D52" s="8">
        <v>600</v>
      </c>
      <c r="E52" s="8" t="s">
        <v>145</v>
      </c>
    </row>
    <row r="53" spans="1:13" x14ac:dyDescent="0.2">
      <c r="D53" s="8">
        <v>700</v>
      </c>
      <c r="E53" s="8" t="s">
        <v>145</v>
      </c>
    </row>
    <row r="54" spans="1:13" x14ac:dyDescent="0.2">
      <c r="D54" s="8">
        <v>800</v>
      </c>
      <c r="E54" s="8" t="s">
        <v>146</v>
      </c>
    </row>
    <row r="55" spans="1:13" x14ac:dyDescent="0.2">
      <c r="D55" s="8">
        <v>900</v>
      </c>
      <c r="E55" s="8" t="s">
        <v>146</v>
      </c>
    </row>
    <row r="56" spans="1:13" x14ac:dyDescent="0.2">
      <c r="D56" s="8">
        <v>1000</v>
      </c>
      <c r="E56" s="8" t="s">
        <v>146</v>
      </c>
    </row>
    <row r="59" spans="1:13" ht="17" x14ac:dyDescent="0.2">
      <c r="A59" s="27" t="s">
        <v>78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ht="17" x14ac:dyDescent="0.2">
      <c r="A60" s="2"/>
    </row>
    <row r="61" spans="1:13" ht="17" x14ac:dyDescent="0.2">
      <c r="A61" s="27" t="s">
        <v>79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ht="17" x14ac:dyDescent="0.2">
      <c r="A62" s="27" t="s">
        <v>80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ht="17" x14ac:dyDescent="0.2">
      <c r="A63" s="27" t="s">
        <v>81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5" spans="1:13" x14ac:dyDescent="0.2">
      <c r="A65" s="20" t="s">
        <v>96</v>
      </c>
      <c r="B65" s="20" t="s">
        <v>97</v>
      </c>
      <c r="C65" s="20" t="s">
        <v>128</v>
      </c>
      <c r="D65" s="20" t="s">
        <v>129</v>
      </c>
      <c r="E65" s="20" t="s">
        <v>130</v>
      </c>
      <c r="F65" s="20" t="s">
        <v>135</v>
      </c>
      <c r="G65" s="20" t="s">
        <v>139</v>
      </c>
    </row>
    <row r="66" spans="1:13" x14ac:dyDescent="0.2">
      <c r="A66" s="7" t="s">
        <v>100</v>
      </c>
      <c r="B66" s="24" t="str">
        <f>VLOOKUP($A$66,A26:B40,2,FALSE)</f>
        <v>Gafas</v>
      </c>
      <c r="C66" s="24">
        <f>VLOOKUP($A$66,$D$26:$G$40,2,FALSE)</f>
        <v>100</v>
      </c>
      <c r="D66" s="24">
        <f>VLOOKUP($A$66,$D$26:$G$40,3,FALSE)</f>
        <v>100</v>
      </c>
      <c r="E66" s="24" t="str">
        <f>VLOOKUP($A$66,$D$26:$G$40,4,FALSE)</f>
        <v>Verde</v>
      </c>
      <c r="F66" s="24" t="str">
        <f>VLOOKUP(B66,I26:J40,2,FALSE)</f>
        <v>Ropajes S.L.</v>
      </c>
      <c r="G66" s="24"/>
    </row>
    <row r="67" spans="1:13" x14ac:dyDescent="0.2">
      <c r="A67" s="7" t="s">
        <v>110</v>
      </c>
      <c r="B67" s="24" t="str">
        <f>VLOOKUP($A$67,A27:B41,2,FALSE)</f>
        <v>Chaqueta</v>
      </c>
      <c r="C67" s="24">
        <f>VLOOKUP($A$67,$D$26:$G$40,2,FALSE)</f>
        <v>600</v>
      </c>
      <c r="D67" s="24">
        <f>VLOOKUP($A$67,$D$26:$G$40,3,FALSE)</f>
        <v>600</v>
      </c>
      <c r="E67" s="24" t="str">
        <f>VLOOKUP($A$67,$D$26:$G$40,4,FALSE)</f>
        <v>Azúl</v>
      </c>
      <c r="F67" s="24" t="str">
        <f>VLOOKUP(B67,I27:J41,2,FALSE)</f>
        <v>Ateliere S.A.</v>
      </c>
      <c r="G67" s="24"/>
    </row>
    <row r="70" spans="1:13" x14ac:dyDescent="0.2">
      <c r="A70" s="28" t="s">
        <v>82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spans="1:13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3" spans="1:13" ht="17" x14ac:dyDescent="0.2">
      <c r="A73" s="27" t="s">
        <v>83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5" spans="1:13" x14ac:dyDescent="0.2">
      <c r="A75" s="20" t="s">
        <v>162</v>
      </c>
      <c r="B75" s="20" t="s">
        <v>62</v>
      </c>
      <c r="C75" s="20" t="s">
        <v>138</v>
      </c>
      <c r="D75" s="20" t="s">
        <v>164</v>
      </c>
      <c r="E75" s="20" t="s">
        <v>163</v>
      </c>
    </row>
    <row r="76" spans="1:13" x14ac:dyDescent="0.2">
      <c r="A76" s="11" t="s">
        <v>147</v>
      </c>
      <c r="B76" s="11">
        <v>50</v>
      </c>
      <c r="C76" s="11" t="s">
        <v>165</v>
      </c>
      <c r="D76" s="11">
        <v>7</v>
      </c>
      <c r="E76" s="23">
        <v>1050</v>
      </c>
    </row>
    <row r="77" spans="1:13" x14ac:dyDescent="0.2">
      <c r="A77" s="11" t="s">
        <v>148</v>
      </c>
      <c r="B77" s="11">
        <v>49</v>
      </c>
      <c r="C77" s="11" t="s">
        <v>166</v>
      </c>
      <c r="D77" s="11">
        <v>6</v>
      </c>
      <c r="E77" s="23">
        <v>1830</v>
      </c>
    </row>
    <row r="78" spans="1:13" x14ac:dyDescent="0.2">
      <c r="A78" s="11" t="s">
        <v>149</v>
      </c>
      <c r="B78" s="11">
        <v>33</v>
      </c>
      <c r="C78" s="11" t="s">
        <v>165</v>
      </c>
      <c r="D78" s="11">
        <v>6</v>
      </c>
      <c r="E78" s="23">
        <v>1410</v>
      </c>
    </row>
    <row r="79" spans="1:13" x14ac:dyDescent="0.2">
      <c r="A79" s="11" t="s">
        <v>150</v>
      </c>
      <c r="B79" s="11">
        <v>36</v>
      </c>
      <c r="C79" s="11" t="s">
        <v>167</v>
      </c>
      <c r="D79" s="11">
        <v>7</v>
      </c>
      <c r="E79" s="23">
        <v>1380</v>
      </c>
    </row>
    <row r="80" spans="1:13" x14ac:dyDescent="0.2">
      <c r="A80" s="11" t="s">
        <v>151</v>
      </c>
      <c r="B80" s="11">
        <v>31</v>
      </c>
      <c r="C80" s="11" t="s">
        <v>167</v>
      </c>
      <c r="D80" s="11">
        <v>5</v>
      </c>
      <c r="E80" s="23">
        <v>1040</v>
      </c>
    </row>
    <row r="81" spans="1:5" x14ac:dyDescent="0.2">
      <c r="A81" s="11" t="s">
        <v>152</v>
      </c>
      <c r="B81" s="11">
        <v>31</v>
      </c>
      <c r="C81" s="11" t="s">
        <v>168</v>
      </c>
      <c r="D81" s="11">
        <v>8</v>
      </c>
      <c r="E81" s="23">
        <v>1580</v>
      </c>
    </row>
    <row r="82" spans="1:5" x14ac:dyDescent="0.2">
      <c r="A82" s="11" t="s">
        <v>153</v>
      </c>
      <c r="B82" s="11">
        <v>45</v>
      </c>
      <c r="C82" s="11" t="s">
        <v>166</v>
      </c>
      <c r="D82" s="11">
        <v>8</v>
      </c>
      <c r="E82" s="23">
        <v>1870</v>
      </c>
    </row>
    <row r="83" spans="1:5" x14ac:dyDescent="0.2">
      <c r="A83" s="11" t="s">
        <v>154</v>
      </c>
      <c r="B83" s="11">
        <v>48</v>
      </c>
      <c r="C83" s="11" t="s">
        <v>167</v>
      </c>
      <c r="D83" s="11">
        <v>8</v>
      </c>
      <c r="E83" s="23">
        <v>1440</v>
      </c>
    </row>
    <row r="84" spans="1:5" x14ac:dyDescent="0.2">
      <c r="A84" s="11" t="s">
        <v>155</v>
      </c>
      <c r="B84" s="11">
        <v>40</v>
      </c>
      <c r="C84" s="11" t="s">
        <v>166</v>
      </c>
      <c r="D84" s="11">
        <v>6</v>
      </c>
      <c r="E84" s="23">
        <v>1640</v>
      </c>
    </row>
    <row r="85" spans="1:5" x14ac:dyDescent="0.2">
      <c r="A85" s="11" t="s">
        <v>156</v>
      </c>
      <c r="B85" s="11">
        <v>38</v>
      </c>
      <c r="C85" s="11" t="s">
        <v>168</v>
      </c>
      <c r="D85" s="11">
        <v>5</v>
      </c>
      <c r="E85" s="23">
        <v>1060</v>
      </c>
    </row>
    <row r="86" spans="1:5" x14ac:dyDescent="0.2">
      <c r="A86" s="11" t="s">
        <v>157</v>
      </c>
      <c r="B86" s="11">
        <v>45</v>
      </c>
      <c r="C86" s="11" t="s">
        <v>165</v>
      </c>
      <c r="D86" s="11">
        <v>6</v>
      </c>
      <c r="E86" s="23">
        <v>1190</v>
      </c>
    </row>
    <row r="87" spans="1:5" x14ac:dyDescent="0.2">
      <c r="A87" s="11" t="s">
        <v>158</v>
      </c>
      <c r="B87" s="11">
        <v>33</v>
      </c>
      <c r="C87" s="11" t="s">
        <v>166</v>
      </c>
      <c r="D87" s="11">
        <v>8</v>
      </c>
      <c r="E87" s="23">
        <v>1460</v>
      </c>
    </row>
    <row r="88" spans="1:5" x14ac:dyDescent="0.2">
      <c r="A88" s="11" t="s">
        <v>159</v>
      </c>
      <c r="B88" s="11">
        <v>42</v>
      </c>
      <c r="C88" s="11" t="s">
        <v>169</v>
      </c>
      <c r="D88" s="11">
        <v>8</v>
      </c>
      <c r="E88" s="23">
        <v>1370</v>
      </c>
    </row>
    <row r="89" spans="1:5" x14ac:dyDescent="0.2">
      <c r="A89" s="11" t="s">
        <v>160</v>
      </c>
      <c r="B89" s="11">
        <v>42</v>
      </c>
      <c r="C89" s="22" t="s">
        <v>170</v>
      </c>
      <c r="D89" s="11">
        <v>5</v>
      </c>
      <c r="E89" s="23">
        <v>1440</v>
      </c>
    </row>
    <row r="90" spans="1:5" x14ac:dyDescent="0.2">
      <c r="A90" s="11" t="s">
        <v>161</v>
      </c>
      <c r="B90" s="11">
        <v>34</v>
      </c>
      <c r="C90" s="22" t="s">
        <v>165</v>
      </c>
      <c r="D90" s="11">
        <v>6</v>
      </c>
      <c r="E90" s="23">
        <v>1040</v>
      </c>
    </row>
    <row r="93" spans="1:5" x14ac:dyDescent="0.2">
      <c r="A93" s="26" t="s">
        <v>33</v>
      </c>
      <c r="B93" s="25" t="s">
        <v>172</v>
      </c>
      <c r="C93" s="11">
        <f>COUNTA(A76:A90)</f>
        <v>15</v>
      </c>
    </row>
    <row r="94" spans="1:5" x14ac:dyDescent="0.2">
      <c r="A94" s="26" t="s">
        <v>34</v>
      </c>
      <c r="B94" s="25" t="s">
        <v>171</v>
      </c>
      <c r="C94" s="11">
        <f>AVERAGE(B76:B90)</f>
        <v>39.799999999999997</v>
      </c>
    </row>
    <row r="95" spans="1:5" x14ac:dyDescent="0.2">
      <c r="A95" s="26" t="s">
        <v>35</v>
      </c>
      <c r="B95" s="25" t="s">
        <v>173</v>
      </c>
      <c r="C95" s="11">
        <f>AVERAGE(D76:D90)</f>
        <v>6.6</v>
      </c>
    </row>
    <row r="96" spans="1:5" x14ac:dyDescent="0.2">
      <c r="A96" s="26" t="s">
        <v>36</v>
      </c>
      <c r="B96" s="25" t="s">
        <v>174</v>
      </c>
      <c r="C96" s="23">
        <f>SUM(E76:E90)</f>
        <v>20800</v>
      </c>
    </row>
    <row r="97" spans="1:13" x14ac:dyDescent="0.2">
      <c r="A97" s="26" t="s">
        <v>37</v>
      </c>
      <c r="B97" s="25" t="s">
        <v>175</v>
      </c>
      <c r="C97" s="11">
        <f>COUNTIF(C76:C90,"Dept1")</f>
        <v>4</v>
      </c>
    </row>
    <row r="98" spans="1:13" x14ac:dyDescent="0.2">
      <c r="A98" s="26" t="s">
        <v>38</v>
      </c>
      <c r="B98" s="25" t="s">
        <v>176</v>
      </c>
      <c r="C98" s="11">
        <f>AVERAGEIF(C76:C90,"=Dept1",B76:B90)</f>
        <v>40.5</v>
      </c>
    </row>
    <row r="99" spans="1:13" x14ac:dyDescent="0.2">
      <c r="A99" s="26" t="s">
        <v>39</v>
      </c>
      <c r="B99" s="25" t="s">
        <v>178</v>
      </c>
      <c r="C99" s="23">
        <f>SUMIF(C76:C90,"=Dept3",E76:E90)</f>
        <v>6800</v>
      </c>
    </row>
    <row r="100" spans="1:13" x14ac:dyDescent="0.2">
      <c r="A100" s="26" t="s">
        <v>40</v>
      </c>
      <c r="B100" s="25" t="s">
        <v>179</v>
      </c>
      <c r="C100" s="23">
        <f>SUM(SUMIF(C76:C90,"=Dept4",E76:E90),SUMIF(C76:C90,"=Dept5",E76:E90))</f>
        <v>4010</v>
      </c>
    </row>
    <row r="101" spans="1:13" x14ac:dyDescent="0.2">
      <c r="A101" s="26" t="s">
        <v>73</v>
      </c>
      <c r="B101" s="25" t="s">
        <v>182</v>
      </c>
      <c r="C101" s="23">
        <f>AVERAGEIF(B76:B90,"&gt;=40",E76:E90)</f>
        <v>1478.75</v>
      </c>
    </row>
    <row r="102" spans="1:13" x14ac:dyDescent="0.2">
      <c r="A102" s="26" t="s">
        <v>74</v>
      </c>
      <c r="B102" s="25" t="s">
        <v>180</v>
      </c>
      <c r="C102" s="11">
        <f>AVERAGEIF(E76:E90,"&gt;=1200",D76:D90)</f>
        <v>7</v>
      </c>
    </row>
    <row r="103" spans="1:13" x14ac:dyDescent="0.2">
      <c r="A103" s="26" t="s">
        <v>177</v>
      </c>
      <c r="B103" s="25" t="s">
        <v>181</v>
      </c>
      <c r="C103" s="23">
        <f>SUMIF(E76:E90,"&gt;=1200")</f>
        <v>15420</v>
      </c>
    </row>
    <row r="105" spans="1:13" ht="17" x14ac:dyDescent="0.2">
      <c r="A105" s="29" t="s">
        <v>84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 ht="17" x14ac:dyDescent="0.2">
      <c r="A106" s="29" t="s">
        <v>85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ht="17" x14ac:dyDescent="0.2">
      <c r="A107" s="29" t="s">
        <v>86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7" x14ac:dyDescent="0.2">
      <c r="A108" s="29" t="s">
        <v>87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 ht="17" x14ac:dyDescent="0.2">
      <c r="A109" s="29" t="s">
        <v>88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 ht="17" x14ac:dyDescent="0.2">
      <c r="A110" s="29" t="s">
        <v>89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 ht="17" x14ac:dyDescent="0.2">
      <c r="A111" s="29" t="s">
        <v>90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 ht="17" x14ac:dyDescent="0.2">
      <c r="A112" s="29" t="s">
        <v>91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 ht="17" x14ac:dyDescent="0.2">
      <c r="A113" s="29" t="s">
        <v>92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17" x14ac:dyDescent="0.2">
      <c r="A114" s="29" t="s">
        <v>93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 ht="17" x14ac:dyDescent="0.2">
      <c r="A115" s="29" t="s">
        <v>95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 ht="17" x14ac:dyDescent="0.2">
      <c r="A116" s="29" t="s">
        <v>94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</sheetData>
  <mergeCells count="21">
    <mergeCell ref="A116:M116"/>
    <mergeCell ref="A110:M110"/>
    <mergeCell ref="A111:M111"/>
    <mergeCell ref="A112:M112"/>
    <mergeCell ref="A113:M113"/>
    <mergeCell ref="A114:M114"/>
    <mergeCell ref="A115:M115"/>
    <mergeCell ref="A1:M3"/>
    <mergeCell ref="A5:M5"/>
    <mergeCell ref="A42:M43"/>
    <mergeCell ref="A109:M109"/>
    <mergeCell ref="A59:M59"/>
    <mergeCell ref="A61:M61"/>
    <mergeCell ref="A62:M62"/>
    <mergeCell ref="A63:M63"/>
    <mergeCell ref="A70:M71"/>
    <mergeCell ref="A73:M73"/>
    <mergeCell ref="A105:M105"/>
    <mergeCell ref="A106:M106"/>
    <mergeCell ref="A107:M107"/>
    <mergeCell ref="A108:M10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franco spinelli</cp:lastModifiedBy>
  <dcterms:created xsi:type="dcterms:W3CDTF">2023-09-11T23:48:18Z</dcterms:created>
  <dcterms:modified xsi:type="dcterms:W3CDTF">2023-09-19T02:22:59Z</dcterms:modified>
</cp:coreProperties>
</file>